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8475" activeTab="0"/>
  </bookViews>
  <sheets>
    <sheet name="Plan1" sheetId="1" r:id="rId1"/>
    <sheet name="Plan2" sheetId="2" r:id="rId2"/>
    <sheet name="BDI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<sst xmlns="http://schemas.openxmlformats.org/spreadsheetml/2006/main" count="225" uniqueCount="170">
  <si>
    <t>ORÇAMENTO</t>
  </si>
  <si>
    <t>VISTO</t>
  </si>
  <si>
    <t xml:space="preserve"> ANALÍTICO</t>
  </si>
  <si>
    <t xml:space="preserve">  </t>
  </si>
  <si>
    <t>ITEM</t>
  </si>
  <si>
    <t>QUANT.</t>
  </si>
  <si>
    <t>UNID.</t>
  </si>
  <si>
    <t>PREÇOS</t>
  </si>
  <si>
    <t>UNITÁRIO</t>
  </si>
  <si>
    <t>PARCIAL</t>
  </si>
  <si>
    <t>TOTAL</t>
  </si>
  <si>
    <t xml:space="preserve"> VALOR  </t>
  </si>
  <si>
    <r>
      <t xml:space="preserve"> DATA</t>
    </r>
    <r>
      <rPr>
        <sz val="10"/>
        <rFont val="Arial"/>
        <family val="2"/>
      </rPr>
      <t xml:space="preserve"> </t>
    </r>
  </si>
  <si>
    <r>
      <t>FL</t>
    </r>
    <r>
      <rPr>
        <sz val="10"/>
        <rFont val="Arial"/>
        <family val="2"/>
      </rPr>
      <t xml:space="preserve">:  </t>
    </r>
  </si>
  <si>
    <t>DISCRIMINAÇÃO DOS SERVIÇOS</t>
  </si>
  <si>
    <t>CODIGO</t>
  </si>
  <si>
    <t>2.1</t>
  </si>
  <si>
    <t>2.2</t>
  </si>
  <si>
    <t>4.1</t>
  </si>
  <si>
    <t>5.1</t>
  </si>
  <si>
    <t>Pintura:</t>
  </si>
  <si>
    <t>Instalações eletricas</t>
  </si>
  <si>
    <t>Revisão de ponto de luz</t>
  </si>
  <si>
    <t>Pt</t>
  </si>
  <si>
    <t>Serviços Preliminares</t>
  </si>
  <si>
    <t>171491</t>
  </si>
  <si>
    <t>m²</t>
  </si>
  <si>
    <t>T   O  T   A  L</t>
  </si>
  <si>
    <t>R$</t>
  </si>
  <si>
    <t>Demolições e Retiradas</t>
  </si>
  <si>
    <t>Revestimentos</t>
  </si>
  <si>
    <t>110143</t>
  </si>
  <si>
    <t>Chapisco de cimento e areia no traço 1:3</t>
  </si>
  <si>
    <t>110763</t>
  </si>
  <si>
    <t>Reboco com argamassa 1:6:Adit. Plast.</t>
  </si>
  <si>
    <r>
      <t>.</t>
    </r>
    <r>
      <rPr>
        <b/>
        <sz val="12"/>
        <rFont val="Arial"/>
        <family val="2"/>
      </rPr>
      <t>02/</t>
    </r>
    <r>
      <rPr>
        <b/>
        <sz val="12"/>
        <color indexed="9"/>
        <rFont val="Arial"/>
        <family val="2"/>
      </rPr>
      <t>.</t>
    </r>
    <r>
      <rPr>
        <b/>
        <sz val="12"/>
        <rFont val="Arial"/>
        <family val="2"/>
      </rPr>
      <t>02</t>
    </r>
  </si>
  <si>
    <r>
      <t>.</t>
    </r>
    <r>
      <rPr>
        <b/>
        <sz val="12"/>
        <rFont val="Arial"/>
        <family val="2"/>
      </rPr>
      <t>01/</t>
    </r>
    <r>
      <rPr>
        <b/>
        <sz val="12"/>
        <color indexed="9"/>
        <rFont val="Arial"/>
        <family val="2"/>
      </rPr>
      <t>.</t>
    </r>
    <r>
      <rPr>
        <b/>
        <sz val="12"/>
        <rFont val="Arial"/>
        <family val="2"/>
      </rPr>
      <t>02</t>
    </r>
  </si>
  <si>
    <t>Piso</t>
  </si>
  <si>
    <t>6.1</t>
  </si>
  <si>
    <t>7.1</t>
  </si>
  <si>
    <t>7.2</t>
  </si>
  <si>
    <t>8.1</t>
  </si>
  <si>
    <t>9.1</t>
  </si>
  <si>
    <t>Un.</t>
  </si>
  <si>
    <t>MARÇO./2021</t>
  </si>
  <si>
    <t>B.D.I. 25%</t>
  </si>
  <si>
    <t>10.1</t>
  </si>
  <si>
    <t>10.2</t>
  </si>
  <si>
    <t>11.1</t>
  </si>
  <si>
    <t>Limpeza final</t>
  </si>
  <si>
    <t>270220</t>
  </si>
  <si>
    <t>Limpeza geral e entrega da obra</t>
  </si>
  <si>
    <t>CRONOGRAMA FÍSICO - FINANCEIRO</t>
  </si>
  <si>
    <t>DESCRIÇÃO DOS SERVIÇOS</t>
  </si>
  <si>
    <t>MÊS 1</t>
  </si>
  <si>
    <t>MÊS 2</t>
  </si>
  <si>
    <t>MÊS 3</t>
  </si>
  <si>
    <t>MÊS 4</t>
  </si>
  <si>
    <t>MÊS 5</t>
  </si>
  <si>
    <t>MÊS 6</t>
  </si>
  <si>
    <t>TOTAIS</t>
  </si>
  <si>
    <t>FÍSICO</t>
  </si>
  <si>
    <t>FINANCEIRO</t>
  </si>
  <si>
    <t>DESEMBOLSO</t>
  </si>
  <si>
    <t>VALOR DO PERÍODO</t>
  </si>
  <si>
    <t>PERCENTUAL EXECUTADO</t>
  </si>
  <si>
    <t>ACUMULADO</t>
  </si>
  <si>
    <t>VALOR ACUMULADO</t>
  </si>
  <si>
    <t>PERCENTUAL ACUMULADO</t>
  </si>
  <si>
    <t>1.1</t>
  </si>
  <si>
    <t>Licenças e taxas da obra (acima de 500m2)</t>
  </si>
  <si>
    <t>020016</t>
  </si>
  <si>
    <t>Demolição manual de alvenaria de tijolo</t>
  </si>
  <si>
    <t>CJ</t>
  </si>
  <si>
    <t>m³</t>
  </si>
  <si>
    <t>020841</t>
  </si>
  <si>
    <t>Retirada de blokret com aproveitamento</t>
  </si>
  <si>
    <t>2.3</t>
  </si>
  <si>
    <t>020628</t>
  </si>
  <si>
    <t>Retirada de piso cimentado</t>
  </si>
  <si>
    <t>Movimento de Terra</t>
  </si>
  <si>
    <t>3.1</t>
  </si>
  <si>
    <t>030010</t>
  </si>
  <si>
    <t>Escavação manual ate 1.50m de profundidade</t>
  </si>
  <si>
    <t>Fundações</t>
  </si>
  <si>
    <t>040285</t>
  </si>
  <si>
    <t>Baldrame em conc.simples c/seixo incl.forma mad.br.</t>
  </si>
  <si>
    <t>Estrutura</t>
  </si>
  <si>
    <t>050681</t>
  </si>
  <si>
    <t>Concreto armado Fck=15 MPA c/forma mad. branca (incl. lançamento e adensamento)</t>
  </si>
  <si>
    <t>Paredes</t>
  </si>
  <si>
    <t>060046</t>
  </si>
  <si>
    <t>Alvenaria tijolo de barro a cutelo</t>
  </si>
  <si>
    <t>OBRA: REVITALIZAÇÃO DA PRAÇA MAGALHÃES BARATA</t>
  </si>
  <si>
    <t>CENTRO DA CIDADE DE OURÉM</t>
  </si>
  <si>
    <t>130584</t>
  </si>
  <si>
    <t>Concreto c/ seixo e junta seca e=10cm</t>
  </si>
  <si>
    <t>150252</t>
  </si>
  <si>
    <t>PVA externa sem massa c/ líq. preparador</t>
  </si>
  <si>
    <t>170701</t>
  </si>
  <si>
    <t>Ponto de força (tubul., fiaçao e disjuntor) acima de 200W</t>
  </si>
  <si>
    <t>101657     Sinapi</t>
  </si>
  <si>
    <t>101658 Sinapi</t>
  </si>
  <si>
    <t>Luninária de Led p/ iluminação pública, de 138 W até 180 W</t>
  </si>
  <si>
    <t>Luninária de Led p/ iluminação pública, de 98 W até 137 W</t>
  </si>
  <si>
    <t>m</t>
  </si>
  <si>
    <t>260168</t>
  </si>
  <si>
    <t>Plantio de grama (incl. terra preta)</t>
  </si>
  <si>
    <t>251510</t>
  </si>
  <si>
    <t>10.3</t>
  </si>
  <si>
    <t>Lixeira em tela moeda</t>
  </si>
  <si>
    <t>10.4</t>
  </si>
  <si>
    <t>11.2</t>
  </si>
  <si>
    <t>11.3</t>
  </si>
  <si>
    <t>12.1</t>
  </si>
  <si>
    <t>Outros</t>
  </si>
  <si>
    <t>COMPOSIÇÃO ANALÍTICA DA TAXA DE BENEFÍCIO E DESPESAS INDIRETAS (BDI)</t>
  </si>
  <si>
    <t>Proponente:</t>
  </si>
  <si>
    <t>Município/UF:</t>
  </si>
  <si>
    <t>OUREM-PA</t>
  </si>
  <si>
    <t>Objeto:</t>
  </si>
  <si>
    <t>Endereço Da Obra:</t>
  </si>
  <si>
    <t>Data Base:</t>
  </si>
  <si>
    <t>BDI (%):</t>
  </si>
  <si>
    <t xml:space="preserve">Responsável Técnico:    </t>
  </si>
  <si>
    <t>Patrick Sidrim</t>
  </si>
  <si>
    <t xml:space="preserve">Registro Profissional:  </t>
  </si>
  <si>
    <t>Item</t>
  </si>
  <si>
    <t>Parcela do BDI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</si>
  <si>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</si>
  <si>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</si>
  <si>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</si>
  <si>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</si>
  <si>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</si>
  <si>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</si>
  <si>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 xml:space="preserve">Impostos </t>
  </si>
  <si>
    <t>ISS</t>
  </si>
  <si>
    <t>6.2</t>
  </si>
  <si>
    <t>PIS</t>
  </si>
  <si>
    <t>6.3</t>
  </si>
  <si>
    <t>COFINS</t>
  </si>
  <si>
    <t>6.4</t>
  </si>
  <si>
    <t>CPRB</t>
  </si>
  <si>
    <t>Total Impostos =</t>
  </si>
  <si>
    <t>Fórmula para o cálculo de BDI</t>
  </si>
  <si>
    <t>Notas:</t>
  </si>
  <si>
    <t>1) Alíquota de ISS é determinada pela “Relação de Serviços”  do município onde se prestará o serviço conforme art. 1º e art.8º da Lei Complementar nº116/2001.</t>
  </si>
  <si>
    <t>2) Alíquota máxima de PIS é de até 1,65% conforme Lei nº10.637/02 em consonância com o Regime de Tributação da Empresa</t>
  </si>
  <si>
    <t>3) Alíquota máxima de COFINS é de 3% conforme inciso XX do art. 10 da Lei nº10.833/03.</t>
  </si>
  <si>
    <t>4) Os percentuais dos itens que compõem analiticamente o BDI são so limites referenciais máximos adotados pela Administração consoante com o art.40 inciso X da Lei 8.666/93.</t>
  </si>
  <si>
    <t>Centro da Cidade de Ourém - Pa</t>
  </si>
  <si>
    <t>SINAPI  MARÇO 2021</t>
  </si>
  <si>
    <t>SEDOP MARÇO 2021</t>
  </si>
  <si>
    <t>170625</t>
  </si>
  <si>
    <t>Poste em fo.go. h=11m (incl.base concr.ciclópico)</t>
  </si>
  <si>
    <t>260519</t>
  </si>
  <si>
    <t>Meio-fio em concreto nas dimensões 0,15mx0,12m sem lâmina d'água</t>
  </si>
  <si>
    <t>Comp. 01</t>
  </si>
  <si>
    <t>Comp. 02</t>
  </si>
  <si>
    <t>Comp. 03</t>
  </si>
  <si>
    <t>Comp. 04</t>
  </si>
  <si>
    <t>Playground Médio</t>
  </si>
  <si>
    <t>Gangorra Triplo</t>
  </si>
  <si>
    <t>Balanço Triplo</t>
  </si>
  <si>
    <t>Carrossel</t>
  </si>
  <si>
    <t>11.4</t>
  </si>
  <si>
    <t>11.5</t>
  </si>
  <si>
    <t>11.6</t>
  </si>
  <si>
    <t>11.7</t>
  </si>
  <si>
    <t xml:space="preserve">OBRA: REVITALIZAÇÃO DA PRAÇA MAGALHÃES BARATA 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</si>
</sst>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-* #,##0.000_-;\-* #,##0.000_-;_-* &quot;-&quot;??_-;_-@_-"/>
    <numFmt numFmtId="177" formatCode="_-* #,##0.0_-;\-* #,##0.0_-;_-* &quot;-&quot;??_-;_-@_-"/>
    <numFmt numFmtId="178" formatCode="_-* #,##0_-;\-* #,##0_-;_-* &quot;-&quot;??_-;_-@_-"/>
    <numFmt numFmtId="179" formatCode="[$-416]dddd\,\ d&quot; de &quot;mmmm&quot; de &quot;yyyy"/>
    <numFmt numFmtId="180" formatCode="&quot;Ativado&quot;;&quot;Ativado&quot;;&quot;Desativado&quot;"/>
    <numFmt numFmtId="181" formatCode="00"/>
    <numFmt numFmtId="182" formatCode="_-[$R$-416]\ * #,##0.00_-;\-[$R$-416]\ * #,##0.00_-;_-[$R$-416]\ * &quot;-&quot;??_-;_-@_-"/>
    <numFmt numFmtId="183" formatCode="[$-416]mmmm\-yy;@"/>
  </numFmts>
  <fonts count="57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i/>
      <sz val="15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/>
      <top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43" fontId="0" fillId="0" borderId="0" xfId="62" applyFont="1" applyAlignment="1">
      <alignment/>
    </xf>
    <xf numFmtId="43" fontId="4" fillId="0" borderId="10" xfId="62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43" fontId="6" fillId="0" borderId="12" xfId="62" applyFont="1" applyBorder="1" applyAlignment="1">
      <alignment horizontal="left" vertical="top" wrapText="1"/>
    </xf>
    <xf numFmtId="43" fontId="6" fillId="0" borderId="12" xfId="62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0" fillId="0" borderId="0" xfId="0" applyAlignment="1">
      <alignment vertical="center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14" fontId="0" fillId="0" borderId="15" xfId="0" applyNumberFormat="1" applyFont="1" applyBorder="1" applyAlignment="1">
      <alignment horizontal="center" vertical="center" wrapText="1"/>
    </xf>
    <xf numFmtId="43" fontId="6" fillId="0" borderId="16" xfId="62" applyFont="1" applyBorder="1" applyAlignment="1">
      <alignment vertical="top" wrapText="1"/>
    </xf>
    <xf numFmtId="43" fontId="6" fillId="0" borderId="17" xfId="62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43" fontId="5" fillId="0" borderId="20" xfId="62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3" fontId="10" fillId="0" borderId="2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43" fontId="0" fillId="0" borderId="23" xfId="62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 vertical="center" wrapText="1"/>
    </xf>
    <xf numFmtId="43" fontId="0" fillId="0" borderId="23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43" fontId="0" fillId="0" borderId="20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vertical="top" wrapText="1"/>
    </xf>
    <xf numFmtId="43" fontId="0" fillId="0" borderId="23" xfId="62" applyFont="1" applyBorder="1" applyAlignment="1">
      <alignment horizontal="right" vertical="center" wrapText="1"/>
    </xf>
    <xf numFmtId="2" fontId="0" fillId="0" borderId="23" xfId="62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top" wrapText="1"/>
    </xf>
    <xf numFmtId="49" fontId="0" fillId="0" borderId="24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vertical="top" wrapText="1"/>
    </xf>
    <xf numFmtId="0" fontId="0" fillId="0" borderId="25" xfId="0" applyFont="1" applyBorder="1" applyAlignment="1">
      <alignment horizontal="right" vertical="center" wrapText="1"/>
    </xf>
    <xf numFmtId="2" fontId="0" fillId="0" borderId="2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top" wrapText="1"/>
    </xf>
    <xf numFmtId="43" fontId="0" fillId="0" borderId="23" xfId="62" applyFont="1" applyBorder="1" applyAlignment="1">
      <alignment horizontal="center" vertical="top" wrapText="1"/>
    </xf>
    <xf numFmtId="43" fontId="0" fillId="0" borderId="23" xfId="62" applyFont="1" applyBorder="1" applyAlignment="1">
      <alignment horizontal="right" vertical="top" wrapText="1"/>
    </xf>
    <xf numFmtId="43" fontId="0" fillId="0" borderId="25" xfId="0" applyNumberFormat="1" applyFont="1" applyBorder="1" applyAlignment="1">
      <alignment horizontal="right" vertical="center" wrapText="1"/>
    </xf>
    <xf numFmtId="0" fontId="0" fillId="0" borderId="24" xfId="0" applyFont="1" applyBorder="1" applyAlignment="1">
      <alignment horizontal="center" vertical="top" wrapText="1"/>
    </xf>
    <xf numFmtId="43" fontId="0" fillId="0" borderId="20" xfId="0" applyNumberFormat="1" applyFont="1" applyBorder="1" applyAlignment="1">
      <alignment horizontal="center" vertical="top" wrapText="1"/>
    </xf>
    <xf numFmtId="43" fontId="10" fillId="0" borderId="21" xfId="0" applyNumberFormat="1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53" fillId="0" borderId="28" xfId="0" applyFont="1" applyBorder="1" applyAlignment="1">
      <alignment horizontal="center" vertical="top" wrapText="1"/>
    </xf>
    <xf numFmtId="43" fontId="0" fillId="0" borderId="28" xfId="62" applyFont="1" applyBorder="1" applyAlignment="1">
      <alignment horizontal="right" vertical="top" wrapText="1"/>
    </xf>
    <xf numFmtId="0" fontId="0" fillId="0" borderId="28" xfId="0" applyFont="1" applyBorder="1" applyAlignment="1">
      <alignment horizontal="center" vertical="top" wrapText="1"/>
    </xf>
    <xf numFmtId="43" fontId="53" fillId="0" borderId="29" xfId="62" applyFont="1" applyBorder="1" applyAlignment="1">
      <alignment horizontal="right" vertical="top" wrapText="1"/>
    </xf>
    <xf numFmtId="43" fontId="10" fillId="0" borderId="30" xfId="0" applyNumberFormat="1" applyFont="1" applyBorder="1" applyAlignment="1">
      <alignment horizontal="center" vertical="top" wrapText="1"/>
    </xf>
    <xf numFmtId="49" fontId="0" fillId="0" borderId="23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43" fontId="7" fillId="0" borderId="0" xfId="62" applyFont="1" applyBorder="1" applyAlignment="1">
      <alignment horizontal="center" vertical="top" wrapText="1"/>
    </xf>
    <xf numFmtId="43" fontId="10" fillId="0" borderId="25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14" fontId="0" fillId="0" borderId="28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/>
    </xf>
    <xf numFmtId="43" fontId="0" fillId="0" borderId="0" xfId="62" applyFont="1" applyBorder="1" applyAlignment="1">
      <alignment horizontal="center" vertical="center" wrapText="1"/>
    </xf>
    <xf numFmtId="16" fontId="11" fillId="0" borderId="0" xfId="0" applyNumberFormat="1" applyFont="1" applyBorder="1" applyAlignment="1">
      <alignment horizontal="left" vertical="top" wrapText="1"/>
    </xf>
    <xf numFmtId="16" fontId="0" fillId="0" borderId="0" xfId="0" applyNumberFormat="1" applyFont="1" applyBorder="1" applyAlignment="1">
      <alignment horizontal="left" vertical="top" wrapText="1"/>
    </xf>
    <xf numFmtId="0" fontId="3" fillId="0" borderId="3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0" fillId="0" borderId="23" xfId="0" applyFont="1" applyBorder="1" applyAlignment="1">
      <alignment vertical="center" wrapText="1"/>
    </xf>
    <xf numFmtId="43" fontId="0" fillId="0" borderId="28" xfId="0" applyNumberFormat="1" applyFont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/>
    </xf>
    <xf numFmtId="0" fontId="12" fillId="33" borderId="35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12" fillId="33" borderId="36" xfId="0" applyFont="1" applyFill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5" xfId="0" applyFont="1" applyBorder="1" applyAlignment="1">
      <alignment horizontal="center"/>
    </xf>
    <xf numFmtId="0" fontId="14" fillId="0" borderId="23" xfId="0" applyFont="1" applyBorder="1" applyAlignment="1">
      <alignment/>
    </xf>
    <xf numFmtId="0" fontId="14" fillId="0" borderId="0" xfId="0" applyFont="1" applyAlignment="1">
      <alignment/>
    </xf>
    <xf numFmtId="9" fontId="14" fillId="0" borderId="23" xfId="0" applyNumberFormat="1" applyFont="1" applyBorder="1" applyAlignment="1">
      <alignment horizontal="center"/>
    </xf>
    <xf numFmtId="10" fontId="14" fillId="0" borderId="23" xfId="0" applyNumberFormat="1" applyFont="1" applyBorder="1" applyAlignment="1">
      <alignment horizontal="center"/>
    </xf>
    <xf numFmtId="9" fontId="14" fillId="0" borderId="25" xfId="0" applyNumberFormat="1" applyFont="1" applyBorder="1" applyAlignment="1">
      <alignment horizontal="center"/>
    </xf>
    <xf numFmtId="4" fontId="14" fillId="0" borderId="23" xfId="0" applyNumberFormat="1" applyFont="1" applyBorder="1" applyAlignment="1">
      <alignment horizontal="center"/>
    </xf>
    <xf numFmtId="4" fontId="14" fillId="0" borderId="25" xfId="0" applyNumberFormat="1" applyFont="1" applyBorder="1" applyAlignment="1">
      <alignment horizontal="center"/>
    </xf>
    <xf numFmtId="0" fontId="14" fillId="0" borderId="3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12" xfId="0" applyFont="1" applyBorder="1" applyAlignment="1">
      <alignment/>
    </xf>
    <xf numFmtId="4" fontId="14" fillId="34" borderId="37" xfId="0" applyNumberFormat="1" applyFont="1" applyFill="1" applyBorder="1" applyAlignment="1">
      <alignment horizontal="center"/>
    </xf>
    <xf numFmtId="0" fontId="14" fillId="0" borderId="33" xfId="0" applyFont="1" applyBorder="1" applyAlignment="1">
      <alignment horizontal="center"/>
    </xf>
    <xf numFmtId="10" fontId="14" fillId="0" borderId="28" xfId="0" applyNumberFormat="1" applyFont="1" applyBorder="1" applyAlignment="1">
      <alignment horizontal="center"/>
    </xf>
    <xf numFmtId="10" fontId="14" fillId="34" borderId="38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19" xfId="0" applyNumberFormat="1" applyFont="1" applyBorder="1" applyAlignment="1">
      <alignment vertical="center" wrapText="1"/>
    </xf>
    <xf numFmtId="4" fontId="0" fillId="0" borderId="0" xfId="0" applyNumberFormat="1" applyAlignment="1">
      <alignment/>
    </xf>
    <xf numFmtId="0" fontId="5" fillId="0" borderId="23" xfId="0" applyFont="1" applyBorder="1" applyAlignment="1">
      <alignment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16" fontId="0" fillId="0" borderId="30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3" fontId="5" fillId="0" borderId="23" xfId="62" applyFont="1" applyBorder="1" applyAlignment="1">
      <alignment horizontal="right" vertical="center" wrapText="1"/>
    </xf>
    <xf numFmtId="2" fontId="5" fillId="0" borderId="23" xfId="0" applyNumberFormat="1" applyFont="1" applyBorder="1" applyAlignment="1">
      <alignment horizontal="center" vertical="center" wrapText="1"/>
    </xf>
    <xf numFmtId="43" fontId="5" fillId="0" borderId="20" xfId="0" applyNumberFormat="1" applyFont="1" applyBorder="1" applyAlignment="1">
      <alignment horizontal="center" vertical="center" wrapText="1"/>
    </xf>
    <xf numFmtId="2" fontId="5" fillId="0" borderId="20" xfId="62" applyNumberFormat="1" applyFont="1" applyBorder="1" applyAlignment="1">
      <alignment horizontal="center" vertical="center" wrapText="1"/>
    </xf>
    <xf numFmtId="2" fontId="0" fillId="0" borderId="28" xfId="62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10" fillId="0" borderId="21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9" fillId="35" borderId="39" xfId="47" applyFont="1" applyFill="1" applyBorder="1" applyAlignment="1">
      <alignment vertical="center"/>
      <protection/>
    </xf>
    <xf numFmtId="0" fontId="9" fillId="35" borderId="40" xfId="47" applyFont="1" applyFill="1" applyBorder="1" applyAlignment="1">
      <alignment vertical="center"/>
      <protection/>
    </xf>
    <xf numFmtId="0" fontId="9" fillId="35" borderId="41" xfId="47" applyFont="1" applyFill="1" applyBorder="1" applyAlignment="1">
      <alignment vertical="center"/>
      <protection/>
    </xf>
    <xf numFmtId="0" fontId="9" fillId="36" borderId="22" xfId="47" applyFont="1" applyFill="1" applyBorder="1" applyAlignment="1">
      <alignment vertical="center"/>
      <protection/>
    </xf>
    <xf numFmtId="0" fontId="54" fillId="36" borderId="23" xfId="47" applyFont="1" applyFill="1" applyBorder="1" applyAlignment="1">
      <alignment vertical="center"/>
      <protection/>
    </xf>
    <xf numFmtId="0" fontId="15" fillId="0" borderId="0" xfId="0" applyFont="1" applyAlignment="1">
      <alignment/>
    </xf>
    <xf numFmtId="0" fontId="9" fillId="37" borderId="23" xfId="47" applyFont="1" applyFill="1" applyBorder="1" applyAlignment="1">
      <alignment vertical="center"/>
      <protection/>
    </xf>
    <xf numFmtId="0" fontId="9" fillId="36" borderId="42" xfId="47" applyFont="1" applyFill="1" applyBorder="1" applyAlignment="1">
      <alignment vertical="center"/>
      <protection/>
    </xf>
    <xf numFmtId="0" fontId="9" fillId="36" borderId="43" xfId="47" applyFont="1" applyFill="1" applyBorder="1" applyAlignment="1">
      <alignment vertical="center"/>
      <protection/>
    </xf>
    <xf numFmtId="0" fontId="9" fillId="36" borderId="44" xfId="47" applyFont="1" applyFill="1" applyBorder="1" applyAlignment="1">
      <alignment vertical="center"/>
      <protection/>
    </xf>
    <xf numFmtId="0" fontId="6" fillId="36" borderId="45" xfId="47" applyFont="1" applyFill="1" applyBorder="1" applyAlignment="1">
      <alignment vertical="center"/>
      <protection/>
    </xf>
    <xf numFmtId="182" fontId="9" fillId="37" borderId="28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46" xfId="0" applyFont="1" applyBorder="1" applyAlignment="1">
      <alignment/>
    </xf>
    <xf numFmtId="0" fontId="15" fillId="0" borderId="47" xfId="0" applyFont="1" applyBorder="1" applyAlignment="1">
      <alignment/>
    </xf>
    <xf numFmtId="2" fontId="15" fillId="0" borderId="13" xfId="0" applyNumberFormat="1" applyFont="1" applyBorder="1" applyAlignment="1">
      <alignment/>
    </xf>
    <xf numFmtId="1" fontId="15" fillId="0" borderId="48" xfId="0" applyNumberFormat="1" applyFont="1" applyBorder="1" applyAlignment="1">
      <alignment horizontal="center"/>
    </xf>
    <xf numFmtId="0" fontId="15" fillId="0" borderId="49" xfId="0" applyFont="1" applyBorder="1" applyAlignment="1">
      <alignment/>
    </xf>
    <xf numFmtId="0" fontId="15" fillId="0" borderId="50" xfId="0" applyFont="1" applyBorder="1" applyAlignment="1">
      <alignment/>
    </xf>
    <xf numFmtId="10" fontId="15" fillId="0" borderId="51" xfId="50" applyNumberFormat="1" applyFont="1" applyFill="1" applyBorder="1" applyAlignment="1" applyProtection="1">
      <alignment horizontal="center"/>
      <protection/>
    </xf>
    <xf numFmtId="10" fontId="15" fillId="0" borderId="51" xfId="0" applyNumberFormat="1" applyFont="1" applyBorder="1" applyAlignment="1">
      <alignment horizontal="center"/>
    </xf>
    <xf numFmtId="1" fontId="15" fillId="0" borderId="52" xfId="0" applyNumberFormat="1" applyFont="1" applyBorder="1" applyAlignment="1">
      <alignment horizontal="center"/>
    </xf>
    <xf numFmtId="0" fontId="15" fillId="0" borderId="53" xfId="0" applyFont="1" applyBorder="1" applyAlignment="1">
      <alignment/>
    </xf>
    <xf numFmtId="0" fontId="15" fillId="0" borderId="54" xfId="0" applyFont="1" applyBorder="1" applyAlignment="1">
      <alignment/>
    </xf>
    <xf numFmtId="0" fontId="15" fillId="0" borderId="55" xfId="0" applyFont="1" applyBorder="1" applyAlignment="1">
      <alignment/>
    </xf>
    <xf numFmtId="10" fontId="15" fillId="38" borderId="56" xfId="50" applyNumberFormat="1" applyFont="1" applyFill="1" applyBorder="1" applyAlignment="1" applyProtection="1">
      <alignment horizontal="center"/>
      <protection/>
    </xf>
    <xf numFmtId="0" fontId="15" fillId="0" borderId="31" xfId="0" applyFont="1" applyBorder="1" applyAlignment="1">
      <alignment horizontal="center"/>
    </xf>
    <xf numFmtId="10" fontId="15" fillId="0" borderId="12" xfId="0" applyNumberFormat="1" applyFont="1" applyBorder="1" applyAlignment="1">
      <alignment/>
    </xf>
    <xf numFmtId="0" fontId="9" fillId="0" borderId="47" xfId="0" applyFont="1" applyBorder="1" applyAlignment="1">
      <alignment/>
    </xf>
    <xf numFmtId="10" fontId="15" fillId="0" borderId="13" xfId="0" applyNumberFormat="1" applyFont="1" applyBorder="1" applyAlignment="1">
      <alignment/>
    </xf>
    <xf numFmtId="0" fontId="15" fillId="0" borderId="48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10" fontId="15" fillId="0" borderId="56" xfId="50" applyNumberFormat="1" applyFont="1" applyFill="1" applyBorder="1" applyAlignment="1" applyProtection="1">
      <alignment horizontal="center"/>
      <protection/>
    </xf>
    <xf numFmtId="0" fontId="15" fillId="0" borderId="31" xfId="0" applyFont="1" applyBorder="1" applyAlignment="1">
      <alignment/>
    </xf>
    <xf numFmtId="0" fontId="15" fillId="0" borderId="57" xfId="0" applyFont="1" applyBorder="1" applyAlignment="1">
      <alignment/>
    </xf>
    <xf numFmtId="10" fontId="9" fillId="38" borderId="58" xfId="50" applyNumberFormat="1" applyFont="1" applyFill="1" applyBorder="1" applyAlignment="1" applyProtection="1">
      <alignment horizontal="center"/>
      <protection/>
    </xf>
    <xf numFmtId="0" fontId="15" fillId="0" borderId="59" xfId="0" applyFont="1" applyBorder="1" applyAlignment="1">
      <alignment/>
    </xf>
    <xf numFmtId="0" fontId="15" fillId="0" borderId="60" xfId="0" applyFont="1" applyBorder="1" applyAlignment="1">
      <alignment/>
    </xf>
    <xf numFmtId="0" fontId="15" fillId="0" borderId="61" xfId="0" applyFont="1" applyBorder="1" applyAlignment="1">
      <alignment/>
    </xf>
    <xf numFmtId="10" fontId="9" fillId="38" borderId="58" xfId="0" applyNumberFormat="1" applyFont="1" applyFill="1" applyBorder="1" applyAlignment="1">
      <alignment horizontal="center" vertical="center"/>
    </xf>
    <xf numFmtId="0" fontId="15" fillId="0" borderId="62" xfId="0" applyFont="1" applyBorder="1" applyAlignment="1">
      <alignment vertical="center"/>
    </xf>
    <xf numFmtId="0" fontId="15" fillId="0" borderId="63" xfId="0" applyFont="1" applyBorder="1" applyAlignment="1">
      <alignment vertical="center"/>
    </xf>
    <xf numFmtId="0" fontId="15" fillId="0" borderId="64" xfId="0" applyFont="1" applyBorder="1" applyAlignment="1">
      <alignment vertical="center"/>
    </xf>
    <xf numFmtId="0" fontId="9" fillId="36" borderId="43" xfId="47" applyFont="1" applyFill="1" applyBorder="1" applyAlignment="1">
      <alignment horizontal="left" vertical="center"/>
      <protection/>
    </xf>
    <xf numFmtId="183" fontId="9" fillId="36" borderId="43" xfId="47" applyNumberFormat="1" applyFont="1" applyFill="1" applyBorder="1" applyAlignment="1">
      <alignment vertical="center" wrapText="1"/>
      <protection/>
    </xf>
    <xf numFmtId="183" fontId="9" fillId="36" borderId="44" xfId="47" applyNumberFormat="1" applyFont="1" applyFill="1" applyBorder="1" applyAlignment="1">
      <alignment vertical="center" wrapText="1"/>
      <protection/>
    </xf>
    <xf numFmtId="10" fontId="9" fillId="0" borderId="12" xfId="0" applyNumberFormat="1" applyFont="1" applyBorder="1" applyAlignment="1">
      <alignment horizontal="center"/>
    </xf>
    <xf numFmtId="0" fontId="9" fillId="0" borderId="31" xfId="0" applyFont="1" applyBorder="1" applyAlignment="1">
      <alignment/>
    </xf>
    <xf numFmtId="0" fontId="15" fillId="0" borderId="12" xfId="0" applyFont="1" applyBorder="1" applyAlignment="1">
      <alignment/>
    </xf>
    <xf numFmtId="0" fontId="3" fillId="0" borderId="65" xfId="0" applyFont="1" applyBorder="1" applyAlignment="1">
      <alignment horizontal="center" vertical="top" wrapText="1"/>
    </xf>
    <xf numFmtId="0" fontId="3" fillId="0" borderId="6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43" fontId="9" fillId="0" borderId="67" xfId="62" applyFont="1" applyBorder="1" applyAlignment="1">
      <alignment horizontal="center" vertical="center" wrapText="1"/>
    </xf>
    <xf numFmtId="43" fontId="9" fillId="0" borderId="68" xfId="62" applyFont="1" applyBorder="1" applyAlignment="1">
      <alignment horizontal="center" vertical="center" wrapText="1"/>
    </xf>
    <xf numFmtId="0" fontId="5" fillId="0" borderId="65" xfId="0" applyFont="1" applyBorder="1" applyAlignment="1">
      <alignment vertical="top" wrapText="1"/>
    </xf>
    <xf numFmtId="0" fontId="5" fillId="0" borderId="66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43" fontId="53" fillId="0" borderId="16" xfId="62" applyFont="1" applyBorder="1" applyAlignment="1">
      <alignment horizontal="center" vertical="top" wrapText="1"/>
    </xf>
    <xf numFmtId="43" fontId="53" fillId="0" borderId="17" xfId="62" applyFont="1" applyBorder="1" applyAlignment="1">
      <alignment horizontal="center" vertical="top" wrapText="1"/>
    </xf>
    <xf numFmtId="0" fontId="9" fillId="0" borderId="47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6" fontId="8" fillId="0" borderId="32" xfId="0" applyNumberFormat="1" applyFont="1" applyBorder="1" applyAlignment="1">
      <alignment horizontal="left" vertical="top" wrapText="1"/>
    </xf>
    <xf numFmtId="16" fontId="1" fillId="0" borderId="33" xfId="0" applyNumberFormat="1" applyFont="1" applyBorder="1" applyAlignment="1">
      <alignment horizontal="left" vertical="top" wrapText="1"/>
    </xf>
    <xf numFmtId="16" fontId="1" fillId="0" borderId="15" xfId="0" applyNumberFormat="1" applyFont="1" applyBorder="1" applyAlignment="1">
      <alignment horizontal="left" vertical="top" wrapText="1"/>
    </xf>
    <xf numFmtId="0" fontId="14" fillId="0" borderId="6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181" fontId="14" fillId="0" borderId="22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0" fontId="14" fillId="0" borderId="3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2" fillId="34" borderId="39" xfId="0" applyFont="1" applyFill="1" applyBorder="1" applyAlignment="1">
      <alignment horizontal="center"/>
    </xf>
    <xf numFmtId="0" fontId="12" fillId="34" borderId="40" xfId="0" applyFont="1" applyFill="1" applyBorder="1" applyAlignment="1">
      <alignment horizontal="center"/>
    </xf>
    <xf numFmtId="0" fontId="12" fillId="34" borderId="41" xfId="0" applyFont="1" applyFill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5" fillId="0" borderId="3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9" fillId="37" borderId="26" xfId="47" applyFont="1" applyFill="1" applyBorder="1" applyAlignment="1">
      <alignment horizontal="left" vertical="center" wrapText="1"/>
      <protection/>
    </xf>
    <xf numFmtId="0" fontId="9" fillId="37" borderId="30" xfId="47" applyFont="1" applyFill="1" applyBorder="1" applyAlignment="1">
      <alignment horizontal="left" vertical="center" wrapText="1"/>
      <protection/>
    </xf>
    <xf numFmtId="0" fontId="9" fillId="36" borderId="26" xfId="47" applyFont="1" applyFill="1" applyBorder="1" applyAlignment="1">
      <alignment horizontal="left" vertical="center" wrapText="1"/>
      <protection/>
    </xf>
    <xf numFmtId="0" fontId="9" fillId="36" borderId="28" xfId="47" applyFont="1" applyFill="1" applyBorder="1" applyAlignment="1">
      <alignment horizontal="left" vertical="center" wrapText="1"/>
      <protection/>
    </xf>
    <xf numFmtId="0" fontId="9" fillId="36" borderId="29" xfId="47" applyFont="1" applyFill="1" applyBorder="1" applyAlignment="1">
      <alignment horizontal="left" vertical="center"/>
      <protection/>
    </xf>
    <xf numFmtId="0" fontId="9" fillId="36" borderId="63" xfId="47" applyFont="1" applyFill="1" applyBorder="1" applyAlignment="1">
      <alignment horizontal="left" vertical="center"/>
      <protection/>
    </xf>
    <xf numFmtId="0" fontId="9" fillId="36" borderId="64" xfId="47" applyFont="1" applyFill="1" applyBorder="1" applyAlignment="1">
      <alignment horizontal="left" vertical="center"/>
      <protection/>
    </xf>
    <xf numFmtId="0" fontId="9" fillId="0" borderId="0" xfId="0" applyFont="1" applyAlignment="1">
      <alignment horizontal="center" vertical="center" wrapText="1"/>
    </xf>
    <xf numFmtId="0" fontId="9" fillId="0" borderId="72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73" xfId="0" applyFont="1" applyBorder="1" applyAlignment="1">
      <alignment horizontal="center"/>
    </xf>
    <xf numFmtId="0" fontId="55" fillId="39" borderId="74" xfId="47" applyFont="1" applyFill="1" applyBorder="1" applyAlignment="1">
      <alignment horizontal="center" vertical="center"/>
      <protection/>
    </xf>
    <xf numFmtId="0" fontId="55" fillId="39" borderId="75" xfId="47" applyFont="1" applyFill="1" applyBorder="1" applyAlignment="1">
      <alignment horizontal="center" vertical="center"/>
      <protection/>
    </xf>
    <xf numFmtId="0" fontId="55" fillId="39" borderId="76" xfId="47" applyFont="1" applyFill="1" applyBorder="1" applyAlignment="1">
      <alignment horizontal="center" vertical="center"/>
      <protection/>
    </xf>
    <xf numFmtId="0" fontId="9" fillId="40" borderId="77" xfId="47" applyFont="1" applyFill="1" applyBorder="1" applyAlignment="1">
      <alignment horizontal="left" vertical="center" wrapText="1"/>
      <protection/>
    </xf>
    <xf numFmtId="0" fontId="9" fillId="40" borderId="78" xfId="47" applyFont="1" applyFill="1" applyBorder="1" applyAlignment="1">
      <alignment horizontal="left" vertical="center" wrapText="1"/>
      <protection/>
    </xf>
    <xf numFmtId="0" fontId="9" fillId="37" borderId="22" xfId="47" applyFont="1" applyFill="1" applyBorder="1" applyAlignment="1">
      <alignment horizontal="left" vertical="center" wrapText="1"/>
      <protection/>
    </xf>
    <xf numFmtId="0" fontId="9" fillId="37" borderId="25" xfId="47" applyFont="1" applyFill="1" applyBorder="1" applyAlignment="1">
      <alignment horizontal="left" vertical="center" wrapText="1"/>
      <protection/>
    </xf>
    <xf numFmtId="49" fontId="9" fillId="36" borderId="45" xfId="47" applyNumberFormat="1" applyFont="1" applyFill="1" applyBorder="1" applyAlignment="1">
      <alignment horizontal="left" vertical="center" wrapText="1"/>
      <protection/>
    </xf>
    <xf numFmtId="0" fontId="9" fillId="36" borderId="43" xfId="47" applyFont="1" applyFill="1" applyBorder="1" applyAlignment="1">
      <alignment horizontal="left" vertical="center" wrapText="1"/>
      <protection/>
    </xf>
    <xf numFmtId="0" fontId="9" fillId="36" borderId="24" xfId="47" applyFont="1" applyFill="1" applyBorder="1" applyAlignment="1">
      <alignment horizontal="left" vertical="center" wrapText="1"/>
      <protection/>
    </xf>
    <xf numFmtId="0" fontId="9" fillId="37" borderId="79" xfId="47" applyFont="1" applyFill="1" applyBorder="1" applyAlignment="1">
      <alignment horizontal="center" vertical="center"/>
      <protection/>
    </xf>
    <xf numFmtId="0" fontId="9" fillId="37" borderId="35" xfId="47" applyFont="1" applyFill="1" applyBorder="1" applyAlignment="1">
      <alignment horizontal="center" vertical="center"/>
      <protection/>
    </xf>
    <xf numFmtId="10" fontId="9" fillId="36" borderId="22" xfId="47" applyNumberFormat="1" applyFont="1" applyFill="1" applyBorder="1" applyAlignment="1">
      <alignment horizontal="left" vertical="center"/>
      <protection/>
    </xf>
    <xf numFmtId="10" fontId="9" fillId="36" borderId="23" xfId="47" applyNumberFormat="1" applyFont="1" applyFill="1" applyBorder="1" applyAlignment="1">
      <alignment horizontal="left" vertical="center"/>
      <protection/>
    </xf>
    <xf numFmtId="0" fontId="56" fillId="0" borderId="22" xfId="0" applyFont="1" applyBorder="1" applyAlignment="1">
      <alignment horizontal="center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17" xfId="47"/>
    <cellStyle name="Nota" xfId="48"/>
    <cellStyle name="Percent" xfId="49"/>
    <cellStyle name="Porcentagem 2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123825</xdr:rowOff>
    </xdr:from>
    <xdr:to>
      <xdr:col>2</xdr:col>
      <xdr:colOff>2219325</xdr:colOff>
      <xdr:row>2</xdr:row>
      <xdr:rowOff>266700</xdr:rowOff>
    </xdr:to>
    <xdr:pic>
      <xdr:nvPicPr>
        <xdr:cNvPr id="1" name="Imagem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3825"/>
          <a:ext cx="2895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3514725</xdr:colOff>
      <xdr:row>0</xdr:row>
      <xdr:rowOff>114300</xdr:rowOff>
    </xdr:to>
    <xdr:pic>
      <xdr:nvPicPr>
        <xdr:cNvPr id="2" name="Imagem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4714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</xdr:row>
      <xdr:rowOff>123825</xdr:rowOff>
    </xdr:from>
    <xdr:to>
      <xdr:col>2</xdr:col>
      <xdr:colOff>2219325</xdr:colOff>
      <xdr:row>31</xdr:row>
      <xdr:rowOff>200025</xdr:rowOff>
    </xdr:to>
    <xdr:pic>
      <xdr:nvPicPr>
        <xdr:cNvPr id="3" name="Imagem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6638925"/>
          <a:ext cx="2895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9525</xdr:rowOff>
    </xdr:from>
    <xdr:to>
      <xdr:col>2</xdr:col>
      <xdr:colOff>3514725</xdr:colOff>
      <xdr:row>29</xdr:row>
      <xdr:rowOff>133350</xdr:rowOff>
    </xdr:to>
    <xdr:pic>
      <xdr:nvPicPr>
        <xdr:cNvPr id="4" name="Imagem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524625"/>
          <a:ext cx="4714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23</xdr:row>
      <xdr:rowOff>104775</xdr:rowOff>
    </xdr:from>
    <xdr:to>
      <xdr:col>6</xdr:col>
      <xdr:colOff>171450</xdr:colOff>
      <xdr:row>23</xdr:row>
      <xdr:rowOff>200025</xdr:rowOff>
    </xdr:to>
    <xdr:pic>
      <xdr:nvPicPr>
        <xdr:cNvPr id="1" name="Picture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4829175"/>
          <a:ext cx="3524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ptista4\Rede2\CONVENIOS\PM_OUREM\2018\42_CONSTRU&#199;&#195;O%20DE%20QDA\planilha\OR&#199;AM%20QUADRA%20COBERTA_REV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MO%20-%20ROBERTO%202021\PROJETOS%20ROBERTO%20PMO\EDUCA&#199;&#195;O\ESCOLAS\ESCOLA%20RUBENS%20GUIMAR&#195;ES\ESC.MUN.%20RUBENS%20GUIMAR&#195;ES%20-%20OUR&#201;M\OR&#199;.%20COBERTURA%20EM%20ESTRUTURA%20MET&#193;L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"/>
      <sheetName val="COMPOSIÇÃO"/>
      <sheetName val="BDI"/>
      <sheetName val="CFF"/>
      <sheetName val="QCI"/>
      <sheetName val="SER.PREL.1"/>
      <sheetName val="DEM. E RET.2"/>
      <sheetName val="MOV. TER.3"/>
      <sheetName val="INFR. FUND.4"/>
      <sheetName val=" SUP.5"/>
      <sheetName val="COB. 6"/>
      <sheetName val="DRENAGEM. 7"/>
      <sheetName val="PAV. 8"/>
      <sheetName val="PINT. 9"/>
      <sheetName val="EQUIP.ESPORT. 10"/>
      <sheetName val="SERV. DIV. 11"/>
    </sheetNames>
    <sheetDataSet>
      <sheetData sheetId="0">
        <row r="3">
          <cell r="C3" t="str">
            <v>PREFEITURA MUNICIPAL DE OURÉM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CI"/>
      <sheetName val="BDI"/>
      <sheetName val="cronograma(Const.)"/>
      <sheetName val="Encargos"/>
      <sheetName val="Memória de Cálc.(Constr.)"/>
      <sheetName val="plan.analítica(Contr.)"/>
      <sheetName val="SERV.PREL. 1.0"/>
      <sheetName val="INFRA ESTRU. FUNDAÇÃO. 2,0"/>
      <sheetName val="SUPERESTRUTURA. 3,0"/>
      <sheetName val="PISO. 4,0"/>
      <sheetName val="COBERTURA. 5,0"/>
      <sheetName val="INST. HIDROSANITARIO. 6,0"/>
      <sheetName val="INST. ELÉTRICA. 7,0"/>
      <sheetName val="SERVIÇOS FINAIS. 8,0"/>
    </sheetNames>
    <sheetDataSet>
      <sheetData sheetId="5">
        <row r="13">
          <cell r="F13" t="str">
            <v>CREA/PA: 1517032679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84" zoomScaleNormal="84" zoomScalePageLayoutView="0" workbookViewId="0" topLeftCell="A1">
      <selection activeCell="C53" sqref="C53"/>
    </sheetView>
  </sheetViews>
  <sheetFormatPr defaultColWidth="9.140625" defaultRowHeight="12.75"/>
  <cols>
    <col min="1" max="1" width="7.28125" style="0" customWidth="1"/>
    <col min="2" max="2" width="10.7109375" style="0" customWidth="1"/>
    <col min="3" max="3" width="52.8515625" style="0" customWidth="1"/>
    <col min="4" max="4" width="11.7109375" style="1" customWidth="1"/>
    <col min="5" max="5" width="12.8515625" style="0" customWidth="1"/>
    <col min="6" max="6" width="10.8515625" style="1" customWidth="1"/>
    <col min="7" max="7" width="12.00390625" style="0" customWidth="1"/>
    <col min="8" max="8" width="11.28125" style="0" bestFit="1" customWidth="1"/>
    <col min="10" max="10" width="11.8515625" style="0" customWidth="1"/>
  </cols>
  <sheetData>
    <row r="1" spans="1:8" ht="18.75" customHeight="1">
      <c r="A1" s="170"/>
      <c r="B1" s="171"/>
      <c r="C1" s="172"/>
      <c r="D1" s="2"/>
      <c r="E1" s="3" t="s">
        <v>11</v>
      </c>
      <c r="F1" s="182" t="s">
        <v>1</v>
      </c>
      <c r="G1" s="183"/>
      <c r="H1" s="184"/>
    </row>
    <row r="2" spans="1:8" ht="12" customHeight="1">
      <c r="A2" s="69"/>
      <c r="B2" s="73"/>
      <c r="C2" s="70"/>
      <c r="D2" s="4" t="s">
        <v>0</v>
      </c>
      <c r="E2" s="191">
        <f>SUM(H56)</f>
        <v>326251.263375</v>
      </c>
      <c r="F2" s="185"/>
      <c r="G2" s="186"/>
      <c r="H2" s="187"/>
    </row>
    <row r="3" spans="1:8" ht="21.75" customHeight="1" thickBot="1">
      <c r="A3" s="71"/>
      <c r="B3" s="74"/>
      <c r="C3" s="72"/>
      <c r="D3" s="5"/>
      <c r="E3" s="192"/>
      <c r="F3" s="188"/>
      <c r="G3" s="189"/>
      <c r="H3" s="190"/>
    </row>
    <row r="4" spans="1:10" ht="26.25" customHeight="1" thickBot="1">
      <c r="A4" s="173" t="s">
        <v>93</v>
      </c>
      <c r="B4" s="174"/>
      <c r="C4" s="175"/>
      <c r="D4" s="13" t="s">
        <v>2</v>
      </c>
      <c r="E4" s="6" t="s">
        <v>12</v>
      </c>
      <c r="F4" s="182" t="s">
        <v>13</v>
      </c>
      <c r="G4" s="183"/>
      <c r="H4" s="184"/>
      <c r="J4">
        <v>1.25</v>
      </c>
    </row>
    <row r="5" spans="1:8" ht="25.5" customHeight="1" thickBot="1">
      <c r="A5" s="173" t="s">
        <v>94</v>
      </c>
      <c r="B5" s="174"/>
      <c r="C5" s="175"/>
      <c r="D5" s="14" t="s">
        <v>45</v>
      </c>
      <c r="E5" s="12" t="s">
        <v>44</v>
      </c>
      <c r="F5" s="196" t="s">
        <v>36</v>
      </c>
      <c r="G5" s="197"/>
      <c r="H5" s="198"/>
    </row>
    <row r="6" spans="1:8" ht="12" customHeight="1" thickBot="1">
      <c r="A6" s="57"/>
      <c r="B6" s="57"/>
      <c r="C6" s="58" t="s">
        <v>3</v>
      </c>
      <c r="D6" s="59"/>
      <c r="E6" s="57"/>
      <c r="F6" s="195"/>
      <c r="G6" s="195"/>
      <c r="H6" s="195"/>
    </row>
    <row r="7" spans="1:8" ht="18.75" customHeight="1" thickBot="1">
      <c r="A7" s="178" t="s">
        <v>4</v>
      </c>
      <c r="B7" s="176" t="s">
        <v>15</v>
      </c>
      <c r="C7" s="178" t="s">
        <v>14</v>
      </c>
      <c r="D7" s="180" t="s">
        <v>5</v>
      </c>
      <c r="E7" s="178" t="s">
        <v>6</v>
      </c>
      <c r="F7" s="193" t="s">
        <v>7</v>
      </c>
      <c r="G7" s="193"/>
      <c r="H7" s="194"/>
    </row>
    <row r="8" spans="1:8" ht="15" customHeight="1" thickBot="1">
      <c r="A8" s="179"/>
      <c r="B8" s="177"/>
      <c r="C8" s="179"/>
      <c r="D8" s="181"/>
      <c r="E8" s="179"/>
      <c r="F8" s="10" t="s">
        <v>8</v>
      </c>
      <c r="G8" s="10" t="s">
        <v>9</v>
      </c>
      <c r="H8" s="9" t="s">
        <v>10</v>
      </c>
    </row>
    <row r="9" spans="1:8" ht="18.75" customHeight="1">
      <c r="A9" s="16">
        <v>1</v>
      </c>
      <c r="B9" s="17"/>
      <c r="C9" s="18" t="s">
        <v>24</v>
      </c>
      <c r="D9" s="113"/>
      <c r="E9" s="20"/>
      <c r="F9" s="20"/>
      <c r="G9" s="20"/>
      <c r="H9" s="21">
        <f>SUM(G10:G10)</f>
        <v>15777.9</v>
      </c>
    </row>
    <row r="10" spans="1:10" ht="17.25" customHeight="1">
      <c r="A10" s="100" t="s">
        <v>69</v>
      </c>
      <c r="B10" s="22">
        <v>10000</v>
      </c>
      <c r="C10" s="101" t="s">
        <v>70</v>
      </c>
      <c r="D10" s="26">
        <v>1</v>
      </c>
      <c r="E10" s="25" t="s">
        <v>73</v>
      </c>
      <c r="F10" s="115">
        <f>SUM(J10*$J$4)</f>
        <v>15777.9</v>
      </c>
      <c r="G10" s="27">
        <f>SUM(D10*F10)</f>
        <v>15777.9</v>
      </c>
      <c r="H10" s="120"/>
      <c r="J10" s="102">
        <v>12622.32</v>
      </c>
    </row>
    <row r="11" spans="1:8" ht="15.75" customHeight="1">
      <c r="A11" s="28">
        <v>2</v>
      </c>
      <c r="B11" s="104"/>
      <c r="C11" s="103" t="s">
        <v>29</v>
      </c>
      <c r="D11" s="34"/>
      <c r="E11" s="24"/>
      <c r="F11" s="115"/>
      <c r="G11" s="116"/>
      <c r="H11" s="21">
        <f>SUM(G12:G14)</f>
        <v>16947.828625</v>
      </c>
    </row>
    <row r="12" spans="1:10" ht="18.75" customHeight="1">
      <c r="A12" s="22" t="s">
        <v>16</v>
      </c>
      <c r="B12" s="17" t="s">
        <v>71</v>
      </c>
      <c r="C12" s="75" t="s">
        <v>72</v>
      </c>
      <c r="D12" s="34">
        <v>4.84</v>
      </c>
      <c r="E12" s="24" t="s">
        <v>74</v>
      </c>
      <c r="F12" s="115">
        <f>SUM(J12*$J$4)</f>
        <v>63.637499999999996</v>
      </c>
      <c r="G12" s="27">
        <f>SUM(D12*F12)</f>
        <v>308.0055</v>
      </c>
      <c r="H12" s="118"/>
      <c r="J12">
        <v>50.91</v>
      </c>
    </row>
    <row r="13" spans="1:10" ht="18.75" customHeight="1">
      <c r="A13" s="22" t="s">
        <v>17</v>
      </c>
      <c r="B13" s="17" t="s">
        <v>75</v>
      </c>
      <c r="C13" s="75" t="s">
        <v>76</v>
      </c>
      <c r="D13" s="34">
        <v>635.65</v>
      </c>
      <c r="E13" s="24" t="s">
        <v>26</v>
      </c>
      <c r="F13" s="115">
        <f>SUM(J13*$J$4)</f>
        <v>12.7</v>
      </c>
      <c r="G13" s="27">
        <f>SUM(D13*F13)</f>
        <v>8072.754999999999</v>
      </c>
      <c r="H13" s="118"/>
      <c r="J13">
        <v>10.16</v>
      </c>
    </row>
    <row r="14" spans="1:10" ht="18.75" customHeight="1">
      <c r="A14" s="22" t="s">
        <v>77</v>
      </c>
      <c r="B14" s="17" t="s">
        <v>78</v>
      </c>
      <c r="C14" s="75" t="s">
        <v>79</v>
      </c>
      <c r="D14" s="34">
        <v>932.47</v>
      </c>
      <c r="E14" s="24" t="s">
        <v>26</v>
      </c>
      <c r="F14" s="115">
        <f>SUM(J14*$J$4)</f>
        <v>9.1875</v>
      </c>
      <c r="G14" s="27">
        <f>SUM(D14*F14)</f>
        <v>8567.068125</v>
      </c>
      <c r="H14" s="118"/>
      <c r="J14">
        <v>7.35</v>
      </c>
    </row>
    <row r="15" spans="1:8" ht="18.75" customHeight="1">
      <c r="A15" s="28">
        <v>3</v>
      </c>
      <c r="B15" s="17"/>
      <c r="C15" s="103" t="s">
        <v>80</v>
      </c>
      <c r="D15" s="34"/>
      <c r="E15" s="24"/>
      <c r="F15" s="115"/>
      <c r="G15" s="116"/>
      <c r="H15" s="21">
        <f>SUM(G16:G16)</f>
        <v>18.096</v>
      </c>
    </row>
    <row r="16" spans="1:10" ht="18.75" customHeight="1">
      <c r="A16" s="22" t="s">
        <v>81</v>
      </c>
      <c r="B16" s="17" t="s">
        <v>82</v>
      </c>
      <c r="C16" s="75" t="s">
        <v>83</v>
      </c>
      <c r="D16" s="34">
        <v>0.32</v>
      </c>
      <c r="E16" s="24" t="s">
        <v>74</v>
      </c>
      <c r="F16" s="115">
        <f>SUM(J16*$J$4)</f>
        <v>56.550000000000004</v>
      </c>
      <c r="G16" s="27">
        <f>SUM(D16*F16)</f>
        <v>18.096</v>
      </c>
      <c r="H16" s="118"/>
      <c r="J16">
        <v>45.24</v>
      </c>
    </row>
    <row r="17" spans="1:8" ht="16.5" customHeight="1">
      <c r="A17" s="28">
        <v>4</v>
      </c>
      <c r="B17" s="17"/>
      <c r="C17" s="29" t="s">
        <v>84</v>
      </c>
      <c r="D17" s="34"/>
      <c r="E17" s="24"/>
      <c r="F17" s="115"/>
      <c r="G17" s="116"/>
      <c r="H17" s="21">
        <f>SUM(G18:G18)</f>
        <v>6069.84</v>
      </c>
    </row>
    <row r="18" spans="1:10" ht="18.75" customHeight="1">
      <c r="A18" s="22" t="s">
        <v>18</v>
      </c>
      <c r="B18" s="17" t="s">
        <v>85</v>
      </c>
      <c r="C18" s="23" t="s">
        <v>86</v>
      </c>
      <c r="D18" s="34">
        <v>3.84</v>
      </c>
      <c r="E18" s="24" t="s">
        <v>74</v>
      </c>
      <c r="F18" s="115">
        <f>SUM(J18*$J$4)</f>
        <v>1580.6875</v>
      </c>
      <c r="G18" s="27">
        <f>SUM(D18*F18)</f>
        <v>6069.84</v>
      </c>
      <c r="H18" s="118"/>
      <c r="J18" s="102">
        <v>1264.55</v>
      </c>
    </row>
    <row r="19" spans="1:8" ht="18.75" customHeight="1">
      <c r="A19" s="28">
        <v>5</v>
      </c>
      <c r="B19" s="17"/>
      <c r="C19" s="29" t="s">
        <v>87</v>
      </c>
      <c r="D19" s="34"/>
      <c r="E19" s="24"/>
      <c r="F19" s="115"/>
      <c r="G19" s="115"/>
      <c r="H19" s="21">
        <f>SUM(G20:G20)</f>
        <v>16673.8375</v>
      </c>
    </row>
    <row r="20" spans="1:10" ht="25.5">
      <c r="A20" s="22" t="s">
        <v>19</v>
      </c>
      <c r="B20" s="36" t="s">
        <v>88</v>
      </c>
      <c r="C20" s="75" t="s">
        <v>89</v>
      </c>
      <c r="D20" s="34">
        <v>4.7</v>
      </c>
      <c r="E20" s="24" t="s">
        <v>74</v>
      </c>
      <c r="F20" s="115">
        <f>SUM(J20*$J$4)</f>
        <v>3547.625</v>
      </c>
      <c r="G20" s="27">
        <f>SUM(D20*F20)</f>
        <v>16673.8375</v>
      </c>
      <c r="H20" s="119"/>
      <c r="J20" s="105">
        <v>2838.1</v>
      </c>
    </row>
    <row r="21" spans="1:10" ht="15.75" customHeight="1">
      <c r="A21" s="28">
        <v>6</v>
      </c>
      <c r="B21" s="36"/>
      <c r="C21" s="103" t="s">
        <v>90</v>
      </c>
      <c r="D21" s="34"/>
      <c r="E21" s="33"/>
      <c r="F21" s="115"/>
      <c r="G21" s="115"/>
      <c r="H21" s="21">
        <f>SUM(G22:G22)</f>
        <v>3948.516</v>
      </c>
      <c r="J21" s="7"/>
    </row>
    <row r="22" spans="1:10" ht="18" customHeight="1">
      <c r="A22" s="22" t="s">
        <v>38</v>
      </c>
      <c r="B22" s="17" t="s">
        <v>91</v>
      </c>
      <c r="C22" s="75" t="s">
        <v>92</v>
      </c>
      <c r="D22" s="34">
        <v>51.48</v>
      </c>
      <c r="E22" s="24" t="s">
        <v>26</v>
      </c>
      <c r="F22" s="115">
        <f>SUM(J22*$J$4)</f>
        <v>76.7</v>
      </c>
      <c r="G22" s="27">
        <f>SUM(D22*F22)</f>
        <v>3948.516</v>
      </c>
      <c r="H22" s="119"/>
      <c r="J22" s="7">
        <v>61.36</v>
      </c>
    </row>
    <row r="23" spans="1:10" ht="13.5" customHeight="1">
      <c r="A23" s="28">
        <v>7</v>
      </c>
      <c r="B23" s="17"/>
      <c r="C23" s="103" t="s">
        <v>30</v>
      </c>
      <c r="D23" s="34"/>
      <c r="E23" s="25"/>
      <c r="F23" s="116"/>
      <c r="G23" s="30"/>
      <c r="H23" s="21">
        <f>SUM(G24:G25)</f>
        <v>6293.4299999999985</v>
      </c>
      <c r="J23" s="7"/>
    </row>
    <row r="24" spans="1:10" ht="19.5" customHeight="1">
      <c r="A24" s="22" t="s">
        <v>39</v>
      </c>
      <c r="B24" s="17" t="s">
        <v>31</v>
      </c>
      <c r="C24" s="75" t="s">
        <v>32</v>
      </c>
      <c r="D24" s="34">
        <v>102.96</v>
      </c>
      <c r="E24" s="25" t="s">
        <v>26</v>
      </c>
      <c r="F24" s="115">
        <f>SUM(J24*$J$4)</f>
        <v>12.05</v>
      </c>
      <c r="G24" s="27">
        <f>SUM(D24*F24)</f>
        <v>1240.668</v>
      </c>
      <c r="H24" s="40"/>
      <c r="J24" s="7">
        <v>9.64</v>
      </c>
    </row>
    <row r="25" spans="1:10" ht="18.75" customHeight="1">
      <c r="A25" s="22" t="s">
        <v>40</v>
      </c>
      <c r="B25" s="17" t="s">
        <v>33</v>
      </c>
      <c r="C25" s="75" t="s">
        <v>34</v>
      </c>
      <c r="D25" s="34">
        <v>102.96</v>
      </c>
      <c r="E25" s="25" t="s">
        <v>26</v>
      </c>
      <c r="F25" s="115">
        <f>SUM(J25*$J$4)</f>
        <v>49.074999999999996</v>
      </c>
      <c r="G25" s="27">
        <f>SUM(D25*F25)</f>
        <v>5052.761999999999</v>
      </c>
      <c r="H25" s="40"/>
      <c r="J25" s="7">
        <v>39.26</v>
      </c>
    </row>
    <row r="26" spans="1:10" ht="13.5" thickBot="1">
      <c r="A26" s="106"/>
      <c r="B26" s="61"/>
      <c r="C26" s="107"/>
      <c r="D26" s="114"/>
      <c r="E26" s="62"/>
      <c r="F26" s="117"/>
      <c r="G26" s="76"/>
      <c r="H26" s="108"/>
      <c r="J26" s="7"/>
    </row>
    <row r="27" spans="1:10" ht="12.75">
      <c r="A27" s="64"/>
      <c r="B27" s="65"/>
      <c r="C27" s="11"/>
      <c r="D27" s="66"/>
      <c r="E27" s="15"/>
      <c r="F27" s="67"/>
      <c r="G27" s="68"/>
      <c r="H27" s="68"/>
      <c r="J27" s="7"/>
    </row>
    <row r="28" spans="1:10" ht="12.75">
      <c r="A28" s="64"/>
      <c r="B28" s="65"/>
      <c r="C28" s="11"/>
      <c r="D28" s="66"/>
      <c r="E28" s="15"/>
      <c r="F28" s="67"/>
      <c r="G28" s="68"/>
      <c r="H28" s="68"/>
      <c r="J28" s="7"/>
    </row>
    <row r="29" spans="1:10" ht="13.5" thickBot="1">
      <c r="A29" s="64"/>
      <c r="B29" s="65"/>
      <c r="C29" s="11"/>
      <c r="D29" s="66"/>
      <c r="E29" s="15"/>
      <c r="F29" s="67"/>
      <c r="G29" s="68"/>
      <c r="H29" s="68"/>
      <c r="J29" s="7"/>
    </row>
    <row r="30" spans="1:10" ht="18">
      <c r="A30" s="170"/>
      <c r="B30" s="171"/>
      <c r="C30" s="172"/>
      <c r="D30" s="2"/>
      <c r="E30" s="3" t="s">
        <v>11</v>
      </c>
      <c r="F30" s="182" t="s">
        <v>1</v>
      </c>
      <c r="G30" s="183"/>
      <c r="H30" s="184"/>
      <c r="J30" s="7"/>
    </row>
    <row r="31" spans="1:10" ht="24">
      <c r="A31" s="69"/>
      <c r="B31" s="73"/>
      <c r="C31" s="70"/>
      <c r="D31" s="4" t="s">
        <v>0</v>
      </c>
      <c r="E31" s="191">
        <f>SUM(H56)</f>
        <v>326251.263375</v>
      </c>
      <c r="F31" s="185"/>
      <c r="G31" s="186"/>
      <c r="H31" s="187"/>
      <c r="J31" s="7"/>
    </row>
    <row r="32" spans="1:10" ht="18.75" thickBot="1">
      <c r="A32" s="71"/>
      <c r="B32" s="74"/>
      <c r="C32" s="72"/>
      <c r="D32" s="5"/>
      <c r="E32" s="192"/>
      <c r="F32" s="188"/>
      <c r="G32" s="189"/>
      <c r="H32" s="190"/>
      <c r="J32" s="7"/>
    </row>
    <row r="33" spans="1:10" ht="30.75" customHeight="1" thickBot="1">
      <c r="A33" s="173" t="s">
        <v>93</v>
      </c>
      <c r="B33" s="174"/>
      <c r="C33" s="175"/>
      <c r="D33" s="13" t="s">
        <v>2</v>
      </c>
      <c r="E33" s="6" t="s">
        <v>12</v>
      </c>
      <c r="F33" s="182" t="s">
        <v>13</v>
      </c>
      <c r="G33" s="183"/>
      <c r="H33" s="184"/>
      <c r="J33" s="7"/>
    </row>
    <row r="34" spans="1:10" ht="37.5" customHeight="1" thickBot="1">
      <c r="A34" s="173" t="s">
        <v>94</v>
      </c>
      <c r="B34" s="174"/>
      <c r="C34" s="175"/>
      <c r="D34" s="14" t="s">
        <v>45</v>
      </c>
      <c r="E34" s="12" t="s">
        <v>44</v>
      </c>
      <c r="F34" s="196" t="s">
        <v>35</v>
      </c>
      <c r="G34" s="197"/>
      <c r="H34" s="198"/>
      <c r="J34" s="7"/>
    </row>
    <row r="35" spans="1:10" ht="14.25" customHeight="1">
      <c r="A35" s="28">
        <v>8</v>
      </c>
      <c r="B35" s="17"/>
      <c r="C35" s="103" t="s">
        <v>37</v>
      </c>
      <c r="D35" s="33"/>
      <c r="E35" s="25"/>
      <c r="F35" s="39"/>
      <c r="G35" s="30"/>
      <c r="H35" s="21">
        <f>SUM(G36:G36)</f>
        <v>111388.54262499999</v>
      </c>
      <c r="J35" s="7"/>
    </row>
    <row r="36" spans="1:10" ht="14.25" customHeight="1">
      <c r="A36" s="22" t="s">
        <v>41</v>
      </c>
      <c r="B36" s="17" t="s">
        <v>95</v>
      </c>
      <c r="C36" s="75" t="s">
        <v>96</v>
      </c>
      <c r="D36" s="33">
        <v>1146.71</v>
      </c>
      <c r="E36" s="25" t="s">
        <v>26</v>
      </c>
      <c r="F36" s="115">
        <f>SUM(J36*$J$4)</f>
        <v>97.13749999999999</v>
      </c>
      <c r="G36" s="27">
        <f>SUM(D36*F36)</f>
        <v>111388.54262499999</v>
      </c>
      <c r="H36" s="21"/>
      <c r="J36" s="7">
        <v>77.71</v>
      </c>
    </row>
    <row r="37" spans="1:8" ht="12.75">
      <c r="A37" s="16">
        <v>9</v>
      </c>
      <c r="B37" s="63"/>
      <c r="C37" s="18" t="s">
        <v>20</v>
      </c>
      <c r="D37" s="19"/>
      <c r="E37" s="20"/>
      <c r="F37" s="39"/>
      <c r="G37" s="20"/>
      <c r="H37" s="21">
        <f>SUM(G38:G38)</f>
        <v>1677.79575</v>
      </c>
    </row>
    <row r="38" spans="1:10" ht="12.75">
      <c r="A38" s="22" t="s">
        <v>42</v>
      </c>
      <c r="B38" s="56" t="s">
        <v>97</v>
      </c>
      <c r="C38" s="23" t="s">
        <v>98</v>
      </c>
      <c r="D38" s="43">
        <v>65.99</v>
      </c>
      <c r="E38" s="25" t="s">
        <v>26</v>
      </c>
      <c r="F38" s="115">
        <f>SUM(J38*$J$4)</f>
        <v>25.425</v>
      </c>
      <c r="G38" s="27">
        <f>SUM(D38*F38)</f>
        <v>1677.79575</v>
      </c>
      <c r="H38" s="60"/>
      <c r="J38">
        <v>20.34</v>
      </c>
    </row>
    <row r="39" spans="1:8" ht="12.75">
      <c r="A39" s="31">
        <v>10</v>
      </c>
      <c r="B39" s="36"/>
      <c r="C39" s="32" t="s">
        <v>21</v>
      </c>
      <c r="D39" s="33"/>
      <c r="E39" s="25"/>
      <c r="F39" s="34"/>
      <c r="G39" s="30"/>
      <c r="H39" s="21">
        <f>SUM(G40:G44)</f>
        <v>52591.3</v>
      </c>
    </row>
    <row r="40" spans="1:10" ht="12.75">
      <c r="A40" s="35" t="s">
        <v>46</v>
      </c>
      <c r="B40" s="36" t="s">
        <v>99</v>
      </c>
      <c r="C40" s="37" t="s">
        <v>100</v>
      </c>
      <c r="D40" s="33">
        <v>17</v>
      </c>
      <c r="E40" s="25" t="s">
        <v>23</v>
      </c>
      <c r="F40" s="115">
        <f>SUM(J40*$J$4)</f>
        <v>544.4625</v>
      </c>
      <c r="G40" s="27">
        <f>SUM(D40*F40)</f>
        <v>9255.8625</v>
      </c>
      <c r="H40" s="38"/>
      <c r="J40">
        <v>435.57</v>
      </c>
    </row>
    <row r="41" spans="1:10" ht="12.75">
      <c r="A41" s="35" t="s">
        <v>47</v>
      </c>
      <c r="B41" s="36" t="s">
        <v>25</v>
      </c>
      <c r="C41" s="37" t="s">
        <v>22</v>
      </c>
      <c r="D41" s="33">
        <v>1</v>
      </c>
      <c r="E41" s="25" t="s">
        <v>23</v>
      </c>
      <c r="F41" s="115">
        <f>SUM(J41*$J$4)</f>
        <v>104.825</v>
      </c>
      <c r="G41" s="27">
        <f>SUM(D41*F41)</f>
        <v>104.825</v>
      </c>
      <c r="H41" s="40"/>
      <c r="J41">
        <v>83.86</v>
      </c>
    </row>
    <row r="42" spans="1:10" ht="12.75">
      <c r="A42" s="243"/>
      <c r="B42" s="36" t="s">
        <v>153</v>
      </c>
      <c r="C42" s="37" t="s">
        <v>154</v>
      </c>
      <c r="D42" s="33">
        <v>5</v>
      </c>
      <c r="E42" s="25" t="s">
        <v>43</v>
      </c>
      <c r="F42" s="115">
        <f>SUM(J42*$J$4)</f>
        <v>3448.675</v>
      </c>
      <c r="G42" s="27">
        <f>SUM(D42*F42)</f>
        <v>17243.375</v>
      </c>
      <c r="H42" s="40"/>
      <c r="J42" s="102">
        <v>2758.94</v>
      </c>
    </row>
    <row r="43" spans="1:10" ht="25.5">
      <c r="A43" s="22" t="s">
        <v>109</v>
      </c>
      <c r="B43" s="36" t="s">
        <v>102</v>
      </c>
      <c r="C43" s="75" t="s">
        <v>103</v>
      </c>
      <c r="D43" s="33">
        <v>15</v>
      </c>
      <c r="E43" s="25" t="s">
        <v>43</v>
      </c>
      <c r="F43" s="115">
        <f>SUM(J43*$J$4)</f>
        <v>1080.0625</v>
      </c>
      <c r="G43" s="27">
        <f>SUM(D43*F43)</f>
        <v>16200.9375</v>
      </c>
      <c r="H43" s="40"/>
      <c r="J43" s="8">
        <v>864.05</v>
      </c>
    </row>
    <row r="44" spans="1:10" ht="25.5">
      <c r="A44" s="22" t="s">
        <v>111</v>
      </c>
      <c r="B44" s="36" t="s">
        <v>101</v>
      </c>
      <c r="C44" s="75" t="s">
        <v>104</v>
      </c>
      <c r="D44" s="33">
        <v>12</v>
      </c>
      <c r="E44" s="25" t="s">
        <v>43</v>
      </c>
      <c r="F44" s="115">
        <f>SUM(J44*$J$4)</f>
        <v>815.525</v>
      </c>
      <c r="G44" s="27">
        <f>SUM(D44*F44)</f>
        <v>9786.3</v>
      </c>
      <c r="H44" s="40"/>
      <c r="J44" s="8">
        <v>652.42</v>
      </c>
    </row>
    <row r="45" spans="1:10" ht="12.75">
      <c r="A45" s="28">
        <v>11</v>
      </c>
      <c r="B45" s="109"/>
      <c r="C45" s="103" t="s">
        <v>115</v>
      </c>
      <c r="D45" s="110"/>
      <c r="E45" s="41"/>
      <c r="F45" s="111"/>
      <c r="G45" s="112"/>
      <c r="H45" s="21">
        <f>SUM(G46:G52)</f>
        <v>76489.259375</v>
      </c>
      <c r="J45" s="8"/>
    </row>
    <row r="46" spans="1:10" ht="25.5">
      <c r="A46" s="22" t="s">
        <v>48</v>
      </c>
      <c r="B46" s="36" t="s">
        <v>155</v>
      </c>
      <c r="C46" s="75" t="s">
        <v>156</v>
      </c>
      <c r="D46" s="33">
        <v>585.27</v>
      </c>
      <c r="E46" s="25" t="s">
        <v>105</v>
      </c>
      <c r="F46" s="115">
        <f>SUM(J46*$J$4)</f>
        <v>38.4375</v>
      </c>
      <c r="G46" s="27">
        <f>SUM(D46*F46)</f>
        <v>22496.315625</v>
      </c>
      <c r="H46" s="40"/>
      <c r="J46" s="8">
        <v>30.75</v>
      </c>
    </row>
    <row r="47" spans="1:10" ht="12.75">
      <c r="A47" s="22" t="s">
        <v>112</v>
      </c>
      <c r="B47" s="36" t="s">
        <v>106</v>
      </c>
      <c r="C47" s="75" t="s">
        <v>107</v>
      </c>
      <c r="D47" s="33">
        <v>1078.75</v>
      </c>
      <c r="E47" s="25" t="s">
        <v>26</v>
      </c>
      <c r="F47" s="115">
        <f>SUM(J47*$J$4)</f>
        <v>26.425</v>
      </c>
      <c r="G47" s="27">
        <f>SUM(D47*F47)</f>
        <v>28505.96875</v>
      </c>
      <c r="H47" s="40"/>
      <c r="J47" s="8">
        <v>21.14</v>
      </c>
    </row>
    <row r="48" spans="1:10" ht="12.75">
      <c r="A48" s="22" t="s">
        <v>113</v>
      </c>
      <c r="B48" s="36" t="s">
        <v>108</v>
      </c>
      <c r="C48" s="75" t="s">
        <v>110</v>
      </c>
      <c r="D48" s="33">
        <v>11</v>
      </c>
      <c r="E48" s="25" t="s">
        <v>43</v>
      </c>
      <c r="F48" s="115">
        <f>SUM(J48*$J$4)</f>
        <v>929.7249999999999</v>
      </c>
      <c r="G48" s="27">
        <f>SUM(D48*F48)</f>
        <v>10226.974999999999</v>
      </c>
      <c r="H48" s="40"/>
      <c r="J48" s="8">
        <v>743.78</v>
      </c>
    </row>
    <row r="49" spans="1:10" ht="12.75">
      <c r="A49" s="22" t="s">
        <v>165</v>
      </c>
      <c r="B49" s="36" t="s">
        <v>157</v>
      </c>
      <c r="C49" s="75" t="s">
        <v>161</v>
      </c>
      <c r="D49" s="33">
        <v>1</v>
      </c>
      <c r="E49" s="25" t="s">
        <v>43</v>
      </c>
      <c r="F49" s="115">
        <v>7500</v>
      </c>
      <c r="G49" s="27">
        <f>SUM(D49*F49)</f>
        <v>7500</v>
      </c>
      <c r="H49" s="40"/>
      <c r="J49" s="8"/>
    </row>
    <row r="50" spans="1:10" ht="12.75">
      <c r="A50" s="22" t="s">
        <v>166</v>
      </c>
      <c r="B50" s="36" t="s">
        <v>158</v>
      </c>
      <c r="C50" s="75" t="s">
        <v>162</v>
      </c>
      <c r="D50" s="33">
        <v>1</v>
      </c>
      <c r="E50" s="25" t="s">
        <v>43</v>
      </c>
      <c r="F50" s="115">
        <v>2200</v>
      </c>
      <c r="G50" s="27">
        <f>SUM(D50*F50)</f>
        <v>2200</v>
      </c>
      <c r="H50" s="40"/>
      <c r="J50" s="8"/>
    </row>
    <row r="51" spans="1:10" ht="12.75">
      <c r="A51" s="22" t="s">
        <v>167</v>
      </c>
      <c r="B51" s="36" t="s">
        <v>159</v>
      </c>
      <c r="C51" s="75" t="s">
        <v>163</v>
      </c>
      <c r="D51" s="33">
        <v>1</v>
      </c>
      <c r="E51" s="25" t="s">
        <v>43</v>
      </c>
      <c r="F51" s="115">
        <v>2260</v>
      </c>
      <c r="G51" s="27">
        <f>SUM(D51*F51)</f>
        <v>2260</v>
      </c>
      <c r="H51" s="40"/>
      <c r="J51" s="8"/>
    </row>
    <row r="52" spans="1:10" ht="12.75">
      <c r="A52" s="22" t="s">
        <v>168</v>
      </c>
      <c r="B52" s="36" t="s">
        <v>160</v>
      </c>
      <c r="C52" s="75" t="s">
        <v>164</v>
      </c>
      <c r="D52" s="33">
        <v>1</v>
      </c>
      <c r="E52" s="25" t="s">
        <v>43</v>
      </c>
      <c r="F52" s="115">
        <v>3300</v>
      </c>
      <c r="G52" s="27">
        <f>SUM(D52*F52)</f>
        <v>3300</v>
      </c>
      <c r="H52" s="40"/>
      <c r="J52" s="8"/>
    </row>
    <row r="53" spans="1:8" ht="12.75">
      <c r="A53" s="31">
        <v>12</v>
      </c>
      <c r="B53" s="36"/>
      <c r="C53" s="32" t="s">
        <v>49</v>
      </c>
      <c r="D53" s="33"/>
      <c r="E53" s="25"/>
      <c r="F53" s="34"/>
      <c r="G53" s="30"/>
      <c r="H53" s="21">
        <f>SUM(G54:G54)</f>
        <v>18374.917500000003</v>
      </c>
    </row>
    <row r="54" spans="1:10" ht="12.75">
      <c r="A54" s="35" t="s">
        <v>114</v>
      </c>
      <c r="B54" s="36" t="s">
        <v>50</v>
      </c>
      <c r="C54" s="37" t="s">
        <v>51</v>
      </c>
      <c r="D54" s="33">
        <v>2437.8</v>
      </c>
      <c r="E54" s="25" t="s">
        <v>23</v>
      </c>
      <c r="F54" s="115">
        <f>SUM(J54*$J$4)</f>
        <v>7.5375000000000005</v>
      </c>
      <c r="G54" s="27">
        <f>SUM(D54*F54)</f>
        <v>18374.917500000003</v>
      </c>
      <c r="H54" s="45"/>
      <c r="J54" s="8">
        <v>6.03</v>
      </c>
    </row>
    <row r="55" spans="1:8" ht="12.75">
      <c r="A55" s="35"/>
      <c r="B55" s="46"/>
      <c r="C55" s="37"/>
      <c r="D55" s="44"/>
      <c r="E55" s="42"/>
      <c r="F55" s="44"/>
      <c r="G55" s="47"/>
      <c r="H55" s="48"/>
    </row>
    <row r="56" spans="1:8" ht="13.5" thickBot="1">
      <c r="A56" s="49"/>
      <c r="B56" s="50"/>
      <c r="C56" s="51" t="s">
        <v>27</v>
      </c>
      <c r="D56" s="52"/>
      <c r="E56" s="53"/>
      <c r="F56" s="52"/>
      <c r="G56" s="54" t="s">
        <v>28</v>
      </c>
      <c r="H56" s="55">
        <f>SUM(H9,H11,H15,H17,H19,H21,H23,H35,H37,H39,H45,H53)</f>
        <v>326251.263375</v>
      </c>
    </row>
  </sheetData>
  <sheetProtection/>
  <mergeCells count="25">
    <mergeCell ref="F33:H33"/>
    <mergeCell ref="F34:H34"/>
    <mergeCell ref="F4:H4"/>
    <mergeCell ref="F5:H5"/>
    <mergeCell ref="F30:H30"/>
    <mergeCell ref="E31:E32"/>
    <mergeCell ref="F31:H31"/>
    <mergeCell ref="F32:H32"/>
    <mergeCell ref="D7:D8"/>
    <mergeCell ref="E7:E8"/>
    <mergeCell ref="A4:C4"/>
    <mergeCell ref="A5:C5"/>
    <mergeCell ref="F1:H1"/>
    <mergeCell ref="F2:H2"/>
    <mergeCell ref="F3:H3"/>
    <mergeCell ref="E2:E3"/>
    <mergeCell ref="F7:H7"/>
    <mergeCell ref="F6:H6"/>
    <mergeCell ref="A1:C1"/>
    <mergeCell ref="A30:C30"/>
    <mergeCell ref="A33:C33"/>
    <mergeCell ref="A34:C34"/>
    <mergeCell ref="B7:B8"/>
    <mergeCell ref="A7:A8"/>
    <mergeCell ref="C7:C8"/>
  </mergeCells>
  <printOptions/>
  <pageMargins left="0.15748031496062992" right="0.1968503937007874" top="0.3937007874015748" bottom="0.9055118110236221" header="0.1968503937007874" footer="0.3"/>
  <pageSetup horizontalDpi="300" verticalDpi="300" orientation="landscape" paperSize="9" r:id="rId3"/>
  <headerFooter alignWithMargins="0">
    <oddFooter>&amp;C&amp;G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F26" sqref="F26:J27"/>
    </sheetView>
  </sheetViews>
  <sheetFormatPr defaultColWidth="9.140625" defaultRowHeight="12.75"/>
  <cols>
    <col min="3" max="3" width="25.8515625" style="0" customWidth="1"/>
    <col min="4" max="4" width="14.140625" style="0" customWidth="1"/>
    <col min="5" max="5" width="3.28125" style="0" customWidth="1"/>
    <col min="6" max="6" width="10.7109375" style="0" customWidth="1"/>
    <col min="7" max="9" width="10.140625" style="0" bestFit="1" customWidth="1"/>
    <col min="10" max="10" width="12.28125" style="0" bestFit="1" customWidth="1"/>
    <col min="11" max="11" width="11.7109375" style="0" bestFit="1" customWidth="1"/>
    <col min="12" max="12" width="10.140625" style="0" bestFit="1" customWidth="1"/>
  </cols>
  <sheetData>
    <row r="1" spans="1:12" ht="19.5">
      <c r="A1" s="211" t="s">
        <v>52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3"/>
    </row>
    <row r="2" spans="1:12" ht="19.5">
      <c r="A2" s="77"/>
      <c r="B2" s="78"/>
      <c r="C2" s="78"/>
      <c r="D2" s="78"/>
      <c r="E2" s="79"/>
      <c r="F2" s="78"/>
      <c r="G2" s="78"/>
      <c r="H2" s="78"/>
      <c r="I2" s="78"/>
      <c r="J2" s="78"/>
      <c r="K2" s="78"/>
      <c r="L2" s="80"/>
    </row>
    <row r="3" spans="1:12" ht="12.75">
      <c r="A3" s="81" t="s">
        <v>4</v>
      </c>
      <c r="B3" s="214" t="s">
        <v>53</v>
      </c>
      <c r="C3" s="214"/>
      <c r="D3" s="214"/>
      <c r="E3" s="83"/>
      <c r="F3" s="82" t="s">
        <v>54</v>
      </c>
      <c r="G3" s="82" t="s">
        <v>55</v>
      </c>
      <c r="H3" s="82" t="s">
        <v>56</v>
      </c>
      <c r="I3" s="82" t="s">
        <v>57</v>
      </c>
      <c r="J3" s="82" t="s">
        <v>58</v>
      </c>
      <c r="K3" s="82" t="s">
        <v>59</v>
      </c>
      <c r="L3" s="84" t="s">
        <v>60</v>
      </c>
    </row>
    <row r="4" spans="1:12" ht="12.75">
      <c r="A4" s="207">
        <f>Plan1!A9</f>
        <v>1</v>
      </c>
      <c r="B4" s="208" t="str">
        <f>Plan1!C9</f>
        <v>Serviços Preliminares</v>
      </c>
      <c r="C4" s="208"/>
      <c r="D4" s="85" t="s">
        <v>61</v>
      </c>
      <c r="E4" s="86"/>
      <c r="F4" s="87">
        <v>1</v>
      </c>
      <c r="G4" s="87"/>
      <c r="H4" s="87"/>
      <c r="I4" s="87"/>
      <c r="J4" s="87"/>
      <c r="K4" s="87"/>
      <c r="L4" s="89">
        <f>SUM(F4:K4)</f>
        <v>1</v>
      </c>
    </row>
    <row r="5" spans="1:12" ht="12.75">
      <c r="A5" s="207"/>
      <c r="B5" s="208"/>
      <c r="C5" s="208"/>
      <c r="D5" s="85" t="s">
        <v>62</v>
      </c>
      <c r="E5" s="86"/>
      <c r="F5" s="90">
        <f>SUM(F4*L5)</f>
        <v>15777.9</v>
      </c>
      <c r="G5" s="90"/>
      <c r="H5" s="90"/>
      <c r="I5" s="90"/>
      <c r="J5" s="90"/>
      <c r="K5" s="90"/>
      <c r="L5" s="91">
        <f>Plan1!H9</f>
        <v>15777.9</v>
      </c>
    </row>
    <row r="6" spans="1:12" ht="12.75">
      <c r="A6" s="207">
        <f>Plan1!A11</f>
        <v>2</v>
      </c>
      <c r="B6" s="208" t="str">
        <f>Plan1!C11</f>
        <v>Demolições e Retiradas</v>
      </c>
      <c r="C6" s="208"/>
      <c r="D6" s="85" t="s">
        <v>61</v>
      </c>
      <c r="E6" s="86"/>
      <c r="F6" s="87">
        <v>0.2</v>
      </c>
      <c r="G6" s="87">
        <v>0.3</v>
      </c>
      <c r="H6" s="87">
        <v>0.3</v>
      </c>
      <c r="I6" s="87">
        <v>0.2</v>
      </c>
      <c r="J6" s="87"/>
      <c r="K6" s="87"/>
      <c r="L6" s="89">
        <f>SUM(F6:K6)</f>
        <v>1</v>
      </c>
    </row>
    <row r="7" spans="1:12" ht="12.75">
      <c r="A7" s="207"/>
      <c r="B7" s="208"/>
      <c r="C7" s="208"/>
      <c r="D7" s="85" t="s">
        <v>62</v>
      </c>
      <c r="E7" s="86"/>
      <c r="F7" s="90">
        <f>SUM(F6*L7)</f>
        <v>3389.565725</v>
      </c>
      <c r="G7" s="90">
        <f>SUM(G6*L7)</f>
        <v>5084.3485875</v>
      </c>
      <c r="H7" s="90">
        <f>SUM(H6*L7)</f>
        <v>5084.3485875</v>
      </c>
      <c r="I7" s="90">
        <f>SUM(I6*L7)</f>
        <v>3389.565725</v>
      </c>
      <c r="J7" s="90"/>
      <c r="K7" s="90"/>
      <c r="L7" s="91">
        <f>Plan1!H11</f>
        <v>16947.828625</v>
      </c>
    </row>
    <row r="8" spans="1:12" ht="12.75">
      <c r="A8" s="207">
        <f>Plan1!A15</f>
        <v>3</v>
      </c>
      <c r="B8" s="208" t="str">
        <f>Plan1!C15</f>
        <v>Movimento de Terra</v>
      </c>
      <c r="C8" s="208"/>
      <c r="D8" s="85" t="s">
        <v>61</v>
      </c>
      <c r="E8" s="86"/>
      <c r="F8" s="87"/>
      <c r="G8" s="87">
        <v>0.5</v>
      </c>
      <c r="H8" s="87">
        <v>0.5</v>
      </c>
      <c r="I8" s="87"/>
      <c r="J8" s="87"/>
      <c r="K8" s="87"/>
      <c r="L8" s="89">
        <f>SUM(F8:K8)</f>
        <v>1</v>
      </c>
    </row>
    <row r="9" spans="1:12" ht="12.75">
      <c r="A9" s="207"/>
      <c r="B9" s="208"/>
      <c r="C9" s="208"/>
      <c r="D9" s="85" t="s">
        <v>62</v>
      </c>
      <c r="E9" s="86"/>
      <c r="F9" s="90"/>
      <c r="G9" s="90">
        <f>SUM(G8*L9)</f>
        <v>9.048</v>
      </c>
      <c r="H9" s="90">
        <f>SUM(H8*L9)</f>
        <v>9.048</v>
      </c>
      <c r="I9" s="90"/>
      <c r="J9" s="90"/>
      <c r="K9" s="90"/>
      <c r="L9" s="91">
        <f>Plan1!H15</f>
        <v>18.096</v>
      </c>
    </row>
    <row r="10" spans="1:12" ht="12.75">
      <c r="A10" s="207">
        <f>Plan1!A17</f>
        <v>4</v>
      </c>
      <c r="B10" s="208" t="str">
        <f>Plan1!C17</f>
        <v>Fundações</v>
      </c>
      <c r="C10" s="208"/>
      <c r="D10" s="85" t="s">
        <v>61</v>
      </c>
      <c r="E10" s="86"/>
      <c r="F10" s="87"/>
      <c r="G10" s="87">
        <v>0.4</v>
      </c>
      <c r="H10" s="87">
        <v>0.6</v>
      </c>
      <c r="I10" s="87"/>
      <c r="J10" s="87"/>
      <c r="K10" s="87"/>
      <c r="L10" s="89">
        <f>SUM(F10:K10)</f>
        <v>1</v>
      </c>
    </row>
    <row r="11" spans="1:12" ht="12.75">
      <c r="A11" s="207"/>
      <c r="B11" s="208"/>
      <c r="C11" s="208"/>
      <c r="D11" s="85" t="s">
        <v>62</v>
      </c>
      <c r="E11" s="86"/>
      <c r="F11" s="90"/>
      <c r="G11" s="90">
        <f>SUM(G10*L11)</f>
        <v>2427.936</v>
      </c>
      <c r="H11" s="90">
        <f>SUM(H10*L11)</f>
        <v>3641.904</v>
      </c>
      <c r="I11" s="90"/>
      <c r="J11" s="90"/>
      <c r="K11" s="90"/>
      <c r="L11" s="91">
        <f>Plan1!H17</f>
        <v>6069.84</v>
      </c>
    </row>
    <row r="12" spans="1:12" ht="12.75">
      <c r="A12" s="207">
        <f>Plan1!A19</f>
        <v>5</v>
      </c>
      <c r="B12" s="208" t="str">
        <f>Plan1!C19</f>
        <v>Estrutura</v>
      </c>
      <c r="C12" s="208"/>
      <c r="D12" s="85" t="s">
        <v>61</v>
      </c>
      <c r="E12" s="86"/>
      <c r="F12" s="87"/>
      <c r="G12" s="87">
        <v>0.2</v>
      </c>
      <c r="H12" s="87">
        <v>0.4</v>
      </c>
      <c r="I12" s="87">
        <v>0.4</v>
      </c>
      <c r="J12" s="87"/>
      <c r="K12" s="87"/>
      <c r="L12" s="89">
        <f>SUM(F12:K12)</f>
        <v>1</v>
      </c>
    </row>
    <row r="13" spans="1:12" ht="12.75">
      <c r="A13" s="207"/>
      <c r="B13" s="208"/>
      <c r="C13" s="208"/>
      <c r="D13" s="85" t="s">
        <v>62</v>
      </c>
      <c r="E13" s="86"/>
      <c r="F13" s="90"/>
      <c r="G13" s="90">
        <f>SUM(G12*L13)</f>
        <v>3334.7675000000004</v>
      </c>
      <c r="H13" s="90">
        <f>SUM(H12*L13)</f>
        <v>6669.535000000001</v>
      </c>
      <c r="I13" s="90">
        <f>SUM(I12*L13)</f>
        <v>6669.535000000001</v>
      </c>
      <c r="J13" s="90"/>
      <c r="K13" s="90"/>
      <c r="L13" s="91">
        <f>Plan1!H19</f>
        <v>16673.8375</v>
      </c>
    </row>
    <row r="14" spans="1:12" ht="12.75">
      <c r="A14" s="207">
        <f>Plan1!A21</f>
        <v>6</v>
      </c>
      <c r="B14" s="208" t="str">
        <f>Plan1!C21</f>
        <v>Paredes</v>
      </c>
      <c r="C14" s="208"/>
      <c r="D14" s="85" t="s">
        <v>61</v>
      </c>
      <c r="E14" s="86"/>
      <c r="F14" s="87"/>
      <c r="G14" s="87"/>
      <c r="H14" s="87">
        <v>0.3</v>
      </c>
      <c r="I14" s="87">
        <v>0.7</v>
      </c>
      <c r="J14" s="87"/>
      <c r="K14" s="87"/>
      <c r="L14" s="89">
        <f>SUM(F14:K14)</f>
        <v>1</v>
      </c>
    </row>
    <row r="15" spans="1:12" ht="12.75">
      <c r="A15" s="207"/>
      <c r="B15" s="208"/>
      <c r="C15" s="208"/>
      <c r="D15" s="85" t="s">
        <v>62</v>
      </c>
      <c r="E15" s="86"/>
      <c r="F15" s="90"/>
      <c r="G15" s="90"/>
      <c r="H15" s="90">
        <f>SUM(H14*L15)</f>
        <v>1184.5548</v>
      </c>
      <c r="I15" s="90">
        <f>SUM(I14*L15)</f>
        <v>2763.9611999999997</v>
      </c>
      <c r="J15" s="90"/>
      <c r="K15" s="90"/>
      <c r="L15" s="91">
        <f>Plan1!H21</f>
        <v>3948.516</v>
      </c>
    </row>
    <row r="16" spans="1:12" ht="12.75">
      <c r="A16" s="207">
        <f>Plan1!A23</f>
        <v>7</v>
      </c>
      <c r="B16" s="208" t="str">
        <f>Plan1!C23</f>
        <v>Revestimentos</v>
      </c>
      <c r="C16" s="208"/>
      <c r="D16" s="85" t="s">
        <v>61</v>
      </c>
      <c r="E16" s="86"/>
      <c r="F16" s="87"/>
      <c r="G16" s="87"/>
      <c r="H16" s="87">
        <v>0.2</v>
      </c>
      <c r="I16" s="87">
        <v>0.6</v>
      </c>
      <c r="J16" s="87">
        <v>0.2</v>
      </c>
      <c r="K16" s="87"/>
      <c r="L16" s="89">
        <f>SUM(F16:K16)</f>
        <v>1</v>
      </c>
    </row>
    <row r="17" spans="1:12" ht="12.75">
      <c r="A17" s="207"/>
      <c r="B17" s="208"/>
      <c r="C17" s="208"/>
      <c r="D17" s="85" t="s">
        <v>62</v>
      </c>
      <c r="E17" s="86"/>
      <c r="F17" s="90"/>
      <c r="G17" s="90"/>
      <c r="H17" s="90">
        <f>SUM(H16*L17)</f>
        <v>1258.6859999999997</v>
      </c>
      <c r="I17" s="90">
        <f>SUM(I16*L17)</f>
        <v>3776.057999999999</v>
      </c>
      <c r="J17" s="90">
        <f>SUM(J16*L17)</f>
        <v>1258.6859999999997</v>
      </c>
      <c r="K17" s="90"/>
      <c r="L17" s="91">
        <f>Plan1!H23</f>
        <v>6293.4299999999985</v>
      </c>
    </row>
    <row r="18" spans="1:12" ht="12.75">
      <c r="A18" s="207">
        <f>Plan1!A35</f>
        <v>8</v>
      </c>
      <c r="B18" s="208" t="str">
        <f>Plan1!C35</f>
        <v>Piso</v>
      </c>
      <c r="C18" s="208"/>
      <c r="D18" s="85" t="s">
        <v>61</v>
      </c>
      <c r="E18" s="86"/>
      <c r="F18" s="87"/>
      <c r="G18" s="87"/>
      <c r="H18" s="87">
        <v>0.2</v>
      </c>
      <c r="I18" s="87">
        <v>0.2</v>
      </c>
      <c r="J18" s="87">
        <v>0.6</v>
      </c>
      <c r="K18" s="87"/>
      <c r="L18" s="89">
        <f>SUM(F18:K18)</f>
        <v>1</v>
      </c>
    </row>
    <row r="19" spans="1:12" ht="12.75">
      <c r="A19" s="207"/>
      <c r="B19" s="208"/>
      <c r="C19" s="208"/>
      <c r="D19" s="85" t="s">
        <v>62</v>
      </c>
      <c r="E19" s="86"/>
      <c r="F19" s="90"/>
      <c r="G19" s="90"/>
      <c r="H19" s="90">
        <f>SUM(H18*L19)</f>
        <v>22277.708525</v>
      </c>
      <c r="I19" s="90">
        <f>SUM(I18*L19)</f>
        <v>22277.708525</v>
      </c>
      <c r="J19" s="90">
        <f>SUM(J18*L19)</f>
        <v>66833.12557499998</v>
      </c>
      <c r="K19" s="90"/>
      <c r="L19" s="91">
        <f>Plan1!H35</f>
        <v>111388.54262499999</v>
      </c>
    </row>
    <row r="20" spans="1:12" ht="12.75">
      <c r="A20" s="207">
        <f>Plan1!A37</f>
        <v>9</v>
      </c>
      <c r="B20" s="208" t="str">
        <f>Plan1!C37</f>
        <v>Pintura:</v>
      </c>
      <c r="C20" s="208"/>
      <c r="D20" s="85" t="s">
        <v>61</v>
      </c>
      <c r="E20" s="86"/>
      <c r="F20" s="87"/>
      <c r="G20" s="87"/>
      <c r="H20" s="87"/>
      <c r="I20" s="87"/>
      <c r="J20" s="87">
        <v>0.2</v>
      </c>
      <c r="K20" s="87">
        <v>0.8</v>
      </c>
      <c r="L20" s="89">
        <f>SUM(F20:K20)</f>
        <v>1</v>
      </c>
    </row>
    <row r="21" spans="1:12" ht="12.75">
      <c r="A21" s="207"/>
      <c r="B21" s="208"/>
      <c r="C21" s="208"/>
      <c r="D21" s="85" t="s">
        <v>62</v>
      </c>
      <c r="E21" s="86"/>
      <c r="F21" s="90"/>
      <c r="G21" s="90"/>
      <c r="H21" s="90"/>
      <c r="I21" s="90"/>
      <c r="J21" s="90">
        <f>SUM(J20*L21)</f>
        <v>335.55915000000005</v>
      </c>
      <c r="K21" s="90">
        <f>SUM(K20*L21)</f>
        <v>1342.2366000000002</v>
      </c>
      <c r="L21" s="91">
        <f>Plan1!H37</f>
        <v>1677.79575</v>
      </c>
    </row>
    <row r="22" spans="1:12" ht="12.75">
      <c r="A22" s="207">
        <f>Plan1!A39</f>
        <v>10</v>
      </c>
      <c r="B22" s="208" t="str">
        <f>Plan1!C39</f>
        <v>Instalações eletricas</v>
      </c>
      <c r="C22" s="208"/>
      <c r="D22" s="85" t="s">
        <v>61</v>
      </c>
      <c r="E22" s="86"/>
      <c r="F22" s="87"/>
      <c r="G22" s="87">
        <v>0.2</v>
      </c>
      <c r="H22" s="87">
        <v>0.2</v>
      </c>
      <c r="I22" s="87">
        <v>0.2</v>
      </c>
      <c r="J22" s="87">
        <v>0.2</v>
      </c>
      <c r="K22" s="87">
        <v>0.2</v>
      </c>
      <c r="L22" s="89">
        <f>SUM(F22:K22)</f>
        <v>1</v>
      </c>
    </row>
    <row r="23" spans="1:12" ht="12.75">
      <c r="A23" s="207"/>
      <c r="B23" s="208"/>
      <c r="C23" s="208"/>
      <c r="D23" s="85" t="s">
        <v>62</v>
      </c>
      <c r="E23" s="86"/>
      <c r="F23" s="90"/>
      <c r="G23" s="90">
        <f>SUM(G22*L23)</f>
        <v>10518.260000000002</v>
      </c>
      <c r="H23" s="90">
        <f>SUM(H22*L23)</f>
        <v>10518.260000000002</v>
      </c>
      <c r="I23" s="90">
        <f>SUM(I22*L23)</f>
        <v>10518.260000000002</v>
      </c>
      <c r="J23" s="90">
        <f>SUM(J22*L23)</f>
        <v>10518.260000000002</v>
      </c>
      <c r="K23" s="90">
        <f>SUM(K22*L23)</f>
        <v>10518.260000000002</v>
      </c>
      <c r="L23" s="91">
        <f>Plan1!H39</f>
        <v>52591.3</v>
      </c>
    </row>
    <row r="24" spans="1:12" ht="12.75">
      <c r="A24" s="207">
        <f>Plan1!A45</f>
        <v>11</v>
      </c>
      <c r="B24" s="208" t="str">
        <f>Plan1!C45</f>
        <v>Outros</v>
      </c>
      <c r="C24" s="208"/>
      <c r="D24" s="85" t="s">
        <v>61</v>
      </c>
      <c r="E24" s="86"/>
      <c r="F24" s="87"/>
      <c r="G24" s="87">
        <v>0.2</v>
      </c>
      <c r="H24" s="87">
        <v>0.2</v>
      </c>
      <c r="I24" s="87">
        <v>0.2</v>
      </c>
      <c r="J24" s="87">
        <v>0.2</v>
      </c>
      <c r="K24" s="87">
        <v>0.2</v>
      </c>
      <c r="L24" s="89">
        <f>SUM(F24:K24)</f>
        <v>1</v>
      </c>
    </row>
    <row r="25" spans="1:12" ht="12.75">
      <c r="A25" s="207"/>
      <c r="B25" s="208"/>
      <c r="C25" s="208"/>
      <c r="D25" s="85" t="s">
        <v>62</v>
      </c>
      <c r="E25" s="86"/>
      <c r="F25" s="90"/>
      <c r="G25" s="90">
        <f>SUM(G24*L25)</f>
        <v>15297.851875</v>
      </c>
      <c r="H25" s="90">
        <f>SUM(H24*L25)</f>
        <v>15297.851875</v>
      </c>
      <c r="I25" s="90">
        <f>SUM(I24*L25)</f>
        <v>15297.851875</v>
      </c>
      <c r="J25" s="90">
        <f>SUM(J24*L25)</f>
        <v>15297.851875</v>
      </c>
      <c r="K25" s="90">
        <f>SUM(K24*L25)</f>
        <v>15297.851875</v>
      </c>
      <c r="L25" s="91">
        <f>Plan1!H45</f>
        <v>76489.259375</v>
      </c>
    </row>
    <row r="26" spans="1:12" ht="12.75">
      <c r="A26" s="207">
        <f>Plan1!A53</f>
        <v>12</v>
      </c>
      <c r="B26" s="208" t="str">
        <f>Plan1!C53</f>
        <v>Limpeza final</v>
      </c>
      <c r="C26" s="208"/>
      <c r="D26" s="85" t="s">
        <v>61</v>
      </c>
      <c r="E26" s="86"/>
      <c r="F26" s="87"/>
      <c r="G26" s="87"/>
      <c r="H26" s="87"/>
      <c r="I26" s="87"/>
      <c r="J26" s="87"/>
      <c r="K26" s="87">
        <v>1</v>
      </c>
      <c r="L26" s="89">
        <f>SUM(F26:K26)</f>
        <v>1</v>
      </c>
    </row>
    <row r="27" spans="1:12" ht="12.75">
      <c r="A27" s="207"/>
      <c r="B27" s="208"/>
      <c r="C27" s="208"/>
      <c r="D27" s="85" t="s">
        <v>62</v>
      </c>
      <c r="E27" s="86"/>
      <c r="F27" s="90"/>
      <c r="G27" s="90"/>
      <c r="H27" s="90"/>
      <c r="I27" s="90"/>
      <c r="J27" s="90"/>
      <c r="K27" s="90">
        <f>SUM(K26*L27)</f>
        <v>18374.917500000003</v>
      </c>
      <c r="L27" s="91">
        <f>Plan1!H53</f>
        <v>18374.917500000003</v>
      </c>
    </row>
    <row r="28" spans="1:12" ht="12.75">
      <c r="A28" s="92"/>
      <c r="B28" s="93"/>
      <c r="C28" s="94"/>
      <c r="D28" s="94"/>
      <c r="E28" s="94"/>
      <c r="F28" s="86"/>
      <c r="G28" s="86"/>
      <c r="H28" s="86"/>
      <c r="I28" s="86"/>
      <c r="J28" s="86"/>
      <c r="K28" s="86"/>
      <c r="L28" s="95" t="s">
        <v>3</v>
      </c>
    </row>
    <row r="29" spans="1:12" ht="12.75">
      <c r="A29" s="199" t="s">
        <v>63</v>
      </c>
      <c r="B29" s="200"/>
      <c r="C29" s="203" t="s">
        <v>64</v>
      </c>
      <c r="D29" s="204"/>
      <c r="E29" s="94"/>
      <c r="F29" s="90">
        <f aca="true" t="shared" si="0" ref="F29:K29">SUM(F5+F7+F9+F11+F13+F15+F17+F19+F21+F23+F25+F27)</f>
        <v>19167.465725</v>
      </c>
      <c r="G29" s="90">
        <f t="shared" si="0"/>
        <v>36672.211962500005</v>
      </c>
      <c r="H29" s="90">
        <f t="shared" si="0"/>
        <v>65941.89678750001</v>
      </c>
      <c r="I29" s="90">
        <f t="shared" si="0"/>
        <v>64692.940325</v>
      </c>
      <c r="J29" s="90">
        <f t="shared" si="0"/>
        <v>94243.48259999999</v>
      </c>
      <c r="K29" s="90">
        <f t="shared" si="0"/>
        <v>45533.265975</v>
      </c>
      <c r="L29" s="91">
        <f>SUM(L5,L7,L9,L11,L13,L15,L17,L19,L21,L23,L25,L27)</f>
        <v>326251.263375</v>
      </c>
    </row>
    <row r="30" spans="1:12" ht="12.75">
      <c r="A30" s="209"/>
      <c r="B30" s="210"/>
      <c r="C30" s="203" t="s">
        <v>65</v>
      </c>
      <c r="D30" s="204"/>
      <c r="E30" s="94"/>
      <c r="F30" s="88">
        <f>SUM(F29/L29)</f>
        <v>0.05875062529020314</v>
      </c>
      <c r="G30" s="88">
        <f>G29/L29</f>
        <v>0.11240481211669119</v>
      </c>
      <c r="H30" s="88">
        <f>H29/L29</f>
        <v>0.20211997374460747</v>
      </c>
      <c r="I30" s="88">
        <f>I29/L29</f>
        <v>0.19829176952685265</v>
      </c>
      <c r="J30" s="88">
        <f>J29/L29</f>
        <v>0.28886779356827985</v>
      </c>
      <c r="K30" s="88">
        <f>K29/L29</f>
        <v>0.1395650257533658</v>
      </c>
      <c r="L30" s="89">
        <f>SUM(F30:K30)</f>
        <v>1</v>
      </c>
    </row>
    <row r="31" spans="1:12" ht="12.75">
      <c r="A31" s="199" t="s">
        <v>66</v>
      </c>
      <c r="B31" s="200"/>
      <c r="C31" s="203" t="s">
        <v>67</v>
      </c>
      <c r="D31" s="204"/>
      <c r="E31" s="94"/>
      <c r="F31" s="90">
        <f>SUM(F29)</f>
        <v>19167.465725</v>
      </c>
      <c r="G31" s="90">
        <f>SUM(F29+G29)</f>
        <v>55839.67768750001</v>
      </c>
      <c r="H31" s="90">
        <f>SUM(F29+G29+H29)</f>
        <v>121781.57447500002</v>
      </c>
      <c r="I31" s="90">
        <f>SUM(F29+G29+H29+I29)</f>
        <v>186474.5148</v>
      </c>
      <c r="J31" s="90">
        <f>SUM(F29+G29+H29+I29+J29)</f>
        <v>280717.9974</v>
      </c>
      <c r="K31" s="90">
        <f>SUM(F29+G29+H29+I29+J29+K29)</f>
        <v>326251.263375</v>
      </c>
      <c r="L31" s="96"/>
    </row>
    <row r="32" spans="1:12" ht="13.5" thickBot="1">
      <c r="A32" s="201"/>
      <c r="B32" s="202"/>
      <c r="C32" s="205" t="s">
        <v>68</v>
      </c>
      <c r="D32" s="206"/>
      <c r="E32" s="97"/>
      <c r="F32" s="98">
        <f>F31/L29</f>
        <v>0.05875062529020314</v>
      </c>
      <c r="G32" s="98">
        <f>G31/L29</f>
        <v>0.17115543740689435</v>
      </c>
      <c r="H32" s="98">
        <f>H31/L29</f>
        <v>0.3732754111515018</v>
      </c>
      <c r="I32" s="98">
        <f>I31/L29</f>
        <v>0.5715671806783544</v>
      </c>
      <c r="J32" s="98">
        <f>J31/L9</f>
        <v>15512.709847480106</v>
      </c>
      <c r="K32" s="98">
        <f>K31/L29</f>
        <v>1</v>
      </c>
      <c r="L32" s="99"/>
    </row>
  </sheetData>
  <sheetProtection/>
  <mergeCells count="32">
    <mergeCell ref="A1:L1"/>
    <mergeCell ref="B3:D3"/>
    <mergeCell ref="A4:A5"/>
    <mergeCell ref="B4:C5"/>
    <mergeCell ref="A6:A7"/>
    <mergeCell ref="B6:C7"/>
    <mergeCell ref="A8:A9"/>
    <mergeCell ref="B8:C9"/>
    <mergeCell ref="A10:A11"/>
    <mergeCell ref="B10:C11"/>
    <mergeCell ref="A12:A13"/>
    <mergeCell ref="B12:C13"/>
    <mergeCell ref="A22:A23"/>
    <mergeCell ref="B22:C23"/>
    <mergeCell ref="A20:A21"/>
    <mergeCell ref="B20:C21"/>
    <mergeCell ref="A14:A15"/>
    <mergeCell ref="B14:C15"/>
    <mergeCell ref="A16:A17"/>
    <mergeCell ref="B16:C17"/>
    <mergeCell ref="A18:A19"/>
    <mergeCell ref="B18:C19"/>
    <mergeCell ref="A31:B32"/>
    <mergeCell ref="C31:D31"/>
    <mergeCell ref="C32:D32"/>
    <mergeCell ref="A24:A25"/>
    <mergeCell ref="B24:C25"/>
    <mergeCell ref="A26:A27"/>
    <mergeCell ref="B26:C27"/>
    <mergeCell ref="A29:B30"/>
    <mergeCell ref="C29:D29"/>
    <mergeCell ref="C30:D30"/>
  </mergeCells>
  <printOptions/>
  <pageMargins left="1.61" right="0.7874015748031497" top="2.13" bottom="0.984251968503937" header="0.5118110236220472" footer="0.5118110236220472"/>
  <pageSetup fitToHeight="1" fitToWidth="1" orientation="landscape" paperSize="9" scale="86" r:id="rId2"/>
  <headerFooter alignWithMargins="0">
    <oddHeader>&amp;C&amp;G</oddHeader>
    <oddFooter>&amp;C&amp;G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G14" sqref="G14"/>
    </sheetView>
  </sheetViews>
  <sheetFormatPr defaultColWidth="9.140625" defaultRowHeight="12.75"/>
  <cols>
    <col min="2" max="2" width="11.28125" style="0" customWidth="1"/>
    <col min="5" max="5" width="22.00390625" style="0" customWidth="1"/>
    <col min="6" max="6" width="13.28125" style="0" customWidth="1"/>
  </cols>
  <sheetData>
    <row r="1" spans="1:12" ht="15.75" thickBot="1">
      <c r="A1" s="229" t="s">
        <v>116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1"/>
    </row>
    <row r="2" spans="1:12" ht="15">
      <c r="A2" s="232"/>
      <c r="B2" s="233"/>
      <c r="C2" s="121"/>
      <c r="D2" s="122"/>
      <c r="E2" s="122"/>
      <c r="F2" s="122"/>
      <c r="G2" s="122"/>
      <c r="H2" s="122"/>
      <c r="I2" s="122"/>
      <c r="J2" s="122"/>
      <c r="K2" s="122"/>
      <c r="L2" s="123"/>
    </row>
    <row r="3" spans="1:12" ht="15">
      <c r="A3" s="234" t="s">
        <v>117</v>
      </c>
      <c r="B3" s="235"/>
      <c r="C3" s="124" t="str">
        <f>'[1]ORÇ'!C3</f>
        <v>PREFEITURA MUNICIPAL DE OURÉM</v>
      </c>
      <c r="D3" s="125"/>
      <c r="E3" s="126"/>
      <c r="F3" s="127" t="s">
        <v>118</v>
      </c>
      <c r="G3" s="127"/>
      <c r="H3" s="128" t="s">
        <v>119</v>
      </c>
      <c r="I3" s="129"/>
      <c r="J3" s="126"/>
      <c r="K3" s="129"/>
      <c r="L3" s="130"/>
    </row>
    <row r="4" spans="1:12" ht="15">
      <c r="A4" s="234" t="s">
        <v>120</v>
      </c>
      <c r="B4" s="235"/>
      <c r="C4" s="236" t="s">
        <v>169</v>
      </c>
      <c r="D4" s="237"/>
      <c r="E4" s="237"/>
      <c r="F4" s="237"/>
      <c r="G4" s="237"/>
      <c r="H4" s="237"/>
      <c r="I4" s="237"/>
      <c r="J4" s="237"/>
      <c r="K4" s="238"/>
      <c r="L4" s="130"/>
    </row>
    <row r="5" spans="1:12" ht="15">
      <c r="A5" s="234" t="s">
        <v>121</v>
      </c>
      <c r="B5" s="235"/>
      <c r="C5" s="131" t="s">
        <v>150</v>
      </c>
      <c r="D5" s="129"/>
      <c r="E5" s="129"/>
      <c r="F5" s="239" t="s">
        <v>122</v>
      </c>
      <c r="G5" s="164" t="s">
        <v>152</v>
      </c>
      <c r="H5" s="129"/>
      <c r="I5" s="129"/>
      <c r="J5" s="129"/>
      <c r="K5" s="129"/>
      <c r="L5" s="130"/>
    </row>
    <row r="6" spans="1:12" ht="15">
      <c r="A6" s="234" t="s">
        <v>123</v>
      </c>
      <c r="B6" s="235"/>
      <c r="C6" s="241">
        <f>J24</f>
        <v>0.25</v>
      </c>
      <c r="D6" s="242"/>
      <c r="E6" s="242"/>
      <c r="F6" s="240"/>
      <c r="G6" s="164" t="s">
        <v>151</v>
      </c>
      <c r="H6" s="165"/>
      <c r="I6" s="165"/>
      <c r="J6" s="165"/>
      <c r="K6" s="165"/>
      <c r="L6" s="166"/>
    </row>
    <row r="7" spans="1:12" ht="43.5" customHeight="1" thickBot="1">
      <c r="A7" s="218" t="s">
        <v>124</v>
      </c>
      <c r="B7" s="219"/>
      <c r="C7" s="220" t="s">
        <v>125</v>
      </c>
      <c r="D7" s="221"/>
      <c r="E7" s="221"/>
      <c r="F7" s="132" t="s">
        <v>126</v>
      </c>
      <c r="G7" s="222" t="str">
        <f>'[2]plan.analítica(Contr.)'!F13</f>
        <v>CREA/PA: 1517032679</v>
      </c>
      <c r="H7" s="223"/>
      <c r="I7" s="223"/>
      <c r="J7" s="223"/>
      <c r="K7" s="223"/>
      <c r="L7" s="224"/>
    </row>
    <row r="8" spans="1:12" ht="15.75" thickBot="1">
      <c r="A8" s="225"/>
      <c r="B8" s="225"/>
      <c r="C8" s="225"/>
      <c r="D8" s="225"/>
      <c r="E8" s="225"/>
      <c r="F8" s="225"/>
      <c r="G8" s="225"/>
      <c r="H8" s="225"/>
      <c r="I8" s="225"/>
      <c r="J8" s="126"/>
      <c r="K8" s="126"/>
      <c r="L8" s="126"/>
    </row>
    <row r="9" spans="1:12" ht="15.75" thickBot="1">
      <c r="A9" s="126"/>
      <c r="B9" s="133" t="s">
        <v>127</v>
      </c>
      <c r="C9" s="134" t="s">
        <v>128</v>
      </c>
      <c r="D9" s="135"/>
      <c r="E9" s="135"/>
      <c r="F9" s="135"/>
      <c r="G9" s="135"/>
      <c r="H9" s="135"/>
      <c r="I9" s="135"/>
      <c r="J9" s="136"/>
      <c r="K9" s="126"/>
      <c r="L9" s="126"/>
    </row>
    <row r="10" spans="1:12" ht="14.25">
      <c r="A10" s="126"/>
      <c r="B10" s="137">
        <v>1</v>
      </c>
      <c r="C10" s="138" t="s">
        <v>129</v>
      </c>
      <c r="D10" s="126"/>
      <c r="E10" s="126"/>
      <c r="F10" s="126"/>
      <c r="G10" s="126"/>
      <c r="H10" s="126"/>
      <c r="I10" s="139"/>
      <c r="J10" s="140">
        <v>0.02</v>
      </c>
      <c r="K10" s="126"/>
      <c r="L10" s="126"/>
    </row>
    <row r="11" spans="1:12" ht="14.25">
      <c r="A11" s="126"/>
      <c r="B11" s="137">
        <v>2</v>
      </c>
      <c r="C11" s="138" t="s">
        <v>130</v>
      </c>
      <c r="D11" s="126"/>
      <c r="E11" s="126"/>
      <c r="F11" s="126"/>
      <c r="G11" s="126"/>
      <c r="H11" s="126"/>
      <c r="I11" s="126"/>
      <c r="J11" s="140">
        <v>0.008</v>
      </c>
      <c r="K11" s="126"/>
      <c r="L11" s="126"/>
    </row>
    <row r="12" spans="1:12" ht="14.25">
      <c r="A12" s="126"/>
      <c r="B12" s="137">
        <v>3</v>
      </c>
      <c r="C12" s="138" t="s">
        <v>131</v>
      </c>
      <c r="D12" s="126"/>
      <c r="E12" s="126"/>
      <c r="F12" s="126"/>
      <c r="G12" s="126"/>
      <c r="H12" s="126"/>
      <c r="I12" s="139"/>
      <c r="J12" s="141">
        <v>0.008</v>
      </c>
      <c r="K12" s="126"/>
      <c r="L12" s="126"/>
    </row>
    <row r="13" spans="1:12" ht="14.25">
      <c r="A13" s="126"/>
      <c r="B13" s="137">
        <v>4</v>
      </c>
      <c r="C13" s="138" t="s">
        <v>132</v>
      </c>
      <c r="D13" s="126"/>
      <c r="E13" s="126"/>
      <c r="F13" s="126"/>
      <c r="G13" s="126"/>
      <c r="H13" s="126"/>
      <c r="I13" s="139"/>
      <c r="J13" s="140">
        <v>0.008</v>
      </c>
      <c r="K13" s="126"/>
      <c r="L13" s="126"/>
    </row>
    <row r="14" spans="1:12" ht="14.25">
      <c r="A14" s="126"/>
      <c r="B14" s="137">
        <v>5</v>
      </c>
      <c r="C14" s="138" t="s">
        <v>133</v>
      </c>
      <c r="D14" s="126"/>
      <c r="E14" s="126"/>
      <c r="F14" s="126"/>
      <c r="G14" s="126"/>
      <c r="H14" s="126"/>
      <c r="I14" s="139"/>
      <c r="J14" s="140">
        <v>0.0395</v>
      </c>
      <c r="K14" s="126"/>
      <c r="L14" s="126"/>
    </row>
    <row r="15" spans="1:12" ht="15" thickBot="1">
      <c r="A15" s="126"/>
      <c r="B15" s="142">
        <v>6</v>
      </c>
      <c r="C15" s="143" t="s">
        <v>134</v>
      </c>
      <c r="D15" s="144"/>
      <c r="E15" s="144"/>
      <c r="F15" s="144"/>
      <c r="G15" s="144"/>
      <c r="H15" s="144"/>
      <c r="I15" s="145"/>
      <c r="J15" s="146">
        <f>J22</f>
        <v>0.1315</v>
      </c>
      <c r="K15" s="126"/>
      <c r="L15" s="126"/>
    </row>
    <row r="16" spans="1:12" ht="15" thickBot="1">
      <c r="A16" s="126"/>
      <c r="B16" s="147"/>
      <c r="C16" s="126"/>
      <c r="D16" s="126"/>
      <c r="E16" s="126"/>
      <c r="F16" s="126"/>
      <c r="G16" s="126"/>
      <c r="H16" s="126"/>
      <c r="I16" s="126"/>
      <c r="J16" s="148"/>
      <c r="K16" s="126"/>
      <c r="L16" s="126"/>
    </row>
    <row r="17" spans="1:12" ht="15.75" thickBot="1">
      <c r="A17" s="126"/>
      <c r="B17" s="133" t="s">
        <v>127</v>
      </c>
      <c r="C17" s="149" t="s">
        <v>135</v>
      </c>
      <c r="D17" s="135"/>
      <c r="E17" s="135"/>
      <c r="F17" s="135"/>
      <c r="G17" s="135"/>
      <c r="H17" s="135"/>
      <c r="I17" s="135"/>
      <c r="J17" s="150"/>
      <c r="K17" s="126"/>
      <c r="L17" s="126"/>
    </row>
    <row r="18" spans="1:12" ht="14.25">
      <c r="A18" s="126"/>
      <c r="B18" s="151" t="s">
        <v>38</v>
      </c>
      <c r="C18" s="138" t="s">
        <v>136</v>
      </c>
      <c r="D18" s="126"/>
      <c r="E18" s="126"/>
      <c r="F18" s="126"/>
      <c r="G18" s="126"/>
      <c r="H18" s="126"/>
      <c r="I18" s="126"/>
      <c r="J18" s="140">
        <v>0.05</v>
      </c>
      <c r="K18" s="126"/>
      <c r="L18" s="126"/>
    </row>
    <row r="19" spans="1:12" ht="14.25">
      <c r="A19" s="126"/>
      <c r="B19" s="151" t="s">
        <v>137</v>
      </c>
      <c r="C19" s="138" t="s">
        <v>138</v>
      </c>
      <c r="D19" s="126"/>
      <c r="E19" s="126"/>
      <c r="F19" s="126"/>
      <c r="G19" s="126"/>
      <c r="H19" s="126"/>
      <c r="I19" s="126"/>
      <c r="J19" s="140">
        <v>0.0065</v>
      </c>
      <c r="K19" s="126"/>
      <c r="L19" s="126"/>
    </row>
    <row r="20" spans="1:12" ht="14.25">
      <c r="A20" s="126"/>
      <c r="B20" s="151" t="s">
        <v>139</v>
      </c>
      <c r="C20" s="138" t="s">
        <v>140</v>
      </c>
      <c r="D20" s="126"/>
      <c r="E20" s="126"/>
      <c r="F20" s="126"/>
      <c r="G20" s="126"/>
      <c r="H20" s="126"/>
      <c r="I20" s="126"/>
      <c r="J20" s="140">
        <v>0.03</v>
      </c>
      <c r="K20" s="126"/>
      <c r="L20" s="126"/>
    </row>
    <row r="21" spans="1:12" ht="15" thickBot="1">
      <c r="A21" s="126"/>
      <c r="B21" s="152" t="s">
        <v>141</v>
      </c>
      <c r="C21" s="143" t="s">
        <v>142</v>
      </c>
      <c r="D21" s="144"/>
      <c r="E21" s="144"/>
      <c r="F21" s="144"/>
      <c r="G21" s="144"/>
      <c r="H21" s="144"/>
      <c r="I21" s="144"/>
      <c r="J21" s="153">
        <v>0.045</v>
      </c>
      <c r="K21" s="126"/>
      <c r="L21" s="126"/>
    </row>
    <row r="22" spans="1:12" ht="15.75" thickBot="1">
      <c r="A22" s="126"/>
      <c r="B22" s="154"/>
      <c r="C22" s="126"/>
      <c r="D22" s="126"/>
      <c r="E22" s="126"/>
      <c r="F22" s="126"/>
      <c r="G22" s="126"/>
      <c r="H22" s="155" t="s">
        <v>143</v>
      </c>
      <c r="I22" s="155"/>
      <c r="J22" s="156">
        <f>SUM(J18:J21)</f>
        <v>0.1315</v>
      </c>
      <c r="K22" s="126"/>
      <c r="L22" s="126"/>
    </row>
    <row r="23" spans="1:12" ht="15.75" thickBot="1">
      <c r="A23" s="126"/>
      <c r="B23" s="226" t="s">
        <v>144</v>
      </c>
      <c r="C23" s="227"/>
      <c r="D23" s="227"/>
      <c r="E23" s="227"/>
      <c r="F23" s="227"/>
      <c r="G23" s="227"/>
      <c r="H23" s="227"/>
      <c r="I23" s="227"/>
      <c r="J23" s="228"/>
      <c r="K23" s="126"/>
      <c r="L23" s="126"/>
    </row>
    <row r="24" spans="1:12" ht="15.75" thickBot="1">
      <c r="A24" s="126"/>
      <c r="B24" s="157"/>
      <c r="C24" s="158"/>
      <c r="D24" s="158"/>
      <c r="E24" s="158"/>
      <c r="F24" s="158"/>
      <c r="G24" s="158"/>
      <c r="H24" s="158"/>
      <c r="I24" s="159"/>
      <c r="J24" s="160">
        <f>ROUND((((1+J10+J11+J12)*(1+J13)*(1+J14))/(1-J15))-1,3)</f>
        <v>0.25</v>
      </c>
      <c r="K24" s="126"/>
      <c r="L24" s="126"/>
    </row>
    <row r="25" spans="1:12" ht="15">
      <c r="A25" s="126"/>
      <c r="B25" s="154"/>
      <c r="C25" s="126"/>
      <c r="D25" s="126"/>
      <c r="E25" s="126"/>
      <c r="F25" s="126"/>
      <c r="G25" s="126"/>
      <c r="H25" s="126"/>
      <c r="I25" s="126"/>
      <c r="J25" s="167"/>
      <c r="K25" s="126"/>
      <c r="L25" s="126"/>
    </row>
    <row r="26" spans="1:12" ht="15">
      <c r="A26" s="126"/>
      <c r="B26" s="168" t="s">
        <v>145</v>
      </c>
      <c r="C26" s="126"/>
      <c r="D26" s="126"/>
      <c r="E26" s="126"/>
      <c r="F26" s="126"/>
      <c r="G26" s="126"/>
      <c r="H26" s="126"/>
      <c r="I26" s="126"/>
      <c r="J26" s="169"/>
      <c r="K26" s="126"/>
      <c r="L26" s="126"/>
    </row>
    <row r="27" spans="1:12" ht="14.25">
      <c r="A27" s="126"/>
      <c r="B27" s="215" t="s">
        <v>146</v>
      </c>
      <c r="C27" s="216"/>
      <c r="D27" s="216"/>
      <c r="E27" s="216"/>
      <c r="F27" s="216"/>
      <c r="G27" s="216"/>
      <c r="H27" s="216"/>
      <c r="I27" s="216"/>
      <c r="J27" s="217"/>
      <c r="K27" s="126"/>
      <c r="L27" s="126"/>
    </row>
    <row r="28" spans="1:12" ht="14.25">
      <c r="A28" s="126"/>
      <c r="B28" s="215" t="s">
        <v>147</v>
      </c>
      <c r="C28" s="216"/>
      <c r="D28" s="216"/>
      <c r="E28" s="216"/>
      <c r="F28" s="216"/>
      <c r="G28" s="216"/>
      <c r="H28" s="216"/>
      <c r="I28" s="216"/>
      <c r="J28" s="217"/>
      <c r="K28" s="126"/>
      <c r="L28" s="126"/>
    </row>
    <row r="29" spans="1:12" ht="14.25">
      <c r="A29" s="126"/>
      <c r="B29" s="215" t="s">
        <v>148</v>
      </c>
      <c r="C29" s="216"/>
      <c r="D29" s="216"/>
      <c r="E29" s="216"/>
      <c r="F29" s="216"/>
      <c r="G29" s="216"/>
      <c r="H29" s="216"/>
      <c r="I29" s="216"/>
      <c r="J29" s="217"/>
      <c r="K29" s="126"/>
      <c r="L29" s="126"/>
    </row>
    <row r="30" spans="1:12" ht="14.25">
      <c r="A30" s="126"/>
      <c r="B30" s="215" t="s">
        <v>149</v>
      </c>
      <c r="C30" s="216"/>
      <c r="D30" s="216"/>
      <c r="E30" s="216"/>
      <c r="F30" s="216"/>
      <c r="G30" s="216"/>
      <c r="H30" s="216"/>
      <c r="I30" s="216"/>
      <c r="J30" s="217"/>
      <c r="K30" s="126"/>
      <c r="L30" s="126"/>
    </row>
    <row r="31" spans="1:12" ht="15" thickBot="1">
      <c r="A31" s="126"/>
      <c r="B31" s="161"/>
      <c r="C31" s="162"/>
      <c r="D31" s="162"/>
      <c r="E31" s="162"/>
      <c r="F31" s="162"/>
      <c r="G31" s="162"/>
      <c r="H31" s="162"/>
      <c r="I31" s="162"/>
      <c r="J31" s="163"/>
      <c r="K31" s="126"/>
      <c r="L31" s="126"/>
    </row>
  </sheetData>
  <sheetProtection/>
  <mergeCells count="18">
    <mergeCell ref="A1:L1"/>
    <mergeCell ref="A2:B2"/>
    <mergeCell ref="A3:B3"/>
    <mergeCell ref="A4:B4"/>
    <mergeCell ref="C4:K4"/>
    <mergeCell ref="A5:B5"/>
    <mergeCell ref="F5:F6"/>
    <mergeCell ref="A6:B6"/>
    <mergeCell ref="C6:E6"/>
    <mergeCell ref="B28:J28"/>
    <mergeCell ref="B29:J29"/>
    <mergeCell ref="B30:J30"/>
    <mergeCell ref="A7:B7"/>
    <mergeCell ref="C7:E7"/>
    <mergeCell ref="G7:L7"/>
    <mergeCell ref="A8:I8"/>
    <mergeCell ref="B23:J23"/>
    <mergeCell ref="B27:J27"/>
  </mergeCells>
  <printOptions/>
  <pageMargins left="0.7874015748031497" right="0.7874015748031497" top="1.73" bottom="0.63" header="0.35" footer="0.16"/>
  <pageSetup orientation="landscape" paperSize="9" scale="85" r:id="rId3"/>
  <headerFooter alignWithMargins="0">
    <oddHeader>&amp;C&amp;G</oddHeader>
    <oddFooter>&amp;C&amp;G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</dc:creator>
  <cp:keywords/>
  <dc:description/>
  <cp:lastModifiedBy>Notebook</cp:lastModifiedBy>
  <cp:lastPrinted>2021-05-27T22:26:18Z</cp:lastPrinted>
  <dcterms:created xsi:type="dcterms:W3CDTF">2011-08-21T23:46:59Z</dcterms:created>
  <dcterms:modified xsi:type="dcterms:W3CDTF">2021-05-27T22:26:27Z</dcterms:modified>
  <cp:category/>
  <cp:version/>
  <cp:contentType/>
  <cp:contentStatus/>
</cp:coreProperties>
</file>