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8" yWindow="65428" windowWidth="23256" windowHeight="12456" tabRatio="875" activeTab="0"/>
  </bookViews>
  <sheets>
    <sheet name="PLANILHA DE PREÇOS" sheetId="71" r:id="rId1"/>
    <sheet name="CRONOGRAMA" sheetId="76" r:id="rId2"/>
  </sheets>
  <externalReferences>
    <externalReference r:id="rId5"/>
    <externalReference r:id="rId6"/>
  </externalReferences>
  <definedNames>
    <definedName name="________pn20" localSheetId="1" hidden="1">{#N/A,#N/A,TRUE,"CAPA";#N/A,#N/A,TRUE,"S7-300";#N/A,#N/A,TRUE,"S7-400";#N/A,#N/A,TRUE,"ET200";#N/A,#N/A,TRUE,"C7";#N/A,#N/A,TRUE,"SW";#N/A,#N/A,TRUE,"PG"}</definedName>
    <definedName name="________pn20" hidden="1">{#N/A,#N/A,TRUE,"CAPA";#N/A,#N/A,TRUE,"S7-300";#N/A,#N/A,TRUE,"S7-400";#N/A,#N/A,TRUE,"ET200";#N/A,#N/A,TRUE,"C7";#N/A,#N/A,TRUE,"SW";#N/A,#N/A,TRUE,"PG"}</definedName>
    <definedName name="________wrn1" localSheetId="1" hidden="1">{#N/A,#N/A,TRUE,"CAPA";#N/A,#N/A,TRUE,"S7-300";#N/A,#N/A,TRUE,"S7-400";#N/A,#N/A,TRUE,"ET200";#N/A,#N/A,TRUE,"C7";#N/A,#N/A,TRUE,"SW";#N/A,#N/A,TRUE,"PG"}</definedName>
    <definedName name="________wrn1" hidden="1">{#N/A,#N/A,TRUE,"CAPA";#N/A,#N/A,TRUE,"S7-300";#N/A,#N/A,TRUE,"S7-400";#N/A,#N/A,TRUE,"ET200";#N/A,#N/A,TRUE,"C7";#N/A,#N/A,TRUE,"SW";#N/A,#N/A,TRUE,"PG"}</definedName>
    <definedName name="________wrn3" localSheetId="1" hidden="1">{#N/A,#N/A,TRUE,"CAPA";#N/A,#N/A,TRUE,"S7-300";#N/A,#N/A,TRUE,"S7-400";#N/A,#N/A,TRUE,"ET200";#N/A,#N/A,TRUE,"C7";#N/A,#N/A,TRUE,"SW";#N/A,#N/A,TRUE,"PG"}</definedName>
    <definedName name="________wrn3" hidden="1">{#N/A,#N/A,TRUE,"CAPA";#N/A,#N/A,TRUE,"S7-300";#N/A,#N/A,TRUE,"S7-400";#N/A,#N/A,TRUE,"ET200";#N/A,#N/A,TRUE,"C7";#N/A,#N/A,TRUE,"SW";#N/A,#N/A,TRUE,"PG"}</definedName>
    <definedName name="__123Graph_A" hidden="1">#REF!</definedName>
    <definedName name="__123Graph_B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" hidden="1">#REF!</definedName>
    <definedName name="__123Graph_X" hidden="1">#REF!</definedName>
    <definedName name="_Fill" hidden="1">#REF!</definedName>
    <definedName name="_MM" hidden="1">#REF!</definedName>
    <definedName name="_Order1" hidden="1">255</definedName>
    <definedName name="_Sam" localSheetId="1" hidden="1">#REF!</definedName>
    <definedName name="_Sam" hidden="1">#REF!</definedName>
    <definedName name="AGOR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2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nscount" hidden="1">3</definedName>
    <definedName name="batista" localSheetId="1" hidden="1">{#N/A,#N/A,FALSE,"SS 1";#N/A,#N/A,FALSE,"SS 2";#N/A,#N/A,FALSE,"TER 1 (1)";#N/A,#N/A,FALSE,"TER 1 (2)";#N/A,#N/A,FALSE,"TER 2 ";#N/A,#N/A,FALSE,"TP  (1)";#N/A,#N/A,FALSE,"TP  (2)";#N/A,#N/A,FALSE,"CM BAR"}</definedName>
    <definedName name="batista" hidden="1">{#N/A,#N/A,FALSE,"SS 1";#N/A,#N/A,FALSE,"SS 2";#N/A,#N/A,FALSE,"TER 1 (1)";#N/A,#N/A,FALSE,"TER 1 (2)";#N/A,#N/A,FALSE,"TER 2 ";#N/A,#N/A,FALSE,"TP  (1)";#N/A,#N/A,FALSE,"TP  (2)";#N/A,#N/A,FALSE,"CM BAR"}</definedName>
    <definedName name="CARL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ARL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vrd" localSheetId="1" hidden="1">{#N/A,#N/A,TRUE,"CAPA";#N/A,#N/A,TRUE,"S7-300";#N/A,#N/A,TRUE,"S7-400";#N/A,#N/A,TRUE,"ET200";#N/A,#N/A,TRUE,"C7";#N/A,#N/A,TRUE,"SW";#N/A,#N/A,TRUE,"PG"}</definedName>
    <definedName name="cvrd" hidden="1">{#N/A,#N/A,TRUE,"CAPA";#N/A,#N/A,TRUE,"S7-300";#N/A,#N/A,TRUE,"S7-400";#N/A,#N/A,TRUE,"ET200";#N/A,#N/A,TRUE,"C7";#N/A,#N/A,TRUE,"SW";#N/A,#N/A,TRUE,"PG"}</definedName>
    <definedName name="DA" hidden="1">#REF!</definedName>
    <definedName name="eu" localSheetId="1" hidden="1">{#N/A,#N/A,FALSE,"MO (2)"}</definedName>
    <definedName name="eu" hidden="1">{#N/A,#N/A,FALSE,"MO (2)"}</definedName>
    <definedName name="F" localSheetId="1" hidden="1">#REF!</definedName>
    <definedName name="F" hidden="1">#REF!</definedName>
    <definedName name="FDS" localSheetId="1" hidden="1">{#N/A,#N/A,FALSE,"MO (2)"}</definedName>
    <definedName name="FDS" hidden="1">{#N/A,#N/A,FALSE,"MO (2)"}</definedName>
    <definedName name="I" localSheetId="1" hidden="1">#REF!</definedName>
    <definedName name="I" hidden="1">#REF!</definedName>
    <definedName name="JOAO" localSheetId="1" hidden="1">{#N/A,#N/A,FALSE,"SS 1";#N/A,#N/A,FALSE,"SS 2";#N/A,#N/A,FALSE,"TER 1 (1)";#N/A,#N/A,FALSE,"TER 1 (2)";#N/A,#N/A,FALSE,"TER 2 ";#N/A,#N/A,FALSE,"TP  (1)";#N/A,#N/A,FALSE,"TP  (2)";#N/A,#N/A,FALSE,"CM BAR"}</definedName>
    <definedName name="JOAO" hidden="1">{#N/A,#N/A,FALSE,"SS 1";#N/A,#N/A,FALSE,"SS 2";#N/A,#N/A,FALSE,"TER 1 (1)";#N/A,#N/A,FALSE,"TER 1 (2)";#N/A,#N/A,FALSE,"TER 2 ";#N/A,#N/A,FALSE,"TP  (1)";#N/A,#N/A,FALSE,"TP  (2)";#N/A,#N/A,FALSE,"CM BAR"}</definedName>
    <definedName name="JOAO1" localSheetId="1" hidden="1">{#N/A,#N/A,FALSE,"LEVFER V2 P";#N/A,#N/A,FALSE,"LEVFER V2 P10%"}</definedName>
    <definedName name="JOAO1" hidden="1">{#N/A,#N/A,FALSE,"LEVFER V2 P";#N/A,#N/A,FALSE,"LEVFER V2 P10%"}</definedName>
    <definedName name="JOSE" localSheetId="1" hidden="1">{#N/A,#N/A,FALSE,"LEVFER V2 P";#N/A,#N/A,FALSE,"LEVFER V2 P10%"}</definedName>
    <definedName name="JOSE" hidden="1">{#N/A,#N/A,FALSE,"LEVFER V2 P";#N/A,#N/A,FALSE,"LEVFER V2 P10%"}</definedName>
    <definedName name="juca" localSheetId="1" hidden="1">{#N/A,#N/A,FALSE,"SS 1";#N/A,#N/A,FALSE,"TER 1 (A)";#N/A,#N/A,FALSE,"SS 2";#N/A,#N/A,FALSE,"TER 1 (B)";#N/A,#N/A,FALSE,"TER 1 (C)";#N/A,#N/A,FALSE,"TER 1 (D)";#N/A,#N/A,FALSE,"TER 1 (E)";#N/A,#N/A,FALSE,"TER 2 "}</definedName>
    <definedName name="juca" hidden="1">{#N/A,#N/A,FALSE,"SS 1";#N/A,#N/A,FALSE,"TER 1 (A)";#N/A,#N/A,FALSE,"SS 2";#N/A,#N/A,FALSE,"TER 1 (B)";#N/A,#N/A,FALSE,"TER 1 (C)";#N/A,#N/A,FALSE,"TER 1 (D)";#N/A,#N/A,FALSE,"TER 1 (E)";#N/A,#N/A,FALSE,"TER 2 "}</definedName>
    <definedName name="RELMOBRA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s" localSheetId="1" hidden="1">{#N/A,#N/A,FALSE,"MO (2)"}</definedName>
    <definedName name="s" hidden="1">{#N/A,#N/A,FALSE,"MO (2)"}</definedName>
    <definedName name="sencount" hidden="1">1</definedName>
    <definedName name="SINTETICO" localSheetId="1" hidden="1">{#N/A,#N/A,TRUE,"TER  EXT";#N/A,#N/A,TRUE,"TER  EXT";#N/A,#N/A,TRUE,"LAT  ESQ";#N/A,#N/A,TRUE,"FRONTAL";#N/A,#N/A,TRUE,"POST";#N/A,#N/A,TRUE,"LAT  DIR"}</definedName>
    <definedName name="SINTETICO" hidden="1">{#N/A,#N/A,TRUE,"TER  EXT";#N/A,#N/A,TRUE,"TER  EXT";#N/A,#N/A,TRUE,"LAT  ESQ";#N/A,#N/A,TRUE,"FRONTAL";#N/A,#N/A,TRUE,"POST";#N/A,#N/A,TRUE,"LAT  DIR"}</definedName>
    <definedName name="vale" localSheetId="1" hidden="1">{#N/A,#N/A,TRUE,"CAPA";#N/A,#N/A,TRUE,"S7-300";#N/A,#N/A,TRUE,"S7-400";#N/A,#N/A,TRUE,"ET200";#N/A,#N/A,TRUE,"C7";#N/A,#N/A,TRUE,"SW";#N/A,#N/A,TRUE,"PG"}</definedName>
    <definedName name="vale" hidden="1">{#N/A,#N/A,TRUE,"CAPA";#N/A,#N/A,TRUE,"S7-300";#N/A,#N/A,TRUE,"S7-400";#N/A,#N/A,TRUE,"ET200";#N/A,#N/A,TRUE,"C7";#N/A,#N/A,TRUE,"SW";#N/A,#N/A,TRUE,"PG"}</definedName>
    <definedName name="wrk" localSheetId="1" hidden="1">{#N/A,#N/A,TRUE,"CAPA";#N/A,#N/A,TRUE,"S7-300";#N/A,#N/A,TRUE,"S7-400";#N/A,#N/A,TRUE,"ET200";#N/A,#N/A,TRUE,"C7";#N/A,#N/A,TRUE,"SW";#N/A,#N/A,TRUE,"PG"}</definedName>
    <definedName name="wrk" hidden="1">{#N/A,#N/A,TRUE,"CAPA";#N/A,#N/A,TRUE,"S7-300";#N/A,#N/A,TRUE,"S7-400";#N/A,#N/A,TRUE,"ET200";#N/A,#N/A,TRUE,"C7";#N/A,#N/A,TRUE,"SW";#N/A,#N/A,TRUE,"PG"}</definedName>
    <definedName name="wrn.ACABINT." localSheetId="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1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FACHADA." localSheetId="1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LEVFER." localSheetId="1" hidden="1">{#N/A,#N/A,FALSE,"LEVFER V2 P";#N/A,#N/A,FALSE,"LEVFER V2 P10%"}</definedName>
    <definedName name="wrn.LEVFER." hidden="1">{#N/A,#N/A,FALSE,"LEVFER V2 P";#N/A,#N/A,FALSE,"LEVFER V2 P10%"}</definedName>
    <definedName name="wrn.mo2." localSheetId="1" hidden="1">{#N/A,#N/A,FALSE,"MO (2)"}</definedName>
    <definedName name="wrn.mo2." hidden="1">{#N/A,#N/A,FALSE,"MO (2)"}</definedName>
    <definedName name="wrn.Orçamento." localSheetId="1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wrn.SERV._.PAVTO." localSheetId="1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XX." localSheetId="1" hidden="1">{#N/A,#N/A,TRUE,"CAPA";#N/A,#N/A,TRUE,"S7-300";#N/A,#N/A,TRUE,"S7-400";#N/A,#N/A,TRUE,"ET200";#N/A,#N/A,TRUE,"C7";#N/A,#N/A,TRUE,"SW";#N/A,#N/A,TRUE,"PG"}</definedName>
    <definedName name="wrn.XX." hidden="1">{#N/A,#N/A,TRUE,"CAPA";#N/A,#N/A,TRUE,"S7-300";#N/A,#N/A,TRUE,"S7-400";#N/A,#N/A,TRUE,"ET200";#N/A,#N/A,TRUE,"C7";#N/A,#N/A,TRUE,"SW";#N/A,#N/A,TRUE,"PG"}</definedName>
    <definedName name="wrn1.xx" localSheetId="1" hidden="1">{#N/A,#N/A,TRUE,"CAPA";#N/A,#N/A,TRUE,"S7-300";#N/A,#N/A,TRUE,"S7-400";#N/A,#N/A,TRUE,"ET200";#N/A,#N/A,TRUE,"C7";#N/A,#N/A,TRUE,"SW";#N/A,#N/A,TRUE,"PG"}</definedName>
    <definedName name="wrn1.xx" hidden="1">{#N/A,#N/A,TRUE,"CAPA";#N/A,#N/A,TRUE,"S7-300";#N/A,#N/A,TRUE,"S7-400";#N/A,#N/A,TRUE,"ET200";#N/A,#N/A,TRUE,"C7";#N/A,#N/A,TRUE,"SW";#N/A,#N/A,TRUE,"PG"}</definedName>
    <definedName name="wrn2.xx" localSheetId="1" hidden="1">{#N/A,#N/A,TRUE,"CAPA";#N/A,#N/A,TRUE,"S7-300";#N/A,#N/A,TRUE,"S7-400";#N/A,#N/A,TRUE,"ET200";#N/A,#N/A,TRUE,"C7";#N/A,#N/A,TRUE,"SW";#N/A,#N/A,TRUE,"PG"}</definedName>
    <definedName name="wrn2.xx" hidden="1">{#N/A,#N/A,TRUE,"CAPA";#N/A,#N/A,TRUE,"S7-300";#N/A,#N/A,TRUE,"S7-400";#N/A,#N/A,TRUE,"ET200";#N/A,#N/A,TRUE,"C7";#N/A,#N/A,TRUE,"SW";#N/A,#N/A,TRUE,"PG"}</definedName>
    <definedName name="WRN3.XX" localSheetId="1" hidden="1">{#N/A,#N/A,TRUE,"CAPA";#N/A,#N/A,TRUE,"S7-300";#N/A,#N/A,TRUE,"S7-400";#N/A,#N/A,TRUE,"ET200";#N/A,#N/A,TRUE,"C7";#N/A,#N/A,TRUE,"SW";#N/A,#N/A,TRUE,"PG"}</definedName>
    <definedName name="WRN3.XX" hidden="1">{#N/A,#N/A,TRUE,"CAPA";#N/A,#N/A,TRUE,"S7-300";#N/A,#N/A,TRUE,"S7-400";#N/A,#N/A,TRUE,"ET200";#N/A,#N/A,TRUE,"C7";#N/A,#N/A,TRUE,"SW";#N/A,#N/A,TRUE,"PG"}</definedName>
    <definedName name="wrn45.xx" localSheetId="1" hidden="1">{#N/A,#N/A,TRUE,"CAPA";#N/A,#N/A,TRUE,"S7-300";#N/A,#N/A,TRUE,"S7-400";#N/A,#N/A,TRUE,"ET200";#N/A,#N/A,TRUE,"C7";#N/A,#N/A,TRUE,"SW";#N/A,#N/A,TRUE,"PG"}</definedName>
    <definedName name="wrn45.xx" hidden="1">{#N/A,#N/A,TRUE,"CAPA";#N/A,#N/A,TRUE,"S7-300";#N/A,#N/A,TRUE,"S7-400";#N/A,#N/A,TRUE,"ET200";#N/A,#N/A,TRUE,"C7";#N/A,#N/A,TRUE,"SW";#N/A,#N/A,TRUE,"PG"}</definedName>
    <definedName name="wrn6.xx" localSheetId="1" hidden="1">{#N/A,#N/A,TRUE,"CAPA";#N/A,#N/A,TRUE,"S7-300";#N/A,#N/A,TRUE,"S7-400";#N/A,#N/A,TRUE,"ET200";#N/A,#N/A,TRUE,"C7";#N/A,#N/A,TRUE,"SW";#N/A,#N/A,TRUE,"PG"}</definedName>
    <definedName name="wrn6.xx" hidden="1">{#N/A,#N/A,TRUE,"CAPA";#N/A,#N/A,TRUE,"S7-300";#N/A,#N/A,TRUE,"S7-400";#N/A,#N/A,TRUE,"ET200";#N/A,#N/A,TRUE,"C7";#N/A,#N/A,TRUE,"SW";#N/A,#N/A,TRUE,"PG"}</definedName>
    <definedName name="wrnb.xx" localSheetId="1" hidden="1">{#N/A,#N/A,TRUE,"CAPA";#N/A,#N/A,TRUE,"S7-300";#N/A,#N/A,TRUE,"S7-400";#N/A,#N/A,TRUE,"ET200";#N/A,#N/A,TRUE,"C7";#N/A,#N/A,TRUE,"SW";#N/A,#N/A,TRUE,"PG"}</definedName>
    <definedName name="wrnb.xx" hidden="1">{#N/A,#N/A,TRUE,"CAPA";#N/A,#N/A,TRUE,"S7-300";#N/A,#N/A,TRUE,"S7-400";#N/A,#N/A,TRUE,"ET200";#N/A,#N/A,TRUE,"C7";#N/A,#N/A,TRUE,"SW";#N/A,#N/A,TRUE,"PG"}</definedName>
    <definedName name="wrnc" localSheetId="1" hidden="1">{#N/A,#N/A,TRUE,"CAPA";#N/A,#N/A,TRUE,"S7-300";#N/A,#N/A,TRUE,"S7-400";#N/A,#N/A,TRUE,"ET200";#N/A,#N/A,TRUE,"C7";#N/A,#N/A,TRUE,"SW";#N/A,#N/A,TRUE,"PG"}</definedName>
    <definedName name="wrnc" hidden="1">{#N/A,#N/A,TRUE,"CAPA";#N/A,#N/A,TRUE,"S7-300";#N/A,#N/A,TRUE,"S7-400";#N/A,#N/A,TRUE,"ET200";#N/A,#N/A,TRUE,"C7";#N/A,#N/A,TRUE,"SW";#N/A,#N/A,TRUE,"PG"}</definedName>
    <definedName name="wrng.xx" localSheetId="1" hidden="1">{#N/A,#N/A,TRUE,"CAPA";#N/A,#N/A,TRUE,"S7-300";#N/A,#N/A,TRUE,"S7-400";#N/A,#N/A,TRUE,"ET200";#N/A,#N/A,TRUE,"C7";#N/A,#N/A,TRUE,"SW";#N/A,#N/A,TRUE,"PG"}</definedName>
    <definedName name="wrng.xx" hidden="1">{#N/A,#N/A,TRUE,"CAPA";#N/A,#N/A,TRUE,"S7-300";#N/A,#N/A,TRUE,"S7-400";#N/A,#N/A,TRUE,"ET200";#N/A,#N/A,TRUE,"C7";#N/A,#N/A,TRUE,"SW";#N/A,#N/A,TRUE,"PG"}</definedName>
    <definedName name="wrnt" localSheetId="1" hidden="1">{#N/A,#N/A,TRUE,"CAPA";#N/A,#N/A,TRUE,"S7-300";#N/A,#N/A,TRUE,"S7-400";#N/A,#N/A,TRUE,"ET200";#N/A,#N/A,TRUE,"C7";#N/A,#N/A,TRUE,"SW";#N/A,#N/A,TRUE,"PG"}</definedName>
    <definedName name="wrnt" hidden="1">{#N/A,#N/A,TRUE,"CAPA";#N/A,#N/A,TRUE,"S7-300";#N/A,#N/A,TRUE,"S7-400";#N/A,#N/A,TRUE,"ET200";#N/A,#N/A,TRUE,"C7";#N/A,#N/A,TRUE,"SW";#N/A,#N/A,TRUE,"PG"}</definedName>
    <definedName name="xc.xx" localSheetId="1" hidden="1">{#N/A,#N/A,TRUE,"CAPA";#N/A,#N/A,TRUE,"S7-300";#N/A,#N/A,TRUE,"S7-400";#N/A,#N/A,TRUE,"ET200";#N/A,#N/A,TRUE,"C7";#N/A,#N/A,TRUE,"SW";#N/A,#N/A,TRUE,"PG"}</definedName>
    <definedName name="xc.xx" hidden="1">{#N/A,#N/A,TRUE,"CAPA";#N/A,#N/A,TRUE,"S7-300";#N/A,#N/A,TRUE,"S7-400";#N/A,#N/A,TRUE,"ET200";#N/A,#N/A,TRUE,"C7";#N/A,#N/A,TRUE,"SW";#N/A,#N/A,TRUE,"PG"}</definedName>
  </definedNames>
  <calcPr calcId="191029"/>
  <extLst/>
</workbook>
</file>

<file path=xl/sharedStrings.xml><?xml version="1.0" encoding="utf-8"?>
<sst xmlns="http://schemas.openxmlformats.org/spreadsheetml/2006/main" count="765" uniqueCount="341">
  <si>
    <t>ITEM</t>
  </si>
  <si>
    <t>UNID.</t>
  </si>
  <si>
    <t>QUANT.</t>
  </si>
  <si>
    <t>%</t>
  </si>
  <si>
    <t>m²</t>
  </si>
  <si>
    <t>m³</t>
  </si>
  <si>
    <t>m</t>
  </si>
  <si>
    <t>kg</t>
  </si>
  <si>
    <t>SERVIÇOS PRELIMINARES</t>
  </si>
  <si>
    <t>h</t>
  </si>
  <si>
    <t>1.1</t>
  </si>
  <si>
    <t>2.1</t>
  </si>
  <si>
    <t>Escavação mecanizada</t>
  </si>
  <si>
    <t>2.2</t>
  </si>
  <si>
    <t>2.3</t>
  </si>
  <si>
    <t>2.4</t>
  </si>
  <si>
    <t>2.5</t>
  </si>
  <si>
    <t>2.6</t>
  </si>
  <si>
    <t>2.7</t>
  </si>
  <si>
    <t>SERVIÇOS FINAIS</t>
  </si>
  <si>
    <t>DESCRIÇÃO DOS SERVIÇOS</t>
  </si>
  <si>
    <t>VALOR UNIT (R$)</t>
  </si>
  <si>
    <t>VALOR TOTAL (R$)</t>
  </si>
  <si>
    <t>chp</t>
  </si>
  <si>
    <t>Aparelho apoio neoprene fretado</t>
  </si>
  <si>
    <t>PLANILHA ORÇAMENTÁRIA</t>
  </si>
  <si>
    <t>und</t>
  </si>
  <si>
    <t>cj</t>
  </si>
  <si>
    <t>Barracão de madeira (incl. instalações)</t>
  </si>
  <si>
    <t>Placa de obra padrão SETRAN</t>
  </si>
  <si>
    <t>Placa de advertência padrão SETRAN</t>
  </si>
  <si>
    <t>Desmonte de ponte de madeira existênte</t>
  </si>
  <si>
    <t>INFRAESTRUTURA DOS ENCONTROS</t>
  </si>
  <si>
    <t>Reaterro compactado</t>
  </si>
  <si>
    <t>Esgotamento com moto-bomba autoescovante</t>
  </si>
  <si>
    <t>Escavação manual ate 1.50m de profundidade</t>
  </si>
  <si>
    <t>Concreto c/ seixo FCK=35 MPA (incl. preparo e lançamento)</t>
  </si>
  <si>
    <t>INFRAESTRUTURA DO TABULEIRO</t>
  </si>
  <si>
    <t>SUPERESTRUTURA DOS ENCONTROS</t>
  </si>
  <si>
    <t>SUPERESTRUTURA DO TABULEIRO</t>
  </si>
  <si>
    <t>SERVIÇOS AUXILIARES</t>
  </si>
  <si>
    <t>Execução de barreira de concreto tipo new jersey</t>
  </si>
  <si>
    <t>Dreno de PVC D=75 mm</t>
  </si>
  <si>
    <t>Forn. e implantação placa sinaliz. tot.refletiva</t>
  </si>
  <si>
    <t>VALOR TOTAL DO ORÇAMENTO</t>
  </si>
  <si>
    <t>Mobilização Geral de Pessoal e Equipamentos</t>
  </si>
  <si>
    <t>Entrada provisoria de energia eletrica aerea trifasica 40a em poste madeira</t>
  </si>
  <si>
    <t>Locacao da obra, com uso de equipamentos topograficos, inclusive nivelador</t>
  </si>
  <si>
    <t>Pintura de setas e zebrados - tinta base acrílica - espessura de 0,6 mm</t>
  </si>
  <si>
    <t>dm³</t>
  </si>
  <si>
    <t>Licenças e taxas da obra (até de 500m2)</t>
  </si>
  <si>
    <t>Projeto Executivo de Pontes (Concreto e/ou estrutura mista)</t>
  </si>
  <si>
    <t>Forma c/ madeira branca</t>
  </si>
  <si>
    <t>Armação p/ concreto</t>
  </si>
  <si>
    <t>1.1.1</t>
  </si>
  <si>
    <t>1.1.2</t>
  </si>
  <si>
    <t>1.1.3</t>
  </si>
  <si>
    <t>1.1.4</t>
  </si>
  <si>
    <t>1.1.5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</si>
  <si>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</si>
  <si>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</si>
  <si>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</si>
  <si>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</si>
  <si>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</si>
  <si>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</si>
  <si>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</si>
  <si>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</si>
  <si>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</si>
  <si>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</si>
  <si>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</si>
  <si>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</si>
  <si>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</si>
  <si>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</si>
  <si>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</si>
  <si>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</si>
  <si>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Estaca pré-moldada 30x 30cm (incl. cravaçao)</t>
  </si>
  <si>
    <t>Arrasamento de estaca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</si>
  <si>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</si>
  <si>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</si>
  <si>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</si>
  <si>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</si>
  <si>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</si>
  <si>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</si>
  <si>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</si>
  <si>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</si>
  <si>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2.5.1</t>
  </si>
  <si>
    <t>2.5.2</t>
  </si>
  <si>
    <t>2.5.3</t>
  </si>
  <si>
    <t>2.4.1.1</t>
  </si>
  <si>
    <t>2.4.1.2</t>
  </si>
  <si>
    <t>2.4.1.3</t>
  </si>
  <si>
    <t>Lajes de Transição</t>
  </si>
  <si>
    <t>2.4.2.1</t>
  </si>
  <si>
    <t>2.4.2.2</t>
  </si>
  <si>
    <t>2.4.2.3</t>
  </si>
  <si>
    <t>2.5.1.1</t>
  </si>
  <si>
    <t>2.5.1.2</t>
  </si>
  <si>
    <t>2.5.1.3</t>
  </si>
  <si>
    <t>Vigas</t>
  </si>
  <si>
    <t>2.5.2.1</t>
  </si>
  <si>
    <t>2.5.2.2</t>
  </si>
  <si>
    <t>2.5.2.3</t>
  </si>
  <si>
    <t>Laje do Tabuleiro</t>
  </si>
  <si>
    <t>2.5.3.1</t>
  </si>
  <si>
    <t>2.5.3.2</t>
  </si>
  <si>
    <t>2.5.3.3</t>
  </si>
  <si>
    <t>2.5.3.4</t>
  </si>
  <si>
    <t>Junta de dilatação em perfil extrudado de borracha vulcanizada de 50 x 80 mm - fornecimento e instalação</t>
  </si>
  <si>
    <t>2.6.1</t>
  </si>
  <si>
    <t>2.6.2</t>
  </si>
  <si>
    <t>2.6.3</t>
  </si>
  <si>
    <t>2.6.4</t>
  </si>
  <si>
    <t>2.7.1</t>
  </si>
  <si>
    <t>2.7.2</t>
  </si>
  <si>
    <t>3.1</t>
  </si>
  <si>
    <t>3.1.1</t>
  </si>
  <si>
    <t>3.2</t>
  </si>
  <si>
    <t>3.3</t>
  </si>
  <si>
    <t>3.4</t>
  </si>
  <si>
    <t>3.5</t>
  </si>
  <si>
    <t>DESMOBILIZAÇÃO</t>
  </si>
  <si>
    <t>4.1</t>
  </si>
  <si>
    <t>Desmobilização Geral de pessoal e equipamentos</t>
  </si>
  <si>
    <t>3.6</t>
  </si>
  <si>
    <t>3.7</t>
  </si>
  <si>
    <t>OBRA:</t>
  </si>
  <si>
    <t>LOCAL:</t>
  </si>
  <si>
    <t>CRONOGRAMA FÍSICO-FINANCEIRO</t>
  </si>
  <si>
    <t>DISCRIMINAÇÃO</t>
  </si>
  <si>
    <t>VALOR DO SERVIÇO</t>
  </si>
  <si>
    <t>MESES DE SERVIÇO</t>
  </si>
  <si>
    <t>1º MÊS</t>
  </si>
  <si>
    <t>2º MÊS</t>
  </si>
  <si>
    <t>3º MÊS</t>
  </si>
  <si>
    <t>4º MÊS</t>
  </si>
  <si>
    <t>5º MÊS</t>
  </si>
  <si>
    <t>6º MÊS</t>
  </si>
  <si>
    <t>% NO PERÍODO</t>
  </si>
  <si>
    <t>VALOR ACUMULADO</t>
  </si>
  <si>
    <t>SERVIÇOS GERAIS</t>
  </si>
  <si>
    <t>Locação da obra, com uso de equipamentos topográficos, inclusive nivelador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</si>
  <si>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</si>
  <si>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</si>
  <si>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</si>
  <si>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</si>
  <si>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</si>
  <si>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</si>
  <si>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</si>
  <si>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</si>
  <si>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</si>
  <si>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</si>
  <si>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</si>
  <si>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</si>
  <si>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</si>
  <si>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</si>
  <si>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</si>
  <si>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3.3.1</t>
  </si>
  <si>
    <t>3.3.2</t>
  </si>
  <si>
    <t>3.3.3</t>
  </si>
  <si>
    <t>3.3.4</t>
  </si>
  <si>
    <t>3.3.5</t>
  </si>
  <si>
    <t>3.3.6</t>
  </si>
  <si>
    <t>3.4.1</t>
  </si>
  <si>
    <t>3.4.1.1</t>
  </si>
  <si>
    <t>3.4.1.2</t>
  </si>
  <si>
    <t>3.4.1.3</t>
  </si>
  <si>
    <t>3.4.2</t>
  </si>
  <si>
    <t>3.4.2.1</t>
  </si>
  <si>
    <t>3.4.2.2</t>
  </si>
  <si>
    <t>3.4.2.3</t>
  </si>
  <si>
    <t>3.5.1</t>
  </si>
  <si>
    <t>3.5.1.1</t>
  </si>
  <si>
    <t>3.5.1.2</t>
  </si>
  <si>
    <t>3.5.1.3</t>
  </si>
  <si>
    <t>3.5.2</t>
  </si>
  <si>
    <t>3.5.2.1</t>
  </si>
  <si>
    <t>3.5.2.2</t>
  </si>
  <si>
    <t>3.5.2.3</t>
  </si>
  <si>
    <t>3.5.3</t>
  </si>
  <si>
    <t>3.5.3.1</t>
  </si>
  <si>
    <t>3.5.3.2</t>
  </si>
  <si>
    <t>3.5.3.3</t>
  </si>
  <si>
    <t>3.5.3.4</t>
  </si>
  <si>
    <t>3.6.1</t>
  </si>
  <si>
    <t>3.6.2</t>
  </si>
  <si>
    <t>3.6.3</t>
  </si>
  <si>
    <t>3.6.4</t>
  </si>
  <si>
    <t>3.7.1</t>
  </si>
  <si>
    <t>3.7.2</t>
  </si>
  <si>
    <t>4.1.1</t>
  </si>
  <si>
    <t>5.1.1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</si>
  <si>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</si>
  <si>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</si>
  <si>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</si>
  <si>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</si>
  <si>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</si>
  <si>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</si>
  <si>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</si>
  <si>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</si>
  <si>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</si>
  <si>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</si>
  <si>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</si>
  <si>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</si>
  <si>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</si>
  <si>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</si>
  <si>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</si>
  <si>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</si>
  <si>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</si>
  <si>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</si>
  <si>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</si>
  <si>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</si>
  <si>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</si>
  <si>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</si>
  <si>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</si>
  <si>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</si>
  <si>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</si>
  <si>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4.4.1.1</t>
  </si>
  <si>
    <t>4.4.1.2</t>
  </si>
  <si>
    <t>4.4.1.3</t>
  </si>
  <si>
    <t>4.4.2</t>
  </si>
  <si>
    <t>4.4.2.1</t>
  </si>
  <si>
    <t>4.4.2.2</t>
  </si>
  <si>
    <t>4.4.2.3</t>
  </si>
  <si>
    <t>4.5</t>
  </si>
  <si>
    <t>4.5.1</t>
  </si>
  <si>
    <t>4.5.1.1</t>
  </si>
  <si>
    <t>4.5.1.2</t>
  </si>
  <si>
    <t>4.5.1.3</t>
  </si>
  <si>
    <t>4.5.2</t>
  </si>
  <si>
    <t>4.5.2.1</t>
  </si>
  <si>
    <t>4.5.2.2</t>
  </si>
  <si>
    <t>4.5.2.3</t>
  </si>
  <si>
    <t>4.5.3</t>
  </si>
  <si>
    <t>4.5.3.1</t>
  </si>
  <si>
    <t>4.5.3.2</t>
  </si>
  <si>
    <t>4.5.3.3</t>
  </si>
  <si>
    <t>4.5.3.4</t>
  </si>
  <si>
    <t>4.6</t>
  </si>
  <si>
    <t>4.6.1</t>
  </si>
  <si>
    <t>4.6.2</t>
  </si>
  <si>
    <t>4.6.3</t>
  </si>
  <si>
    <t>4.6.4</t>
  </si>
  <si>
    <t>4.7</t>
  </si>
  <si>
    <t>4.7.1</t>
  </si>
  <si>
    <t>4.7.2</t>
  </si>
  <si>
    <t>5.1</t>
  </si>
  <si>
    <t>5.1.2</t>
  </si>
  <si>
    <t>5.1.3</t>
  </si>
  <si>
    <t>5.1.4</t>
  </si>
  <si>
    <t>5.1.5</t>
  </si>
  <si>
    <t>5.1.6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</si>
  <si>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</si>
  <si>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</si>
  <si>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</si>
  <si>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</si>
  <si>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</si>
  <si>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</si>
  <si>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</si>
  <si>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</si>
  <si>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</si>
  <si>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</si>
  <si>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</si>
  <si>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5.3</t>
  </si>
  <si>
    <t>5.3.1</t>
  </si>
  <si>
    <t>5.3.2</t>
  </si>
  <si>
    <t>5.3.3</t>
  </si>
  <si>
    <t>5.3.4</t>
  </si>
  <si>
    <t>5.3.5</t>
  </si>
  <si>
    <t>5.3.6</t>
  </si>
  <si>
    <t>5.4</t>
  </si>
  <si>
    <t>5.4.1</t>
  </si>
  <si>
    <t>5.4.1.1</t>
  </si>
  <si>
    <t>5.4.1.2</t>
  </si>
  <si>
    <t>5.4.1.3</t>
  </si>
  <si>
    <t>5.4.2</t>
  </si>
  <si>
    <t>5.4.2.1</t>
  </si>
  <si>
    <t>5.4.2.2</t>
  </si>
  <si>
    <t>5.4.2.3</t>
  </si>
  <si>
    <t>5.5</t>
  </si>
  <si>
    <t>5.5.1</t>
  </si>
  <si>
    <t>5.5.1.1</t>
  </si>
  <si>
    <t>5.5.1.2</t>
  </si>
  <si>
    <t>5.5.1.3</t>
  </si>
  <si>
    <t>5.5.2</t>
  </si>
  <si>
    <t>5.5.2.1</t>
  </si>
  <si>
    <t>5.5.2.2</t>
  </si>
  <si>
    <t>5.5.2.3</t>
  </si>
  <si>
    <t>5.5.3</t>
  </si>
  <si>
    <t>5.5.3.1</t>
  </si>
  <si>
    <t>5.5.3.2</t>
  </si>
  <si>
    <t>5.5.3.3</t>
  </si>
  <si>
    <t>5.5.3.4</t>
  </si>
  <si>
    <t>5.6</t>
  </si>
  <si>
    <t>5.6.1</t>
  </si>
  <si>
    <t>5.6.2</t>
  </si>
  <si>
    <t>5.6.3</t>
  </si>
  <si>
    <t>5.6.4</t>
  </si>
  <si>
    <t>5.7</t>
  </si>
  <si>
    <t>5.7.1</t>
  </si>
  <si>
    <t>5.7.2</t>
  </si>
  <si>
    <t>6.1</t>
  </si>
  <si>
    <t>6.1.1</t>
  </si>
  <si>
    <t>1.1.6</t>
  </si>
  <si>
    <t>Sinalização / Siga-Pare</t>
  </si>
  <si>
    <t>INSTALAÇÃO DO CANTEIRO</t>
  </si>
  <si>
    <t>Furo de sondagem com profundidade superior a 15,00m</t>
  </si>
  <si>
    <t>Grupo gerador rebocável, potência 66 kva, motor a diesel - chp diurno. af_03/2016</t>
  </si>
  <si>
    <t>Alas, Cortinas e Alas com acesso</t>
  </si>
  <si>
    <t>Transversinas</t>
  </si>
  <si>
    <t>Escoramento formas ate h = 3,30m, com madeira de 3a qualidade, nao aparelhada, aproveitamento tabuas 3x e prumos 4x. - Laje do Tabuleiro</t>
  </si>
  <si>
    <t>Guarda Corpo de Ponte em concreto armado 10x10cm c/ 3 travessas e peitoril h=1,02m  moldado in loco</t>
  </si>
  <si>
    <t xml:space="preserve">Forma c/ madeira branca </t>
  </si>
  <si>
    <t>Lastro de concreto magro, aplicado em blocos de coroamento ou sapatas.</t>
  </si>
  <si>
    <t>% ACUMULADA</t>
  </si>
  <si>
    <t>2.1.9</t>
  </si>
  <si>
    <t>TRECHO: PA-124/PA-253, NO MUNICÍPIO DE OURÉM.</t>
  </si>
  <si>
    <t>PONTE DO IGARAPÉ SÃO JOSÉ (10,00MX8,60MX3,00M)</t>
  </si>
  <si>
    <t>PONTE DO RIO CAFITEUA (15,00MX8,60MX3,00M)</t>
  </si>
  <si>
    <t>CONSTRUÇÃO DE 4 PONTES EM CONCRETO ARMADO NA PA-251, SOBRE O IGARAPÉ SÃO JOSÉ (10,00MX8,60MX3,00M), RIO CAFITEUA (15,00MX8,60MX3,00M), RIO FURO NOVO (10,00MX8,60MX3,00M) E RIO CAI N'ÁGUA (25,00MX8,60MX4,00M) NO MUNICÍPIO DE OURÉM/PA</t>
  </si>
  <si>
    <t>PONTE DO RIO FURO NOVO (10,00MX8,60MX3,00M)</t>
  </si>
  <si>
    <t>PONTE DO RIO CAI N'ÁGUA (25,00MX8,60MX,4,00M)</t>
  </si>
  <si>
    <t>2.1.7</t>
  </si>
  <si>
    <t>2.1.8</t>
  </si>
  <si>
    <t>2.1.10</t>
  </si>
  <si>
    <t>Pontilhão em madeira de lei para desvio provisório -  "desvio"</t>
  </si>
  <si>
    <t>Escavação mecanizada -  "desvio"</t>
  </si>
  <si>
    <t>Reaterro compactado -  "desvio"</t>
  </si>
  <si>
    <t>Escoramento com madeira de OAE</t>
  </si>
  <si>
    <t>3.1.9</t>
  </si>
  <si>
    <t>3.1.7</t>
  </si>
  <si>
    <t>3.1.8</t>
  </si>
  <si>
    <t>3.1.10</t>
  </si>
  <si>
    <t>4.1.7</t>
  </si>
  <si>
    <t>4.1.8</t>
  </si>
  <si>
    <t>4.1.9</t>
  </si>
  <si>
    <t>4.1.10</t>
  </si>
  <si>
    <t>5.1.7</t>
  </si>
  <si>
    <t>5.1.8</t>
  </si>
  <si>
    <t>5.1.9</t>
  </si>
  <si>
    <t>5.1.10</t>
  </si>
  <si>
    <t>DOIS MILHÕES, TREZENTOS E VINTE E DOIS MIL, NOVECENTOS E QUARENTA REAIS E TREZE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</si>
</sst>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-* #,##0.00_-;\-* #,##0.00_-;_-* \-??_-;_-@_-"/>
    <numFmt numFmtId="167" formatCode="&quot;R$ &quot;#,##0.00"/>
    <numFmt numFmtId="168" formatCode="_(&quot;R$ &quot;* #,##0.00_);_(&quot;R$ &quot;* \(#,##0.00\);_(&quot;R$ &quot;* &quot;-&quot;??_);_(@_)"/>
    <numFmt numFmtId="169" formatCode="_(&quot;R$&quot;* #,##0.00_);_(&quot;R$&quot;* \(#,##0.00\);_(&quot;R$&quot;* &quot;-&quot;??_);_(@_)"/>
    <numFmt numFmtId="170" formatCode="_([$€]* #,##0.00_);_([$€]* \(#,##0.00\);_([$€]* &quot;-&quot;??_);_(@_)"/>
    <numFmt numFmtId="171" formatCode="#,##0.00\ ;\-#,##0.00\ ;&quot; -&quot;#\ ;@\ "/>
    <numFmt numFmtId="172" formatCode="_(&quot;Cr$&quot;* #,##0.00_);_(&quot;Cr$&quot;* \(#,##0.00\);_(&quot;Cr$&quot;* &quot;-&quot;??_);_(@_)"/>
    <numFmt numFmtId="173" formatCode="[$€]#,##0.00_);[Red]\([$€]#,##0.0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2"/>
      <name val="Arial"/>
      <family val="2"/>
    </font>
    <font>
      <b/>
      <sz val="15"/>
      <color indexed="56"/>
      <name val="Calibri"/>
      <family val="2"/>
    </font>
    <font>
      <vertAlign val="superscript"/>
      <sz val="9"/>
      <name val="Courier New"/>
      <family val="3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2060"/>
      <name val="Arial"/>
      <family val="2"/>
    </font>
    <font>
      <sz val="10"/>
      <name val="Times New Roman"/>
      <family val="1"/>
    </font>
    <font>
      <b/>
      <sz val="8"/>
      <color rgb="FF00206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1F5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quotePrefix="1">
      <protection locked="0"/>
    </xf>
    <xf numFmtId="9" fontId="1" fillId="0" borderId="0" applyFont="0" applyFill="0" applyBorder="0" applyAlignment="0" quotePrefix="1">
      <protection locked="0"/>
    </xf>
    <xf numFmtId="165" fontId="1" fillId="0" borderId="0" applyFont="0" applyFill="0" applyBorder="0" applyAlignment="0" applyProtection="0"/>
    <xf numFmtId="43" fontId="1" fillId="0" borderId="0" applyFont="0" applyFill="0" applyBorder="0" applyAlignment="0" quotePrefix="1">
      <protection locked="0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6" fontId="2" fillId="0" borderId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>
      <alignment/>
      <protection/>
    </xf>
    <xf numFmtId="0" fontId="5" fillId="0" borderId="1" applyNumberFormat="0" applyFill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171" fontId="2" fillId="0" borderId="0">
      <alignment/>
      <protection/>
    </xf>
    <xf numFmtId="168" fontId="1" fillId="0" borderId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quotePrefix="1"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1" fillId="0" borderId="0">
      <alignment/>
      <protection/>
    </xf>
    <xf numFmtId="165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/>
    <xf numFmtId="43" fontId="7" fillId="0" borderId="0" xfId="20" applyFont="1" applyBorder="1"/>
    <xf numFmtId="43" fontId="8" fillId="0" borderId="0" xfId="20" applyFont="1" applyBorder="1"/>
    <xf numFmtId="43" fontId="7" fillId="0" borderId="0" xfId="20" applyFont="1" applyBorder="1" applyAlignment="1">
      <alignment vertical="center"/>
    </xf>
    <xf numFmtId="43" fontId="7" fillId="0" borderId="0" xfId="2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164" fontId="17" fillId="3" borderId="2" xfId="90" applyNumberFormat="1" applyFont="1" applyFill="1" applyBorder="1" applyAlignment="1" applyProtection="1">
      <alignment horizontal="center" vertical="center"/>
      <protection/>
    </xf>
    <xf numFmtId="4" fontId="14" fillId="0" borderId="2" xfId="0" applyNumberFormat="1" applyFont="1" applyBorder="1" applyAlignment="1">
      <alignment horizontal="right" vertical="center" shrinkToFit="1"/>
    </xf>
    <xf numFmtId="44" fontId="10" fillId="4" borderId="3" xfId="33" applyFont="1" applyFill="1" applyBorder="1" applyAlignment="1" applyProtection="1">
      <alignment horizontal="center" vertical="center"/>
      <protection/>
    </xf>
    <xf numFmtId="43" fontId="23" fillId="5" borderId="4" xfId="20" applyFont="1" applyFill="1" applyBorder="1" applyAlignment="1" applyProtection="1">
      <alignment horizontal="center" vertical="center"/>
      <protection/>
    </xf>
    <xf numFmtId="43" fontId="23" fillId="5" borderId="5" xfId="20" applyFont="1" applyFill="1" applyBorder="1" applyAlignment="1" applyProtection="1">
      <alignment horizontal="center" vertical="center" wrapText="1"/>
      <protection/>
    </xf>
    <xf numFmtId="0" fontId="18" fillId="0" borderId="0" xfId="91">
      <alignment/>
      <protection/>
    </xf>
    <xf numFmtId="9" fontId="0" fillId="0" borderId="0" xfId="94" applyFont="1"/>
    <xf numFmtId="0" fontId="23" fillId="5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shrinkToFit="1"/>
    </xf>
    <xf numFmtId="4" fontId="14" fillId="0" borderId="6" xfId="0" applyNumberFormat="1" applyFont="1" applyBorder="1" applyAlignment="1">
      <alignment horizontal="center" vertical="center" shrinkToFit="1"/>
    </xf>
    <xf numFmtId="0" fontId="15" fillId="3" borderId="6" xfId="0" applyFont="1" applyFill="1" applyBorder="1" applyAlignment="1">
      <alignment vertical="center" wrapText="1"/>
    </xf>
    <xf numFmtId="0" fontId="16" fillId="0" borderId="6" xfId="0" applyFont="1" applyBorder="1" applyAlignment="1" quotePrefix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/>
    <xf numFmtId="4" fontId="14" fillId="0" borderId="8" xfId="0" applyNumberFormat="1" applyFont="1" applyBorder="1" applyAlignment="1">
      <alignment horizontal="right" vertical="center" shrinkToFit="1"/>
    </xf>
    <xf numFmtId="0" fontId="7" fillId="0" borderId="0" xfId="0" applyFont="1" applyProtection="1">
      <protection locked="0"/>
    </xf>
    <xf numFmtId="0" fontId="23" fillId="5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164" fontId="28" fillId="4" borderId="11" xfId="90" applyNumberFormat="1" applyFont="1" applyFill="1" applyBorder="1" applyAlignment="1" applyProtection="1">
      <alignment horizontal="center" vertical="center"/>
      <protection/>
    </xf>
    <xf numFmtId="0" fontId="15" fillId="3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" fontId="14" fillId="0" borderId="6" xfId="0" applyNumberFormat="1" applyFont="1" applyBorder="1" applyAlignment="1" applyProtection="1">
      <alignment horizontal="right" vertical="center" shrinkToFit="1"/>
      <protection locked="0"/>
    </xf>
    <xf numFmtId="2" fontId="14" fillId="0" borderId="6" xfId="0" applyNumberFormat="1" applyFont="1" applyBorder="1" applyAlignment="1" applyProtection="1">
      <alignment horizontal="right" vertical="center" shrinkToFit="1"/>
      <protection locked="0"/>
    </xf>
    <xf numFmtId="0" fontId="15" fillId="4" borderId="12" xfId="0" applyFont="1" applyFill="1" applyBorder="1" applyAlignment="1">
      <alignment horizontal="center" vertical="center" wrapText="1"/>
    </xf>
    <xf numFmtId="164" fontId="28" fillId="4" borderId="2" xfId="90" applyNumberFormat="1" applyFont="1" applyFill="1" applyBorder="1" applyAlignment="1" applyProtection="1">
      <alignment horizontal="center" vertical="center"/>
      <protection/>
    </xf>
    <xf numFmtId="2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164" fontId="19" fillId="6" borderId="2" xfId="9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left" vertical="top"/>
    </xf>
    <xf numFmtId="0" fontId="21" fillId="0" borderId="0" xfId="0" applyFont="1" applyAlignment="1" applyProtection="1">
      <alignment horizontal="left" vertical="top"/>
      <protection locked="0"/>
    </xf>
    <xf numFmtId="4" fontId="14" fillId="7" borderId="6" xfId="0" applyNumberFormat="1" applyFont="1" applyFill="1" applyBorder="1" applyAlignment="1">
      <alignment horizontal="right" vertical="center" shrinkToFit="1"/>
    </xf>
    <xf numFmtId="2" fontId="14" fillId="7" borderId="6" xfId="0" applyNumberFormat="1" applyFont="1" applyFill="1" applyBorder="1" applyAlignment="1">
      <alignment horizontal="right" vertical="center" shrinkToFit="1"/>
    </xf>
    <xf numFmtId="2" fontId="14" fillId="7" borderId="6" xfId="0" applyNumberFormat="1" applyFont="1" applyFill="1" applyBorder="1" applyAlignment="1" applyProtection="1">
      <alignment horizontal="right" vertical="center" shrinkToFit="1"/>
      <protection locked="0"/>
    </xf>
    <xf numFmtId="4" fontId="14" fillId="7" borderId="6" xfId="0" applyNumberFormat="1" applyFont="1" applyFill="1" applyBorder="1" applyAlignment="1" applyProtection="1">
      <alignment horizontal="right" vertical="center" shrinkToFit="1"/>
      <protection locked="0"/>
    </xf>
    <xf numFmtId="0" fontId="13" fillId="8" borderId="14" xfId="34" applyFont="1" applyFill="1" applyBorder="1" applyAlignment="1">
      <alignment horizontal="left" vertical="center" wrapText="1" readingOrder="1"/>
      <protection/>
    </xf>
    <xf numFmtId="0" fontId="13" fillId="8" borderId="13" xfId="34" applyFont="1" applyFill="1" applyBorder="1" applyAlignment="1">
      <alignment horizontal="left" vertical="center" wrapText="1" readingOrder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23" fillId="5" borderId="4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 wrapText="1"/>
    </xf>
    <xf numFmtId="4" fontId="14" fillId="0" borderId="6" xfId="0" applyNumberFormat="1" applyFont="1" applyFill="1" applyBorder="1" applyAlignment="1" applyProtection="1">
      <alignment horizontal="right" vertical="center" shrinkToFit="1"/>
      <protection locked="0"/>
    </xf>
    <xf numFmtId="4" fontId="14" fillId="0" borderId="6" xfId="0" applyNumberFormat="1" applyFont="1" applyFill="1" applyBorder="1" applyAlignment="1">
      <alignment horizontal="center" vertical="center" shrinkToFit="1"/>
    </xf>
    <xf numFmtId="2" fontId="1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29" fillId="0" borderId="0" xfId="91" applyFont="1">
      <alignment/>
      <protection/>
    </xf>
    <xf numFmtId="49" fontId="12" fillId="9" borderId="7" xfId="91" applyNumberFormat="1" applyFont="1" applyFill="1" applyBorder="1" applyAlignment="1">
      <alignment horizontal="center" vertical="center" wrapText="1"/>
      <protection/>
    </xf>
    <xf numFmtId="49" fontId="12" fillId="9" borderId="8" xfId="91" applyNumberFormat="1" applyFont="1" applyFill="1" applyBorder="1" applyAlignment="1">
      <alignment horizontal="center" vertical="center" wrapText="1"/>
      <protection/>
    </xf>
    <xf numFmtId="0" fontId="12" fillId="4" borderId="15" xfId="91" applyFont="1" applyFill="1" applyBorder="1" applyAlignment="1">
      <alignment horizontal="center" vertical="center"/>
      <protection/>
    </xf>
    <xf numFmtId="0" fontId="12" fillId="4" borderId="16" xfId="91" applyFont="1" applyFill="1" applyBorder="1" applyAlignment="1">
      <alignment horizontal="left" vertical="center"/>
      <protection/>
    </xf>
    <xf numFmtId="44" fontId="12" fillId="4" borderId="17" xfId="33" applyFont="1" applyFill="1" applyBorder="1" applyAlignment="1">
      <alignment horizontal="center" vertical="center"/>
    </xf>
    <xf numFmtId="10" fontId="12" fillId="4" borderId="15" xfId="109" applyNumberFormat="1" applyFont="1" applyFill="1" applyBorder="1" applyAlignment="1">
      <alignment horizontal="center" vertical="center"/>
    </xf>
    <xf numFmtId="49" fontId="12" fillId="4" borderId="18" xfId="91" applyNumberFormat="1" applyFont="1" applyFill="1" applyBorder="1" applyAlignment="1">
      <alignment horizontal="center" vertical="center" wrapText="1"/>
      <protection/>
    </xf>
    <xf numFmtId="49" fontId="12" fillId="4" borderId="16" xfId="91" applyNumberFormat="1" applyFont="1" applyFill="1" applyBorder="1" applyAlignment="1">
      <alignment horizontal="center" vertical="center" wrapText="1"/>
      <protection/>
    </xf>
    <xf numFmtId="49" fontId="12" fillId="4" borderId="19" xfId="91" applyNumberFormat="1" applyFont="1" applyFill="1" applyBorder="1" applyAlignment="1">
      <alignment horizontal="center" vertical="center" wrapText="1"/>
      <protection/>
    </xf>
    <xf numFmtId="10" fontId="27" fillId="0" borderId="20" xfId="91" applyNumberFormat="1" applyFont="1" applyBorder="1" applyAlignment="1" applyProtection="1">
      <alignment horizontal="center" vertical="center"/>
      <protection locked="0"/>
    </xf>
    <xf numFmtId="10" fontId="27" fillId="0" borderId="21" xfId="91" applyNumberFormat="1" applyFont="1" applyBorder="1" applyAlignment="1" applyProtection="1">
      <alignment horizontal="center" vertical="center"/>
      <protection locked="0"/>
    </xf>
    <xf numFmtId="10" fontId="27" fillId="0" borderId="22" xfId="91" applyNumberFormat="1" applyFont="1" applyBorder="1" applyAlignment="1" applyProtection="1">
      <alignment horizontal="center" vertical="center"/>
      <protection locked="0"/>
    </xf>
    <xf numFmtId="10" fontId="27" fillId="0" borderId="23" xfId="91" applyNumberFormat="1" applyFont="1" applyBorder="1" applyAlignment="1" applyProtection="1">
      <alignment horizontal="center" vertical="center"/>
      <protection locked="0"/>
    </xf>
    <xf numFmtId="44" fontId="12" fillId="0" borderId="20" xfId="33" applyFont="1" applyFill="1" applyBorder="1" applyAlignment="1" applyProtection="1">
      <alignment horizontal="center" vertical="center"/>
      <protection locked="0"/>
    </xf>
    <xf numFmtId="44" fontId="12" fillId="0" borderId="21" xfId="33" applyFont="1" applyFill="1" applyBorder="1" applyAlignment="1" applyProtection="1">
      <alignment horizontal="center" vertical="center"/>
      <protection locked="0"/>
    </xf>
    <xf numFmtId="44" fontId="12" fillId="0" borderId="0" xfId="33" applyFont="1" applyFill="1" applyBorder="1" applyAlignment="1" applyProtection="1">
      <alignment horizontal="center" vertical="center"/>
      <protection locked="0"/>
    </xf>
    <xf numFmtId="44" fontId="12" fillId="0" borderId="23" xfId="33" applyFont="1" applyFill="1" applyBorder="1" applyAlignment="1" applyProtection="1">
      <alignment horizontal="center" vertical="center"/>
      <protection locked="0"/>
    </xf>
    <xf numFmtId="10" fontId="27" fillId="0" borderId="24" xfId="91" applyNumberFormat="1" applyFont="1" applyBorder="1" applyAlignment="1" applyProtection="1">
      <alignment horizontal="center" vertical="center"/>
      <protection locked="0"/>
    </xf>
    <xf numFmtId="9" fontId="29" fillId="0" borderId="0" xfId="91" applyNumberFormat="1" applyFont="1">
      <alignment/>
      <protection/>
    </xf>
    <xf numFmtId="10" fontId="29" fillId="0" borderId="0" xfId="91" applyNumberFormat="1" applyFont="1">
      <alignment/>
      <protection/>
    </xf>
    <xf numFmtId="10" fontId="27" fillId="0" borderId="25" xfId="91" applyNumberFormat="1" applyFont="1" applyBorder="1" applyAlignment="1" applyProtection="1">
      <alignment horizontal="center" vertical="center"/>
      <protection locked="0"/>
    </xf>
    <xf numFmtId="44" fontId="12" fillId="0" borderId="26" xfId="33" applyFont="1" applyFill="1" applyBorder="1" applyAlignment="1" applyProtection="1">
      <alignment horizontal="center" vertical="center"/>
      <protection locked="0"/>
    </xf>
    <xf numFmtId="44" fontId="12" fillId="0" borderId="27" xfId="33" applyFont="1" applyFill="1" applyBorder="1" applyAlignment="1" applyProtection="1">
      <alignment horizontal="center" vertical="center"/>
      <protection locked="0"/>
    </xf>
    <xf numFmtId="44" fontId="12" fillId="0" borderId="28" xfId="33" applyFont="1" applyFill="1" applyBorder="1" applyAlignment="1" applyProtection="1">
      <alignment horizontal="center" vertical="center"/>
      <protection locked="0"/>
    </xf>
    <xf numFmtId="10" fontId="27" fillId="0" borderId="29" xfId="91" applyNumberFormat="1" applyFont="1" applyBorder="1" applyAlignment="1" applyProtection="1">
      <alignment horizontal="center" vertical="center"/>
      <protection locked="0"/>
    </xf>
    <xf numFmtId="10" fontId="27" fillId="0" borderId="4" xfId="91" applyNumberFormat="1" applyFont="1" applyBorder="1" applyAlignment="1" applyProtection="1">
      <alignment horizontal="center" vertical="center"/>
      <protection locked="0"/>
    </xf>
    <xf numFmtId="10" fontId="27" fillId="0" borderId="30" xfId="91" applyNumberFormat="1" applyFont="1" applyBorder="1" applyAlignment="1" applyProtection="1">
      <alignment horizontal="center" vertical="center"/>
      <protection locked="0"/>
    </xf>
    <xf numFmtId="164" fontId="29" fillId="0" borderId="0" xfId="91" applyNumberFormat="1" applyFont="1">
      <alignment/>
      <protection/>
    </xf>
    <xf numFmtId="10" fontId="27" fillId="0" borderId="5" xfId="91" applyNumberFormat="1" applyFont="1" applyBorder="1" applyAlignment="1" applyProtection="1">
      <alignment horizontal="center" vertical="center"/>
      <protection locked="0"/>
    </xf>
    <xf numFmtId="44" fontId="12" fillId="0" borderId="24" xfId="33" applyFont="1" applyFill="1" applyBorder="1" applyAlignment="1" applyProtection="1">
      <alignment horizontal="center" vertical="center"/>
      <protection locked="0"/>
    </xf>
    <xf numFmtId="10" fontId="27" fillId="0" borderId="31" xfId="91" applyNumberFormat="1" applyFont="1" applyBorder="1" applyAlignment="1" applyProtection="1">
      <alignment horizontal="center" vertical="center"/>
      <protection locked="0"/>
    </xf>
    <xf numFmtId="44" fontId="12" fillId="0" borderId="32" xfId="33" applyFont="1" applyFill="1" applyBorder="1" applyAlignment="1" applyProtection="1">
      <alignment horizontal="center" vertical="center"/>
      <protection locked="0"/>
    </xf>
    <xf numFmtId="10" fontId="12" fillId="4" borderId="33" xfId="109" applyNumberFormat="1" applyFont="1" applyFill="1" applyBorder="1" applyAlignment="1">
      <alignment horizontal="center" vertical="center"/>
    </xf>
    <xf numFmtId="49" fontId="12" fillId="4" borderId="26" xfId="91" applyNumberFormat="1" applyFont="1" applyFill="1" applyBorder="1" applyAlignment="1">
      <alignment horizontal="center" vertical="center" wrapText="1"/>
      <protection/>
    </xf>
    <xf numFmtId="49" fontId="12" fillId="4" borderId="27" xfId="91" applyNumberFormat="1" applyFont="1" applyFill="1" applyBorder="1" applyAlignment="1">
      <alignment horizontal="center" vertical="center" wrapText="1"/>
      <protection/>
    </xf>
    <xf numFmtId="49" fontId="12" fillId="4" borderId="34" xfId="91" applyNumberFormat="1" applyFont="1" applyFill="1" applyBorder="1" applyAlignment="1">
      <alignment horizontal="center" vertical="center" wrapText="1"/>
      <protection/>
    </xf>
    <xf numFmtId="44" fontId="12" fillId="0" borderId="34" xfId="33" applyFont="1" applyFill="1" applyBorder="1" applyAlignment="1" applyProtection="1">
      <alignment horizontal="center" vertical="center"/>
      <protection locked="0"/>
    </xf>
    <xf numFmtId="0" fontId="12" fillId="4" borderId="9" xfId="91" applyFont="1" applyFill="1" applyBorder="1" applyAlignment="1">
      <alignment horizontal="center" vertical="center"/>
      <protection/>
    </xf>
    <xf numFmtId="0" fontId="12" fillId="4" borderId="4" xfId="91" applyFont="1" applyFill="1" applyBorder="1" applyAlignment="1">
      <alignment horizontal="left" vertical="center" wrapText="1"/>
      <protection/>
    </xf>
    <xf numFmtId="44" fontId="12" fillId="4" borderId="31" xfId="33" applyFont="1" applyFill="1" applyBorder="1" applyAlignment="1">
      <alignment horizontal="center" vertical="center"/>
    </xf>
    <xf numFmtId="10" fontId="12" fillId="4" borderId="9" xfId="109" applyNumberFormat="1" applyFont="1" applyFill="1" applyBorder="1" applyAlignment="1">
      <alignment horizontal="center" vertical="center"/>
    </xf>
    <xf numFmtId="49" fontId="12" fillId="4" borderId="29" xfId="91" applyNumberFormat="1" applyFont="1" applyFill="1" applyBorder="1" applyAlignment="1">
      <alignment horizontal="center" vertical="center" wrapText="1"/>
      <protection/>
    </xf>
    <xf numFmtId="49" fontId="12" fillId="4" borderId="4" xfId="91" applyNumberFormat="1" applyFont="1" applyFill="1" applyBorder="1" applyAlignment="1">
      <alignment horizontal="center" vertical="center" wrapText="1"/>
      <protection/>
    </xf>
    <xf numFmtId="49" fontId="12" fillId="4" borderId="5" xfId="91" applyNumberFormat="1" applyFont="1" applyFill="1" applyBorder="1" applyAlignment="1">
      <alignment horizontal="center" vertical="center" wrapText="1"/>
      <protection/>
    </xf>
    <xf numFmtId="10" fontId="27" fillId="10" borderId="24" xfId="91" applyNumberFormat="1" applyFont="1" applyFill="1" applyBorder="1" applyAlignment="1" applyProtection="1">
      <alignment horizontal="center" vertical="center"/>
      <protection locked="0"/>
    </xf>
    <xf numFmtId="44" fontId="12" fillId="4" borderId="22" xfId="91" applyNumberFormat="1" applyFont="1" applyFill="1" applyBorder="1" applyAlignment="1">
      <alignment horizontal="center" vertical="center"/>
      <protection/>
    </xf>
    <xf numFmtId="10" fontId="12" fillId="4" borderId="15" xfId="91" applyNumberFormat="1" applyFont="1" applyFill="1" applyBorder="1" applyAlignment="1">
      <alignment horizontal="center" vertical="center"/>
      <protection/>
    </xf>
    <xf numFmtId="44" fontId="12" fillId="4" borderId="18" xfId="33" applyFont="1" applyFill="1" applyBorder="1" applyAlignment="1" applyProtection="1">
      <alignment horizontal="center" vertical="center"/>
      <protection/>
    </xf>
    <xf numFmtId="44" fontId="12" fillId="4" borderId="35" xfId="33" applyFont="1" applyFill="1" applyBorder="1" applyAlignment="1" applyProtection="1">
      <alignment horizontal="center" vertical="center"/>
      <protection/>
    </xf>
    <xf numFmtId="9" fontId="25" fillId="6" borderId="10" xfId="94" applyFont="1" applyFill="1" applyBorder="1" applyAlignment="1" applyProtection="1">
      <alignment horizontal="center" vertical="center" wrapText="1"/>
      <protection/>
    </xf>
    <xf numFmtId="10" fontId="27" fillId="6" borderId="36" xfId="91" applyNumberFormat="1" applyFont="1" applyFill="1" applyBorder="1" applyAlignment="1">
      <alignment horizontal="center" vertical="center"/>
      <protection/>
    </xf>
    <xf numFmtId="10" fontId="27" fillId="6" borderId="11" xfId="91" applyNumberFormat="1" applyFont="1" applyFill="1" applyBorder="1" applyAlignment="1">
      <alignment horizontal="center" vertical="center"/>
      <protection/>
    </xf>
    <xf numFmtId="0" fontId="25" fillId="6" borderId="12" xfId="91" applyFont="1" applyFill="1" applyBorder="1" applyAlignment="1">
      <alignment horizontal="center" vertical="center" wrapText="1"/>
      <protection/>
    </xf>
    <xf numFmtId="44" fontId="12" fillId="6" borderId="6" xfId="33" applyFont="1" applyFill="1" applyBorder="1" applyAlignment="1" applyProtection="1">
      <alignment horizontal="center" vertical="center"/>
      <protection/>
    </xf>
    <xf numFmtId="44" fontId="12" fillId="6" borderId="2" xfId="33" applyFont="1" applyFill="1" applyBorder="1" applyAlignment="1" applyProtection="1">
      <alignment horizontal="center" vertical="center"/>
      <protection/>
    </xf>
    <xf numFmtId="9" fontId="25" fillId="6" borderId="13" xfId="94" applyFont="1" applyFill="1" applyBorder="1" applyAlignment="1" applyProtection="1">
      <alignment horizontal="center" vertical="center" wrapText="1"/>
      <protection/>
    </xf>
    <xf numFmtId="10" fontId="27" fillId="6" borderId="7" xfId="91" applyNumberFormat="1" applyFont="1" applyFill="1" applyBorder="1" applyAlignment="1">
      <alignment horizontal="center" vertical="center"/>
      <protection/>
    </xf>
    <xf numFmtId="10" fontId="27" fillId="6" borderId="8" xfId="91" applyNumberFormat="1" applyFont="1" applyFill="1" applyBorder="1" applyAlignment="1">
      <alignment horizontal="center" vertical="center"/>
      <protection/>
    </xf>
    <xf numFmtId="0" fontId="26" fillId="0" borderId="0" xfId="91" applyFont="1">
      <alignment/>
      <protection/>
    </xf>
    <xf numFmtId="0" fontId="25" fillId="4" borderId="16" xfId="91" applyFont="1" applyFill="1" applyBorder="1" applyAlignment="1">
      <alignment horizontal="left" vertical="center" wrapText="1"/>
      <protection/>
    </xf>
    <xf numFmtId="10" fontId="27" fillId="0" borderId="0" xfId="91" applyNumberFormat="1" applyFont="1" applyBorder="1" applyAlignment="1" applyProtection="1">
      <alignment horizontal="center" vertical="center"/>
      <protection locked="0"/>
    </xf>
    <xf numFmtId="0" fontId="12" fillId="0" borderId="37" xfId="91" applyFont="1" applyBorder="1" applyAlignment="1">
      <alignment horizontal="left" vertical="center"/>
      <protection/>
    </xf>
    <xf numFmtId="0" fontId="12" fillId="0" borderId="38" xfId="91" applyFont="1" applyBorder="1" applyAlignment="1">
      <alignment horizontal="left" vertical="center"/>
      <protection/>
    </xf>
    <xf numFmtId="4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0" fontId="27" fillId="0" borderId="20" xfId="91" applyNumberFormat="1" applyFont="1" applyFill="1" applyBorder="1" applyAlignment="1" applyProtection="1">
      <alignment horizontal="center" vertical="center"/>
      <protection locked="0"/>
    </xf>
    <xf numFmtId="44" fontId="12" fillId="0" borderId="39" xfId="33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center" vertical="center" wrapText="1" readingOrder="1"/>
    </xf>
    <xf numFmtId="0" fontId="22" fillId="4" borderId="16" xfId="0" applyFont="1" applyFill="1" applyBorder="1" applyAlignment="1">
      <alignment horizontal="center" vertical="center" wrapText="1" readingOrder="1"/>
    </xf>
    <xf numFmtId="0" fontId="22" fillId="4" borderId="19" xfId="0" applyFont="1" applyFill="1" applyBorder="1" applyAlignment="1">
      <alignment horizontal="center" vertical="center" wrapText="1" readingOrder="1"/>
    </xf>
    <xf numFmtId="0" fontId="13" fillId="8" borderId="40" xfId="34" applyFont="1" applyFill="1" applyBorder="1" applyAlignment="1">
      <alignment horizontal="left" vertical="center" wrapText="1" readingOrder="1"/>
      <protection/>
    </xf>
    <xf numFmtId="0" fontId="13" fillId="8" borderId="41" xfId="34" applyFont="1" applyFill="1" applyBorder="1" applyAlignment="1">
      <alignment horizontal="left" vertical="center" wrapText="1" readingOrder="1"/>
      <protection/>
    </xf>
    <xf numFmtId="0" fontId="13" fillId="8" borderId="7" xfId="34" applyFont="1" applyFill="1" applyBorder="1" applyAlignment="1">
      <alignment horizontal="left" vertical="center" wrapText="1" readingOrder="1"/>
      <protection/>
    </xf>
    <xf numFmtId="0" fontId="13" fillId="8" borderId="8" xfId="34" applyFont="1" applyFill="1" applyBorder="1" applyAlignment="1">
      <alignment horizontal="left" vertical="center" wrapText="1" readingOrder="1"/>
      <protection/>
    </xf>
    <xf numFmtId="0" fontId="15" fillId="4" borderId="36" xfId="0" applyFont="1" applyFill="1" applyBorder="1" applyAlignment="1">
      <alignment horizontal="left" vertical="center" wrapText="1"/>
    </xf>
    <xf numFmtId="0" fontId="20" fillId="0" borderId="42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20" fillId="9" borderId="44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12" fillId="0" borderId="45" xfId="91" applyFont="1" applyBorder="1" applyAlignment="1">
      <alignment horizontal="left" wrapText="1"/>
      <protection/>
    </xf>
    <xf numFmtId="0" fontId="12" fillId="0" borderId="30" xfId="91" applyFont="1" applyBorder="1" applyAlignment="1">
      <alignment horizontal="left" wrapText="1"/>
      <protection/>
    </xf>
    <xf numFmtId="0" fontId="12" fillId="0" borderId="0" xfId="91" applyFont="1" applyBorder="1" applyAlignment="1">
      <alignment horizontal="left" vertical="center" wrapText="1"/>
      <protection/>
    </xf>
    <xf numFmtId="0" fontId="12" fillId="0" borderId="24" xfId="91" applyFont="1" applyBorder="1" applyAlignment="1">
      <alignment horizontal="left" vertical="center" wrapText="1"/>
      <protection/>
    </xf>
    <xf numFmtId="0" fontId="20" fillId="4" borderId="43" xfId="91" applyFont="1" applyFill="1" applyBorder="1" applyAlignment="1">
      <alignment horizontal="center" vertical="center"/>
      <protection/>
    </xf>
    <xf numFmtId="0" fontId="20" fillId="4" borderId="44" xfId="91" applyFont="1" applyFill="1" applyBorder="1" applyAlignment="1">
      <alignment horizontal="center" vertical="center"/>
      <protection/>
    </xf>
    <xf numFmtId="0" fontId="20" fillId="4" borderId="35" xfId="91" applyFont="1" applyFill="1" applyBorder="1" applyAlignment="1">
      <alignment horizontal="center" vertical="center"/>
      <protection/>
    </xf>
    <xf numFmtId="0" fontId="12" fillId="9" borderId="25" xfId="91" applyFont="1" applyFill="1" applyBorder="1" applyAlignment="1">
      <alignment horizontal="center" vertical="center"/>
      <protection/>
    </xf>
    <xf numFmtId="0" fontId="12" fillId="9" borderId="21" xfId="91" applyFont="1" applyFill="1" applyBorder="1" applyAlignment="1">
      <alignment horizontal="center" vertical="center"/>
      <protection/>
    </xf>
    <xf numFmtId="0" fontId="12" fillId="9" borderId="22" xfId="91" applyFont="1" applyFill="1" applyBorder="1" applyAlignment="1">
      <alignment horizontal="center" vertical="center" wrapText="1"/>
      <protection/>
    </xf>
    <xf numFmtId="0" fontId="12" fillId="9" borderId="14" xfId="91" applyFont="1" applyFill="1" applyBorder="1" applyAlignment="1">
      <alignment horizontal="center" vertical="center"/>
      <protection/>
    </xf>
    <xf numFmtId="0" fontId="12" fillId="9" borderId="13" xfId="91" applyFont="1" applyFill="1" applyBorder="1" applyAlignment="1">
      <alignment horizontal="center" vertical="center"/>
      <protection/>
    </xf>
    <xf numFmtId="0" fontId="12" fillId="9" borderId="40" xfId="91" applyFont="1" applyFill="1" applyBorder="1" applyAlignment="1">
      <alignment horizontal="center" vertical="center" wrapText="1"/>
      <protection/>
    </xf>
    <xf numFmtId="0" fontId="12" fillId="9" borderId="41" xfId="91" applyFont="1" applyFill="1" applyBorder="1" applyAlignment="1">
      <alignment horizontal="center" vertical="center" wrapText="1"/>
      <protection/>
    </xf>
    <xf numFmtId="0" fontId="27" fillId="0" borderId="14" xfId="23" applyFont="1" applyBorder="1" applyAlignment="1">
      <alignment horizontal="center" vertical="center"/>
      <protection/>
    </xf>
    <xf numFmtId="0" fontId="27" fillId="0" borderId="12" xfId="23" applyFont="1" applyBorder="1" applyAlignment="1">
      <alignment horizontal="center" vertical="center"/>
      <protection/>
    </xf>
    <xf numFmtId="0" fontId="27" fillId="0" borderId="13" xfId="23" applyFont="1" applyBorder="1" applyAlignment="1">
      <alignment horizontal="center" vertical="center"/>
      <protection/>
    </xf>
    <xf numFmtId="0" fontId="27" fillId="0" borderId="36" xfId="23" applyFont="1" applyBorder="1" applyAlignment="1">
      <alignment horizontal="left" vertical="center" wrapText="1"/>
      <protection/>
    </xf>
    <xf numFmtId="0" fontId="27" fillId="0" borderId="6" xfId="23" applyFont="1" applyBorder="1" applyAlignment="1">
      <alignment horizontal="left" vertical="center" wrapText="1"/>
      <protection/>
    </xf>
    <xf numFmtId="0" fontId="27" fillId="0" borderId="7" xfId="23" applyFont="1" applyBorder="1" applyAlignment="1">
      <alignment horizontal="left" vertical="center" wrapText="1"/>
      <protection/>
    </xf>
    <xf numFmtId="44" fontId="27" fillId="0" borderId="46" xfId="93" applyFont="1" applyFill="1" applyBorder="1" applyAlignment="1" applyProtection="1">
      <alignment horizontal="center" vertical="center"/>
      <protection/>
    </xf>
    <xf numFmtId="44" fontId="27" fillId="0" borderId="47" xfId="93" applyFont="1" applyFill="1" applyBorder="1" applyAlignment="1" applyProtection="1">
      <alignment horizontal="center" vertical="center"/>
      <protection/>
    </xf>
    <xf numFmtId="44" fontId="27" fillId="0" borderId="48" xfId="93" applyFont="1" applyFill="1" applyBorder="1" applyAlignment="1" applyProtection="1">
      <alignment horizontal="center" vertical="center"/>
      <protection/>
    </xf>
    <xf numFmtId="10" fontId="27" fillId="0" borderId="10" xfId="94" applyNumberFormat="1" applyFont="1" applyFill="1" applyBorder="1" applyAlignment="1" applyProtection="1">
      <alignment horizontal="center" vertical="center"/>
      <protection/>
    </xf>
    <xf numFmtId="10" fontId="27" fillId="0" borderId="12" xfId="94" applyNumberFormat="1" applyFont="1" applyFill="1" applyBorder="1" applyAlignment="1" applyProtection="1">
      <alignment horizontal="center" vertical="center"/>
      <protection/>
    </xf>
    <xf numFmtId="10" fontId="27" fillId="0" borderId="13" xfId="94" applyNumberFormat="1" applyFont="1" applyFill="1" applyBorder="1" applyAlignment="1" applyProtection="1">
      <alignment horizontal="center" vertical="center"/>
      <protection/>
    </xf>
    <xf numFmtId="0" fontId="27" fillId="0" borderId="10" xfId="23" applyFont="1" applyBorder="1" applyAlignment="1">
      <alignment horizontal="center" vertical="center"/>
      <protection/>
    </xf>
    <xf numFmtId="0" fontId="27" fillId="0" borderId="40" xfId="23" applyFont="1" applyBorder="1" applyAlignment="1">
      <alignment horizontal="left" vertical="center" wrapText="1"/>
      <protection/>
    </xf>
    <xf numFmtId="44" fontId="27" fillId="0" borderId="49" xfId="93" applyFont="1" applyFill="1" applyBorder="1" applyAlignment="1" applyProtection="1">
      <alignment horizontal="center" vertical="center"/>
      <protection/>
    </xf>
    <xf numFmtId="10" fontId="27" fillId="0" borderId="14" xfId="94" applyNumberFormat="1" applyFont="1" applyFill="1" applyBorder="1" applyAlignment="1" applyProtection="1">
      <alignment horizontal="center" vertical="center"/>
      <protection/>
    </xf>
    <xf numFmtId="1" fontId="27" fillId="0" borderId="14" xfId="23" applyNumberFormat="1" applyFont="1" applyBorder="1" applyAlignment="1">
      <alignment horizontal="center" vertical="center"/>
      <protection/>
    </xf>
    <xf numFmtId="0" fontId="27" fillId="0" borderId="50" xfId="23" applyFont="1" applyBorder="1" applyAlignment="1">
      <alignment horizontal="center" vertical="center"/>
      <protection/>
    </xf>
    <xf numFmtId="0" fontId="27" fillId="0" borderId="40" xfId="91" applyFont="1" applyBorder="1" applyAlignment="1">
      <alignment horizontal="left" vertical="center" wrapText="1"/>
      <protection/>
    </xf>
    <xf numFmtId="0" fontId="27" fillId="0" borderId="6" xfId="91" applyFont="1" applyBorder="1" applyAlignment="1">
      <alignment horizontal="left" vertical="center" wrapText="1"/>
      <protection/>
    </xf>
    <xf numFmtId="0" fontId="27" fillId="0" borderId="51" xfId="91" applyFont="1" applyBorder="1" applyAlignment="1">
      <alignment horizontal="left" vertical="center" wrapText="1"/>
      <protection/>
    </xf>
    <xf numFmtId="44" fontId="27" fillId="0" borderId="52" xfId="93" applyFont="1" applyFill="1" applyBorder="1" applyAlignment="1" applyProtection="1">
      <alignment horizontal="center" vertical="center"/>
      <protection/>
    </xf>
    <xf numFmtId="10" fontId="27" fillId="0" borderId="50" xfId="94" applyNumberFormat="1" applyFont="1" applyFill="1" applyBorder="1" applyAlignment="1" applyProtection="1">
      <alignment horizontal="center" vertical="center"/>
      <protection/>
    </xf>
    <xf numFmtId="0" fontId="27" fillId="0" borderId="7" xfId="91" applyFont="1" applyBorder="1" applyAlignment="1">
      <alignment horizontal="left" vertical="center" wrapText="1"/>
      <protection/>
    </xf>
    <xf numFmtId="0" fontId="27" fillId="0" borderId="51" xfId="23" applyFont="1" applyBorder="1" applyAlignment="1">
      <alignment horizontal="left" vertical="center" wrapText="1"/>
      <protection/>
    </xf>
    <xf numFmtId="0" fontId="27" fillId="0" borderId="36" xfId="91" applyFont="1" applyBorder="1" applyAlignment="1">
      <alignment horizontal="left" vertical="center" wrapText="1"/>
      <protection/>
    </xf>
    <xf numFmtId="0" fontId="12" fillId="0" borderId="37" xfId="91" applyFont="1" applyBorder="1" applyAlignment="1">
      <alignment horizontal="center" vertical="center" wrapText="1"/>
      <protection/>
    </xf>
    <xf numFmtId="0" fontId="12" fillId="0" borderId="45" xfId="91" applyFont="1" applyBorder="1" applyAlignment="1">
      <alignment horizontal="center" vertical="center" wrapText="1"/>
      <protection/>
    </xf>
    <xf numFmtId="0" fontId="12" fillId="0" borderId="38" xfId="91" applyFont="1" applyBorder="1" applyAlignment="1">
      <alignment horizontal="center" vertical="center" wrapText="1"/>
      <protection/>
    </xf>
    <xf numFmtId="0" fontId="12" fillId="0" borderId="0" xfId="91" applyFont="1" applyBorder="1" applyAlignment="1">
      <alignment horizontal="center" vertical="center" wrapText="1"/>
      <protection/>
    </xf>
    <xf numFmtId="0" fontId="12" fillId="0" borderId="42" xfId="91" applyFont="1" applyBorder="1" applyAlignment="1">
      <alignment horizontal="center" vertical="center" wrapText="1"/>
      <protection/>
    </xf>
    <xf numFmtId="0" fontId="12" fillId="0" borderId="32" xfId="91" applyFont="1" applyBorder="1" applyAlignment="1">
      <alignment horizontal="center" vertical="center" wrapText="1"/>
      <protection/>
    </xf>
    <xf numFmtId="0" fontId="12" fillId="4" borderId="37" xfId="91" applyFont="1" applyFill="1" applyBorder="1" applyAlignment="1">
      <alignment horizontal="center" vertical="center"/>
      <protection/>
    </xf>
    <xf numFmtId="0" fontId="12" fillId="4" borderId="29" xfId="91" applyFont="1" applyFill="1" applyBorder="1" applyAlignment="1">
      <alignment horizontal="center" vertical="center"/>
      <protection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Excel Built-in Normal" xfId="21"/>
    <cellStyle name="Vírgula 2" xfId="22"/>
    <cellStyle name="Normal 2" xfId="23"/>
    <cellStyle name="Normal 2 2" xfId="24"/>
    <cellStyle name="Normal 2_Projeto Padrão - Outubro 2011" xfId="25"/>
    <cellStyle name="Normal 3" xfId="26"/>
    <cellStyle name="Normal 4" xfId="27"/>
    <cellStyle name="Porcentagem 2" xfId="28"/>
    <cellStyle name="Porcentagem 3" xfId="29"/>
    <cellStyle name="Porcentagem 4" xfId="30"/>
    <cellStyle name="Separador de milhares 2" xfId="31"/>
    <cellStyle name="Vírgula 3" xfId="32"/>
    <cellStyle name="Moeda" xfId="33"/>
    <cellStyle name="Normal 3 3" xfId="34"/>
    <cellStyle name="Normal 5" xfId="35"/>
    <cellStyle name="Vírgula 4" xfId="36"/>
    <cellStyle name="Normal 5 3" xfId="37"/>
    <cellStyle name="A4 Small 210 x 297 mm" xfId="38"/>
    <cellStyle name="Euro" xfId="39"/>
    <cellStyle name="Moeda 4" xfId="40"/>
    <cellStyle name="Moeda 2" xfId="41"/>
    <cellStyle name="Moeda 3" xfId="42"/>
    <cellStyle name="Porcentagem 7" xfId="43"/>
    <cellStyle name="Porcentagem 2 2" xfId="44"/>
    <cellStyle name="Porcentagem 3 2" xfId="45"/>
    <cellStyle name="Porcentagem 4 2" xfId="46"/>
    <cellStyle name="Porcentagem 5" xfId="47"/>
    <cellStyle name="Porcentagem 6" xfId="48"/>
    <cellStyle name="Separador de milhares 3" xfId="49"/>
    <cellStyle name="Separador de milhares 4" xfId="50"/>
    <cellStyle name="Separador de milhares 5" xfId="51"/>
    <cellStyle name="Separador de milhares 6" xfId="52"/>
    <cellStyle name="Separador de milhares 7" xfId="53"/>
    <cellStyle name="SUB" xfId="54"/>
    <cellStyle name="Título 1 1" xfId="55"/>
    <cellStyle name="Vírgula 2 2" xfId="56"/>
    <cellStyle name="Normal 6" xfId="57"/>
    <cellStyle name="Porcentagem 8" xfId="58"/>
    <cellStyle name="Vírgula 3 2" xfId="59"/>
    <cellStyle name="Moeda 5" xfId="60"/>
    <cellStyle name="Normal 5 2" xfId="61"/>
    <cellStyle name="Normal 2 3" xfId="62"/>
    <cellStyle name="Moeda 2 2" xfId="63"/>
    <cellStyle name="Excel Built-in Normal 1" xfId="64"/>
    <cellStyle name="Vírgula 5" xfId="65"/>
    <cellStyle name="Moeda 6" xfId="66"/>
    <cellStyle name="Normal 2 2 2" xfId="67"/>
    <cellStyle name="Vírgula 6" xfId="68"/>
    <cellStyle name="Vírgula 2 4" xfId="69"/>
    <cellStyle name="Separador de milhares 2 2" xfId="70"/>
    <cellStyle name="Vírgula 3 3" xfId="71"/>
    <cellStyle name="Moeda 4 2" xfId="72"/>
    <cellStyle name="Separador de milhares 3 2" xfId="73"/>
    <cellStyle name="Separador de milhares 4 2" xfId="74"/>
    <cellStyle name="Separador de milhares 5 2" xfId="75"/>
    <cellStyle name="Separador de milhares 7 2" xfId="76"/>
    <cellStyle name="Vírgula 2 2 2" xfId="77"/>
    <cellStyle name="Vírgula 3 2 2" xfId="78"/>
    <cellStyle name="Moeda 5 2" xfId="79"/>
    <cellStyle name="Normal 2 3 2" xfId="80"/>
    <cellStyle name="Vírgula 4 2" xfId="81"/>
    <cellStyle name="Vírgula 2 3" xfId="82"/>
    <cellStyle name="Vírgula 2 5" xfId="83"/>
    <cellStyle name="Normal 2 2 3" xfId="84"/>
    <cellStyle name="Normal 3 5" xfId="85"/>
    <cellStyle name="Normal 2 2 4" xfId="86"/>
    <cellStyle name="40% - Ênfase1 2" xfId="87"/>
    <cellStyle name="Normal 2 2 2 2" xfId="88"/>
    <cellStyle name="Vírgula 7" xfId="89"/>
    <cellStyle name="Moeda 8" xfId="90"/>
    <cellStyle name="Normal 3 2" xfId="91"/>
    <cellStyle name="Normal 6 2" xfId="92"/>
    <cellStyle name="Moeda 3 2" xfId="93"/>
    <cellStyle name="Porcentagem 2 3" xfId="94"/>
    <cellStyle name="Porcentagem 2 3 2" xfId="95"/>
    <cellStyle name="Vírgula 3 5" xfId="96"/>
    <cellStyle name="Moeda 3 5" xfId="97"/>
    <cellStyle name="Normal 9" xfId="98"/>
    <cellStyle name="Normal 3 2 2" xfId="99"/>
    <cellStyle name="Normal 11" xfId="100"/>
    <cellStyle name="Vírgula 3 4" xfId="101"/>
    <cellStyle name="Porcentagem 2 2 2" xfId="102"/>
    <cellStyle name="Normal 4 2" xfId="103"/>
    <cellStyle name="Normal 3 2 2 2" xfId="104"/>
    <cellStyle name="Normal 2 4" xfId="105"/>
    <cellStyle name="Moeda 3 2 2" xfId="106"/>
    <cellStyle name="Porcentagem 2 3 3" xfId="107"/>
    <cellStyle name="Moeda 5 3" xfId="108"/>
    <cellStyle name="Porcentagem" xfId="109"/>
  </cellStyles>
  <dxfs count="501"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ont>
        <color theme="0"/>
      </font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00206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1\c\LECDEMOS\Hitaeng\PROJETOS\EMBASA\Ad-Feij&#227;o\BA-MENDES\Atrab1\LATIN\apg\Mc-APG\AT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trab\tecsan\MC-Calc\MC-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01-TAC"/>
      <sheetName val="TAC - CORREÇÃO DA PROPOSTA"/>
      <sheetName val="M.C  - QUANTITATIVO "/>
      <sheetName val="PQP"/>
      <sheetName val="SALDOS"/>
      <sheetName val="TAC_ADUT_DN500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</v>
          </cell>
          <cell r="E126">
            <v>19.80233634108515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</v>
          </cell>
          <cell r="E130">
            <v>25.858989322352272</v>
          </cell>
        </row>
        <row r="131">
          <cell r="C131">
            <v>24.39668609183593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</v>
          </cell>
        </row>
        <row r="133">
          <cell r="C133">
            <v>31.13573066002607</v>
          </cell>
          <cell r="E133">
            <v>35.39573066002606</v>
          </cell>
        </row>
        <row r="134">
          <cell r="C134">
            <v>35.32537921926553</v>
          </cell>
          <cell r="E134">
            <v>39.58537921926552</v>
          </cell>
        </row>
      </sheetData>
      <sheetData sheetId="3" refreshError="1"/>
      <sheetData sheetId="4" refreshError="1"/>
      <sheetData sheetId="5">
        <row r="125">
          <cell r="C125" t="str">
            <v>Total Item 3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ED0D-4441-406D-995E-7CAC150FB939}">
  <sheetPr>
    <pageSetUpPr fitToPage="1"/>
  </sheetPr>
  <dimension ref="B1:P264"/>
  <sheetViews>
    <sheetView showGridLines="0" tabSelected="1" zoomScale="90" zoomScaleNormal="90" zoomScaleSheetLayoutView="80" workbookViewId="0" topLeftCell="A1">
      <selection activeCell="P262" sqref="P262"/>
    </sheetView>
  </sheetViews>
  <sheetFormatPr defaultColWidth="9.140625" defaultRowHeight="15"/>
  <cols>
    <col min="1" max="1" width="1.28515625" style="27" customWidth="1"/>
    <col min="2" max="2" width="8.421875" style="25" customWidth="1"/>
    <col min="3" max="3" width="65.421875" style="25" customWidth="1"/>
    <col min="4" max="4" width="5.140625" style="4" customWidth="1"/>
    <col min="5" max="5" width="7.28125" style="3" bestFit="1" customWidth="1"/>
    <col min="6" max="6" width="16.7109375" style="1" bestFit="1" customWidth="1"/>
    <col min="7" max="7" width="20.8515625" style="2" customWidth="1"/>
    <col min="8" max="8" width="2.00390625" style="27" customWidth="1"/>
    <col min="9" max="16" width="9.140625" style="29" customWidth="1"/>
    <col min="17" max="16384" width="9.140625" style="27" customWidth="1"/>
  </cols>
  <sheetData>
    <row r="1" spans="2:7" ht="14.4" thickBot="1">
      <c r="B1" s="135" t="s">
        <v>25</v>
      </c>
      <c r="C1" s="136"/>
      <c r="D1" s="136"/>
      <c r="E1" s="136"/>
      <c r="F1" s="136"/>
      <c r="G1" s="137"/>
    </row>
    <row r="2" spans="2:7" ht="23.4" customHeight="1">
      <c r="B2" s="53" t="s">
        <v>125</v>
      </c>
      <c r="C2" s="138" t="s">
        <v>318</v>
      </c>
      <c r="D2" s="138"/>
      <c r="E2" s="138"/>
      <c r="F2" s="138"/>
      <c r="G2" s="139"/>
    </row>
    <row r="3" spans="2:7" ht="15" customHeight="1" thickBot="1">
      <c r="B3" s="54" t="s">
        <v>126</v>
      </c>
      <c r="C3" s="140" t="s">
        <v>315</v>
      </c>
      <c r="D3" s="140"/>
      <c r="E3" s="140"/>
      <c r="F3" s="140"/>
      <c r="G3" s="141"/>
    </row>
    <row r="4" spans="2:16" s="25" customFormat="1" ht="15.6" customHeight="1" thickBot="1">
      <c r="B4" s="30" t="s">
        <v>0</v>
      </c>
      <c r="C4" s="14" t="s">
        <v>20</v>
      </c>
      <c r="D4" s="62" t="s">
        <v>1</v>
      </c>
      <c r="E4" s="10" t="s">
        <v>2</v>
      </c>
      <c r="F4" s="10" t="s">
        <v>21</v>
      </c>
      <c r="G4" s="11" t="s">
        <v>22</v>
      </c>
      <c r="I4" s="31"/>
      <c r="J4" s="31"/>
      <c r="K4" s="31"/>
      <c r="L4" s="31"/>
      <c r="M4" s="31"/>
      <c r="N4" s="31"/>
      <c r="O4" s="31"/>
      <c r="P4" s="31"/>
    </row>
    <row r="5" spans="2:16" s="5" customFormat="1" ht="14.4">
      <c r="B5" s="32">
        <v>1</v>
      </c>
      <c r="C5" s="142" t="s">
        <v>139</v>
      </c>
      <c r="D5" s="142"/>
      <c r="E5" s="142"/>
      <c r="F5" s="142"/>
      <c r="G5" s="33">
        <f>G6</f>
        <v>88016.41</v>
      </c>
      <c r="I5" s="6"/>
      <c r="J5" s="6"/>
      <c r="K5" s="6"/>
      <c r="L5" s="6"/>
      <c r="M5" s="6"/>
      <c r="N5" s="6"/>
      <c r="O5" s="6"/>
      <c r="P5" s="6"/>
    </row>
    <row r="6" spans="2:16" s="5" customFormat="1" ht="14.4">
      <c r="B6" s="34" t="s">
        <v>10</v>
      </c>
      <c r="C6" s="35" t="s">
        <v>8</v>
      </c>
      <c r="D6" s="20"/>
      <c r="E6" s="20"/>
      <c r="F6" s="20"/>
      <c r="G6" s="7">
        <f>SUM(G7:G12)</f>
        <v>88016.41</v>
      </c>
      <c r="I6" s="6"/>
      <c r="J6" s="6"/>
      <c r="K6" s="6"/>
      <c r="L6" s="6"/>
      <c r="M6" s="6"/>
      <c r="N6" s="6"/>
      <c r="O6" s="6"/>
      <c r="P6" s="6"/>
    </row>
    <row r="7" spans="2:16" s="5" customFormat="1" ht="14.4">
      <c r="B7" s="36" t="s">
        <v>54</v>
      </c>
      <c r="C7" s="16" t="s">
        <v>45</v>
      </c>
      <c r="D7" s="17" t="s">
        <v>26</v>
      </c>
      <c r="E7" s="18">
        <v>1</v>
      </c>
      <c r="F7" s="37">
        <v>6883.54</v>
      </c>
      <c r="G7" s="8">
        <f>ROUND(E7*F7,2)</f>
        <v>6883.54</v>
      </c>
      <c r="I7" s="6"/>
      <c r="J7" s="6"/>
      <c r="K7" s="6"/>
      <c r="L7" s="6"/>
      <c r="M7" s="6"/>
      <c r="N7" s="6"/>
      <c r="O7" s="6"/>
      <c r="P7" s="6"/>
    </row>
    <row r="8" spans="2:16" s="5" customFormat="1" ht="14.4">
      <c r="B8" s="36" t="s">
        <v>55</v>
      </c>
      <c r="C8" s="16" t="s">
        <v>50</v>
      </c>
      <c r="D8" s="17" t="s">
        <v>27</v>
      </c>
      <c r="E8" s="18">
        <v>1</v>
      </c>
      <c r="F8" s="37">
        <v>12119.02</v>
      </c>
      <c r="G8" s="8">
        <f aca="true" t="shared" si="0" ref="G8:G11">ROUND(E8*F8,2)</f>
        <v>12119.02</v>
      </c>
      <c r="I8" s="6"/>
      <c r="J8" s="6"/>
      <c r="K8" s="6"/>
      <c r="L8" s="6"/>
      <c r="M8" s="6"/>
      <c r="N8" s="6"/>
      <c r="O8" s="6"/>
      <c r="P8" s="6"/>
    </row>
    <row r="9" spans="2:16" s="5" customFormat="1" ht="14.4">
      <c r="B9" s="36" t="s">
        <v>56</v>
      </c>
      <c r="C9" s="16" t="s">
        <v>46</v>
      </c>
      <c r="D9" s="17" t="s">
        <v>26</v>
      </c>
      <c r="E9" s="18">
        <v>1</v>
      </c>
      <c r="F9" s="37">
        <v>1689.65</v>
      </c>
      <c r="G9" s="8">
        <f t="shared" si="0"/>
        <v>1689.65</v>
      </c>
      <c r="I9" s="6"/>
      <c r="J9" s="6"/>
      <c r="K9" s="6"/>
      <c r="L9" s="6"/>
      <c r="M9" s="6"/>
      <c r="N9" s="6"/>
      <c r="O9" s="6"/>
      <c r="P9" s="6"/>
    </row>
    <row r="10" spans="2:16" s="5" customFormat="1" ht="14.4">
      <c r="B10" s="36" t="s">
        <v>57</v>
      </c>
      <c r="C10" s="16" t="s">
        <v>28</v>
      </c>
      <c r="D10" s="17" t="s">
        <v>4</v>
      </c>
      <c r="E10" s="18">
        <v>150</v>
      </c>
      <c r="F10" s="38">
        <v>284.33</v>
      </c>
      <c r="G10" s="8">
        <f t="shared" si="0"/>
        <v>42649.5</v>
      </c>
      <c r="I10" s="6"/>
      <c r="J10" s="6"/>
      <c r="K10" s="6"/>
      <c r="L10" s="6"/>
      <c r="M10" s="6"/>
      <c r="N10" s="6"/>
      <c r="O10" s="6"/>
      <c r="P10" s="6"/>
    </row>
    <row r="11" spans="2:16" s="5" customFormat="1" ht="14.4">
      <c r="B11" s="36" t="s">
        <v>58</v>
      </c>
      <c r="C11" s="16" t="s">
        <v>29</v>
      </c>
      <c r="D11" s="17" t="s">
        <v>4</v>
      </c>
      <c r="E11" s="18">
        <v>24</v>
      </c>
      <c r="F11" s="38">
        <v>357.17</v>
      </c>
      <c r="G11" s="8">
        <f t="shared" si="0"/>
        <v>8572.08</v>
      </c>
      <c r="I11" s="6"/>
      <c r="J11" s="6"/>
      <c r="K11" s="6"/>
      <c r="L11" s="6"/>
      <c r="M11" s="6"/>
      <c r="N11" s="6"/>
      <c r="O11" s="6"/>
      <c r="P11" s="6"/>
    </row>
    <row r="12" spans="2:16" s="60" customFormat="1" ht="14.4">
      <c r="B12" s="55" t="s">
        <v>302</v>
      </c>
      <c r="C12" s="63" t="s">
        <v>303</v>
      </c>
      <c r="D12" s="57" t="s">
        <v>26</v>
      </c>
      <c r="E12" s="58">
        <v>1</v>
      </c>
      <c r="F12" s="64">
        <v>16102.62</v>
      </c>
      <c r="G12" s="59">
        <f aca="true" t="shared" si="1" ref="G12">ROUND(E12*F12,2)</f>
        <v>16102.62</v>
      </c>
      <c r="I12" s="61"/>
      <c r="J12" s="61"/>
      <c r="K12" s="61"/>
      <c r="L12" s="61"/>
      <c r="M12" s="61"/>
      <c r="N12" s="61"/>
      <c r="O12" s="61"/>
      <c r="P12" s="61"/>
    </row>
    <row r="13" spans="2:16" s="5" customFormat="1" ht="14.4">
      <c r="B13" s="39">
        <v>2</v>
      </c>
      <c r="C13" s="134" t="s">
        <v>316</v>
      </c>
      <c r="D13" s="134"/>
      <c r="E13" s="134"/>
      <c r="F13" s="134"/>
      <c r="G13" s="40">
        <f>SUM(G14,G25,G36,G43,G52,G66,G71)</f>
        <v>435394.97</v>
      </c>
      <c r="I13" s="6"/>
      <c r="J13" s="6"/>
      <c r="K13" s="6"/>
      <c r="L13" s="6"/>
      <c r="M13" s="6"/>
      <c r="N13" s="6"/>
      <c r="O13" s="6"/>
      <c r="P13" s="6"/>
    </row>
    <row r="14" spans="2:16" s="5" customFormat="1" ht="14.4">
      <c r="B14" s="34" t="s">
        <v>11</v>
      </c>
      <c r="C14" s="20" t="s">
        <v>304</v>
      </c>
      <c r="D14" s="20"/>
      <c r="E14" s="20"/>
      <c r="F14" s="20"/>
      <c r="G14" s="7">
        <f>SUM(G15:G24)</f>
        <v>73972.47</v>
      </c>
      <c r="I14" s="6"/>
      <c r="J14" s="6"/>
      <c r="K14" s="6"/>
      <c r="L14" s="6"/>
      <c r="M14" s="6"/>
      <c r="N14" s="6"/>
      <c r="O14" s="6"/>
      <c r="P14" s="6"/>
    </row>
    <row r="15" spans="2:16" s="5" customFormat="1" ht="14.4">
      <c r="B15" s="36" t="s">
        <v>59</v>
      </c>
      <c r="C15" s="16" t="s">
        <v>30</v>
      </c>
      <c r="D15" s="17" t="s">
        <v>4</v>
      </c>
      <c r="E15" s="18">
        <v>25.6</v>
      </c>
      <c r="F15" s="37">
        <v>164.71</v>
      </c>
      <c r="G15" s="8">
        <f aca="true" t="shared" si="2" ref="G15:G24">ROUND(E15*F15,2)</f>
        <v>4216.58</v>
      </c>
      <c r="I15" s="6"/>
      <c r="J15" s="6"/>
      <c r="K15" s="6"/>
      <c r="L15" s="6"/>
      <c r="M15" s="6"/>
      <c r="N15" s="6"/>
      <c r="O15" s="6"/>
      <c r="P15" s="6"/>
    </row>
    <row r="16" spans="2:16" s="5" customFormat="1" ht="14.4">
      <c r="B16" s="36" t="s">
        <v>60</v>
      </c>
      <c r="C16" s="16" t="s">
        <v>51</v>
      </c>
      <c r="D16" s="17" t="s">
        <v>4</v>
      </c>
      <c r="E16" s="19">
        <v>86</v>
      </c>
      <c r="F16" s="37">
        <v>76.7</v>
      </c>
      <c r="G16" s="8">
        <f t="shared" si="2"/>
        <v>6596.2</v>
      </c>
      <c r="I16" s="6"/>
      <c r="J16" s="6"/>
      <c r="K16" s="6"/>
      <c r="L16" s="6"/>
      <c r="M16" s="6"/>
      <c r="N16" s="6"/>
      <c r="O16" s="6"/>
      <c r="P16" s="6"/>
    </row>
    <row r="17" spans="2:16" s="60" customFormat="1" ht="14.4">
      <c r="B17" s="55" t="s">
        <v>61</v>
      </c>
      <c r="C17" s="56" t="s">
        <v>305</v>
      </c>
      <c r="D17" s="57" t="s">
        <v>26</v>
      </c>
      <c r="E17" s="58">
        <v>2</v>
      </c>
      <c r="F17" s="64">
        <v>1950</v>
      </c>
      <c r="G17" s="59">
        <f t="shared" si="2"/>
        <v>3900</v>
      </c>
      <c r="I17" s="61"/>
      <c r="J17" s="61"/>
      <c r="K17" s="61"/>
      <c r="L17" s="61"/>
      <c r="M17" s="61"/>
      <c r="N17" s="61"/>
      <c r="O17" s="61"/>
      <c r="P17" s="61"/>
    </row>
    <row r="18" spans="2:16" s="5" customFormat="1" ht="14.4">
      <c r="B18" s="36" t="s">
        <v>62</v>
      </c>
      <c r="C18" s="16" t="s">
        <v>140</v>
      </c>
      <c r="D18" s="17" t="s">
        <v>4</v>
      </c>
      <c r="E18" s="19">
        <v>167.84</v>
      </c>
      <c r="F18" s="37">
        <v>23.63</v>
      </c>
      <c r="G18" s="8">
        <f t="shared" si="2"/>
        <v>3966.06</v>
      </c>
      <c r="I18" s="6"/>
      <c r="J18" s="6"/>
      <c r="K18" s="6"/>
      <c r="L18" s="6"/>
      <c r="M18" s="6"/>
      <c r="N18" s="6"/>
      <c r="O18" s="6"/>
      <c r="P18" s="6"/>
    </row>
    <row r="19" spans="2:16" s="60" customFormat="1" ht="14.4">
      <c r="B19" s="55" t="s">
        <v>63</v>
      </c>
      <c r="C19" s="56" t="s">
        <v>306</v>
      </c>
      <c r="D19" s="57" t="s">
        <v>23</v>
      </c>
      <c r="E19" s="65">
        <v>440</v>
      </c>
      <c r="F19" s="64">
        <v>56.42</v>
      </c>
      <c r="G19" s="59">
        <f t="shared" si="2"/>
        <v>24824.8</v>
      </c>
      <c r="I19" s="61"/>
      <c r="J19" s="61"/>
      <c r="K19" s="61"/>
      <c r="L19" s="61"/>
      <c r="M19" s="61"/>
      <c r="N19" s="61"/>
      <c r="O19" s="61"/>
      <c r="P19" s="61"/>
    </row>
    <row r="20" spans="2:16" s="60" customFormat="1" ht="14.4">
      <c r="B20" s="55" t="s">
        <v>64</v>
      </c>
      <c r="C20" s="56" t="s">
        <v>324</v>
      </c>
      <c r="D20" s="57" t="s">
        <v>6</v>
      </c>
      <c r="E20" s="65">
        <v>6</v>
      </c>
      <c r="F20" s="64">
        <v>3224.16</v>
      </c>
      <c r="G20" s="59">
        <f aca="true" t="shared" si="3" ref="G20:G22">ROUND(E20*F20,2)</f>
        <v>19344.96</v>
      </c>
      <c r="I20" s="61"/>
      <c r="J20" s="61"/>
      <c r="K20" s="61"/>
      <c r="L20" s="61"/>
      <c r="M20" s="61"/>
      <c r="N20" s="61"/>
      <c r="O20" s="61"/>
      <c r="P20" s="61"/>
    </row>
    <row r="21" spans="2:16" s="60" customFormat="1" ht="14.4">
      <c r="B21" s="55" t="s">
        <v>321</v>
      </c>
      <c r="C21" s="56" t="s">
        <v>325</v>
      </c>
      <c r="D21" s="57" t="s">
        <v>5</v>
      </c>
      <c r="E21" s="65">
        <v>227.5</v>
      </c>
      <c r="F21" s="131">
        <v>7.61</v>
      </c>
      <c r="G21" s="59">
        <f t="shared" si="3"/>
        <v>1731.28</v>
      </c>
      <c r="I21" s="61"/>
      <c r="J21" s="61"/>
      <c r="K21" s="61"/>
      <c r="L21" s="61"/>
      <c r="M21" s="61"/>
      <c r="N21" s="61"/>
      <c r="O21" s="61"/>
      <c r="P21" s="61"/>
    </row>
    <row r="22" spans="2:16" s="60" customFormat="1" ht="14.4">
      <c r="B22" s="55" t="s">
        <v>322</v>
      </c>
      <c r="C22" s="56" t="s">
        <v>326</v>
      </c>
      <c r="D22" s="57" t="s">
        <v>5</v>
      </c>
      <c r="E22" s="65">
        <v>17.5</v>
      </c>
      <c r="F22" s="131">
        <v>29.47</v>
      </c>
      <c r="G22" s="59">
        <f t="shared" si="3"/>
        <v>515.73</v>
      </c>
      <c r="I22" s="61"/>
      <c r="J22" s="61"/>
      <c r="K22" s="61"/>
      <c r="L22" s="61"/>
      <c r="M22" s="61"/>
      <c r="N22" s="61"/>
      <c r="O22" s="61"/>
      <c r="P22" s="61"/>
    </row>
    <row r="23" spans="2:16" s="5" customFormat="1" ht="14.4">
      <c r="B23" s="55" t="s">
        <v>314</v>
      </c>
      <c r="C23" s="16" t="s">
        <v>31</v>
      </c>
      <c r="D23" s="17" t="s">
        <v>4</v>
      </c>
      <c r="E23" s="18">
        <v>25.2</v>
      </c>
      <c r="F23" s="37">
        <v>236.54</v>
      </c>
      <c r="G23" s="8">
        <f t="shared" si="2"/>
        <v>5960.81</v>
      </c>
      <c r="I23" s="6"/>
      <c r="J23" s="6"/>
      <c r="K23" s="6"/>
      <c r="L23" s="6"/>
      <c r="M23" s="6"/>
      <c r="N23" s="6"/>
      <c r="O23" s="6"/>
      <c r="P23" s="6"/>
    </row>
    <row r="24" spans="2:16" s="60" customFormat="1" ht="14.4">
      <c r="B24" s="55" t="s">
        <v>323</v>
      </c>
      <c r="C24" s="56" t="s">
        <v>327</v>
      </c>
      <c r="D24" s="57" t="s">
        <v>5</v>
      </c>
      <c r="E24" s="58">
        <v>64.5</v>
      </c>
      <c r="F24" s="64">
        <v>45.21</v>
      </c>
      <c r="G24" s="59">
        <f t="shared" si="2"/>
        <v>2916.05</v>
      </c>
      <c r="I24" s="61"/>
      <c r="J24" s="61"/>
      <c r="K24" s="61"/>
      <c r="L24" s="61"/>
      <c r="M24" s="61"/>
      <c r="N24" s="61"/>
      <c r="O24" s="61"/>
      <c r="P24" s="61"/>
    </row>
    <row r="25" spans="2:16" s="5" customFormat="1" ht="14.4">
      <c r="B25" s="34" t="s">
        <v>13</v>
      </c>
      <c r="C25" s="20" t="s">
        <v>32</v>
      </c>
      <c r="D25" s="20"/>
      <c r="E25" s="20"/>
      <c r="F25" s="20"/>
      <c r="G25" s="7">
        <f>SUM(G26:G35)</f>
        <v>19537.300000000003</v>
      </c>
      <c r="I25" s="6"/>
      <c r="J25" s="6"/>
      <c r="K25" s="6"/>
      <c r="L25" s="6"/>
      <c r="M25" s="6"/>
      <c r="N25" s="6"/>
      <c r="O25" s="6"/>
      <c r="P25" s="6"/>
    </row>
    <row r="26" spans="2:16" s="5" customFormat="1" ht="14.4">
      <c r="B26" s="36" t="s">
        <v>65</v>
      </c>
      <c r="C26" s="16" t="s">
        <v>12</v>
      </c>
      <c r="D26" s="17" t="s">
        <v>5</v>
      </c>
      <c r="E26" s="18">
        <v>134.14</v>
      </c>
      <c r="F26" s="50">
        <v>7.61</v>
      </c>
      <c r="G26" s="8">
        <f aca="true" t="shared" si="4" ref="G26:G35">ROUND(E26*F26,2)</f>
        <v>1020.81</v>
      </c>
      <c r="I26" s="6"/>
      <c r="J26" s="6"/>
      <c r="K26" s="6"/>
      <c r="L26" s="6"/>
      <c r="M26" s="6"/>
      <c r="N26" s="6"/>
      <c r="O26" s="6"/>
      <c r="P26" s="6"/>
    </row>
    <row r="27" spans="2:16" s="5" customFormat="1" ht="14.4">
      <c r="B27" s="36" t="s">
        <v>66</v>
      </c>
      <c r="C27" s="16" t="s">
        <v>33</v>
      </c>
      <c r="D27" s="17" t="s">
        <v>5</v>
      </c>
      <c r="E27" s="18">
        <v>98.85</v>
      </c>
      <c r="F27" s="50">
        <v>29.47</v>
      </c>
      <c r="G27" s="8">
        <f t="shared" si="4"/>
        <v>2913.11</v>
      </c>
      <c r="I27" s="6"/>
      <c r="J27" s="6"/>
      <c r="K27" s="6"/>
      <c r="L27" s="6"/>
      <c r="M27" s="6"/>
      <c r="N27" s="6"/>
      <c r="O27" s="6"/>
      <c r="P27" s="6"/>
    </row>
    <row r="28" spans="2:16" s="5" customFormat="1" ht="14.4">
      <c r="B28" s="36" t="s">
        <v>67</v>
      </c>
      <c r="C28" s="16" t="s">
        <v>34</v>
      </c>
      <c r="D28" s="17" t="s">
        <v>9</v>
      </c>
      <c r="E28" s="18">
        <v>480</v>
      </c>
      <c r="F28" s="38">
        <v>6.74</v>
      </c>
      <c r="G28" s="8">
        <f t="shared" si="4"/>
        <v>3235.2</v>
      </c>
      <c r="I28" s="6"/>
      <c r="J28" s="6"/>
      <c r="K28" s="6"/>
      <c r="L28" s="6"/>
      <c r="M28" s="6"/>
      <c r="N28" s="6"/>
      <c r="O28" s="6"/>
      <c r="P28" s="6"/>
    </row>
    <row r="29" spans="2:16" s="5" customFormat="1" ht="14.4">
      <c r="B29" s="36" t="s">
        <v>68</v>
      </c>
      <c r="C29" s="16" t="s">
        <v>75</v>
      </c>
      <c r="D29" s="17" t="s">
        <v>6</v>
      </c>
      <c r="E29" s="18">
        <v>41</v>
      </c>
      <c r="F29" s="41">
        <v>215.15</v>
      </c>
      <c r="G29" s="8">
        <f t="shared" si="4"/>
        <v>8821.15</v>
      </c>
      <c r="I29" s="6"/>
      <c r="J29" s="6"/>
      <c r="K29" s="6"/>
      <c r="L29" s="6"/>
      <c r="M29" s="6"/>
      <c r="N29" s="6"/>
      <c r="O29" s="6"/>
      <c r="P29" s="6"/>
    </row>
    <row r="30" spans="2:16" s="5" customFormat="1" ht="14.4">
      <c r="B30" s="36" t="s">
        <v>69</v>
      </c>
      <c r="C30" s="16" t="s">
        <v>76</v>
      </c>
      <c r="D30" s="17" t="s">
        <v>26</v>
      </c>
      <c r="E30" s="18">
        <v>4</v>
      </c>
      <c r="F30" s="41">
        <v>40.09</v>
      </c>
      <c r="G30" s="8">
        <f t="shared" si="4"/>
        <v>160.36</v>
      </c>
      <c r="I30" s="6"/>
      <c r="J30" s="6"/>
      <c r="K30" s="6"/>
      <c r="L30" s="6"/>
      <c r="M30" s="6"/>
      <c r="N30" s="6"/>
      <c r="O30" s="6"/>
      <c r="P30" s="6"/>
    </row>
    <row r="31" spans="2:16" s="5" customFormat="1" ht="14.4">
      <c r="B31" s="36" t="s">
        <v>70</v>
      </c>
      <c r="C31" s="16" t="s">
        <v>35</v>
      </c>
      <c r="D31" s="17" t="s">
        <v>5</v>
      </c>
      <c r="E31" s="18">
        <v>1.01</v>
      </c>
      <c r="F31" s="38">
        <v>29.54</v>
      </c>
      <c r="G31" s="8">
        <f t="shared" si="4"/>
        <v>29.84</v>
      </c>
      <c r="I31" s="6"/>
      <c r="J31" s="6"/>
      <c r="K31" s="6"/>
      <c r="L31" s="6"/>
      <c r="M31" s="6"/>
      <c r="N31" s="6"/>
      <c r="O31" s="6"/>
      <c r="P31" s="6"/>
    </row>
    <row r="32" spans="2:16" s="5" customFormat="1" ht="14.4">
      <c r="B32" s="36" t="s">
        <v>71</v>
      </c>
      <c r="C32" s="56" t="s">
        <v>312</v>
      </c>
      <c r="D32" s="17" t="s">
        <v>5</v>
      </c>
      <c r="E32" s="18">
        <v>0.92</v>
      </c>
      <c r="F32" s="38">
        <v>595.46</v>
      </c>
      <c r="G32" s="8">
        <f t="shared" si="4"/>
        <v>547.82</v>
      </c>
      <c r="I32" s="6"/>
      <c r="J32" s="6"/>
      <c r="K32" s="6"/>
      <c r="L32" s="6"/>
      <c r="M32" s="6"/>
      <c r="N32" s="6"/>
      <c r="O32" s="6"/>
      <c r="P32" s="6"/>
    </row>
    <row r="33" spans="2:16" s="5" customFormat="1" ht="14.4">
      <c r="B33" s="36" t="s">
        <v>72</v>
      </c>
      <c r="C33" s="56" t="s">
        <v>52</v>
      </c>
      <c r="D33" s="17" t="s">
        <v>4</v>
      </c>
      <c r="E33" s="18">
        <v>6.94</v>
      </c>
      <c r="F33" s="41">
        <v>72.61</v>
      </c>
      <c r="G33" s="8">
        <f t="shared" si="4"/>
        <v>503.91</v>
      </c>
      <c r="I33" s="6"/>
      <c r="J33" s="6"/>
      <c r="K33" s="6"/>
      <c r="L33" s="6"/>
      <c r="M33" s="6"/>
      <c r="N33" s="6"/>
      <c r="O33" s="6"/>
      <c r="P33" s="6"/>
    </row>
    <row r="34" spans="2:16" s="5" customFormat="1" ht="14.4">
      <c r="B34" s="36" t="s">
        <v>73</v>
      </c>
      <c r="C34" s="16" t="s">
        <v>36</v>
      </c>
      <c r="D34" s="17" t="s">
        <v>5</v>
      </c>
      <c r="E34" s="18">
        <v>1.01</v>
      </c>
      <c r="F34" s="41">
        <v>650.51</v>
      </c>
      <c r="G34" s="8">
        <f t="shared" si="4"/>
        <v>657.02</v>
      </c>
      <c r="I34" s="6"/>
      <c r="J34" s="6"/>
      <c r="K34" s="6"/>
      <c r="L34" s="6"/>
      <c r="M34" s="6"/>
      <c r="N34" s="6"/>
      <c r="O34" s="6"/>
      <c r="P34" s="6"/>
    </row>
    <row r="35" spans="2:16" s="5" customFormat="1" ht="14.4">
      <c r="B35" s="36" t="s">
        <v>74</v>
      </c>
      <c r="C35" s="16" t="s">
        <v>53</v>
      </c>
      <c r="D35" s="17" t="s">
        <v>7</v>
      </c>
      <c r="E35" s="18">
        <v>151.2</v>
      </c>
      <c r="F35" s="41">
        <v>10.9</v>
      </c>
      <c r="G35" s="8">
        <f t="shared" si="4"/>
        <v>1648.08</v>
      </c>
      <c r="I35" s="6"/>
      <c r="J35" s="6"/>
      <c r="K35" s="6"/>
      <c r="L35" s="6"/>
      <c r="M35" s="6"/>
      <c r="N35" s="6"/>
      <c r="O35" s="6"/>
      <c r="P35" s="6"/>
    </row>
    <row r="36" spans="2:16" s="5" customFormat="1" ht="14.4">
      <c r="B36" s="34" t="s">
        <v>14</v>
      </c>
      <c r="C36" s="20" t="s">
        <v>37</v>
      </c>
      <c r="D36" s="20"/>
      <c r="E36" s="20"/>
      <c r="F36" s="20"/>
      <c r="G36" s="7">
        <f>SUM(G37:G42)</f>
        <v>109231.51999999999</v>
      </c>
      <c r="I36" s="6"/>
      <c r="J36" s="6"/>
      <c r="K36" s="6"/>
      <c r="L36" s="6"/>
      <c r="M36" s="6"/>
      <c r="N36" s="6"/>
      <c r="O36" s="6"/>
      <c r="P36" s="6"/>
    </row>
    <row r="37" spans="2:16" s="5" customFormat="1" ht="14.4">
      <c r="B37" s="36" t="s">
        <v>77</v>
      </c>
      <c r="C37" s="16" t="s">
        <v>75</v>
      </c>
      <c r="D37" s="17" t="s">
        <v>6</v>
      </c>
      <c r="E37" s="19">
        <v>220</v>
      </c>
      <c r="F37" s="49">
        <v>215.15</v>
      </c>
      <c r="G37" s="8">
        <f aca="true" t="shared" si="5" ref="G37:G42">ROUND(E37*F37,2)</f>
        <v>47333</v>
      </c>
      <c r="I37" s="6"/>
      <c r="J37" s="6"/>
      <c r="K37" s="6"/>
      <c r="L37" s="6"/>
      <c r="M37" s="6"/>
      <c r="N37" s="6"/>
      <c r="O37" s="6"/>
      <c r="P37" s="6"/>
    </row>
    <row r="38" spans="2:16" s="5" customFormat="1" ht="14.4">
      <c r="B38" s="36" t="s">
        <v>78</v>
      </c>
      <c r="C38" s="16" t="s">
        <v>76</v>
      </c>
      <c r="D38" s="17" t="s">
        <v>26</v>
      </c>
      <c r="E38" s="18">
        <v>40</v>
      </c>
      <c r="F38" s="50">
        <v>40.09</v>
      </c>
      <c r="G38" s="8">
        <f t="shared" si="5"/>
        <v>1603.6</v>
      </c>
      <c r="I38" s="6"/>
      <c r="J38" s="6"/>
      <c r="K38" s="6"/>
      <c r="L38" s="6"/>
      <c r="M38" s="6"/>
      <c r="N38" s="6"/>
      <c r="O38" s="6"/>
      <c r="P38" s="6"/>
    </row>
    <row r="39" spans="2:16" s="5" customFormat="1" ht="14.4">
      <c r="B39" s="36" t="s">
        <v>79</v>
      </c>
      <c r="C39" s="16" t="s">
        <v>52</v>
      </c>
      <c r="D39" s="17" t="s">
        <v>4</v>
      </c>
      <c r="E39" s="18">
        <v>61.96</v>
      </c>
      <c r="F39" s="50">
        <v>72.61</v>
      </c>
      <c r="G39" s="8">
        <f t="shared" si="5"/>
        <v>4498.92</v>
      </c>
      <c r="I39" s="6"/>
      <c r="J39" s="6"/>
      <c r="K39" s="6"/>
      <c r="L39" s="6"/>
      <c r="M39" s="6"/>
      <c r="N39" s="6"/>
      <c r="O39" s="6"/>
      <c r="P39" s="6"/>
    </row>
    <row r="40" spans="2:16" s="5" customFormat="1" ht="14.4">
      <c r="B40" s="36" t="s">
        <v>80</v>
      </c>
      <c r="C40" s="16" t="s">
        <v>36</v>
      </c>
      <c r="D40" s="17" t="s">
        <v>5</v>
      </c>
      <c r="E40" s="18">
        <v>22.36</v>
      </c>
      <c r="F40" s="50">
        <v>650.51</v>
      </c>
      <c r="G40" s="8">
        <f t="shared" si="5"/>
        <v>14545.4</v>
      </c>
      <c r="I40" s="6"/>
      <c r="J40" s="6"/>
      <c r="K40" s="6"/>
      <c r="L40" s="6"/>
      <c r="M40" s="6"/>
      <c r="N40" s="6"/>
      <c r="O40" s="6"/>
      <c r="P40" s="6"/>
    </row>
    <row r="41" spans="2:16" s="5" customFormat="1" ht="14.4">
      <c r="B41" s="36" t="s">
        <v>81</v>
      </c>
      <c r="C41" s="16" t="s">
        <v>53</v>
      </c>
      <c r="D41" s="17" t="s">
        <v>7</v>
      </c>
      <c r="E41" s="19">
        <v>3354</v>
      </c>
      <c r="F41" s="49">
        <v>10.9</v>
      </c>
      <c r="G41" s="8">
        <f t="shared" si="5"/>
        <v>36558.6</v>
      </c>
      <c r="I41" s="6"/>
      <c r="J41" s="6"/>
      <c r="K41" s="6"/>
      <c r="L41" s="6"/>
      <c r="M41" s="6"/>
      <c r="N41" s="6"/>
      <c r="O41" s="6"/>
      <c r="P41" s="6"/>
    </row>
    <row r="42" spans="2:16" s="5" customFormat="1" ht="14.4">
      <c r="B42" s="36" t="s">
        <v>82</v>
      </c>
      <c r="C42" s="16" t="s">
        <v>24</v>
      </c>
      <c r="D42" s="17" t="s">
        <v>49</v>
      </c>
      <c r="E42" s="18">
        <v>48</v>
      </c>
      <c r="F42" s="38">
        <v>97.75</v>
      </c>
      <c r="G42" s="8">
        <f t="shared" si="5"/>
        <v>4692</v>
      </c>
      <c r="I42" s="6"/>
      <c r="J42" s="6"/>
      <c r="K42" s="6"/>
      <c r="L42" s="6"/>
      <c r="M42" s="6"/>
      <c r="N42" s="6"/>
      <c r="O42" s="6"/>
      <c r="P42" s="6"/>
    </row>
    <row r="43" spans="2:16" s="5" customFormat="1" ht="14.4">
      <c r="B43" s="34" t="s">
        <v>15</v>
      </c>
      <c r="C43" s="20" t="s">
        <v>38</v>
      </c>
      <c r="D43" s="20"/>
      <c r="E43" s="20"/>
      <c r="F43" s="20"/>
      <c r="G43" s="7">
        <f>SUM(G44,G48)</f>
        <v>85828.79999999999</v>
      </c>
      <c r="I43" s="6"/>
      <c r="J43" s="6"/>
      <c r="K43" s="6"/>
      <c r="L43" s="6"/>
      <c r="M43" s="6"/>
      <c r="N43" s="6"/>
      <c r="O43" s="6"/>
      <c r="P43" s="6"/>
    </row>
    <row r="44" spans="2:16" s="5" customFormat="1" ht="14.4">
      <c r="B44" s="42" t="s">
        <v>83</v>
      </c>
      <c r="C44" s="43" t="s">
        <v>307</v>
      </c>
      <c r="D44" s="43"/>
      <c r="E44" s="43"/>
      <c r="F44" s="43"/>
      <c r="G44" s="44">
        <f>SUM(G45:G47)</f>
        <v>41813.759999999995</v>
      </c>
      <c r="I44" s="6"/>
      <c r="J44" s="6"/>
      <c r="K44" s="6"/>
      <c r="L44" s="6"/>
      <c r="M44" s="6"/>
      <c r="N44" s="6"/>
      <c r="O44" s="6"/>
      <c r="P44" s="6"/>
    </row>
    <row r="45" spans="2:16" s="5" customFormat="1" ht="14.4">
      <c r="B45" s="36" t="s">
        <v>88</v>
      </c>
      <c r="C45" s="21" t="s">
        <v>52</v>
      </c>
      <c r="D45" s="17" t="s">
        <v>4</v>
      </c>
      <c r="E45" s="18">
        <v>137.4</v>
      </c>
      <c r="F45" s="50">
        <v>72.61</v>
      </c>
      <c r="G45" s="8">
        <f aca="true" t="shared" si="6" ref="G45:G51">ROUND(E45*F45,2)</f>
        <v>9976.61</v>
      </c>
      <c r="I45" s="6"/>
      <c r="J45" s="6"/>
      <c r="K45" s="6"/>
      <c r="L45" s="6"/>
      <c r="M45" s="6"/>
      <c r="N45" s="6"/>
      <c r="O45" s="6"/>
      <c r="P45" s="6"/>
    </row>
    <row r="46" spans="2:16" s="5" customFormat="1" ht="14.4">
      <c r="B46" s="36" t="s">
        <v>89</v>
      </c>
      <c r="C46" s="16" t="s">
        <v>36</v>
      </c>
      <c r="D46" s="17" t="s">
        <v>5</v>
      </c>
      <c r="E46" s="18">
        <v>13.93</v>
      </c>
      <c r="F46" s="50">
        <v>650.51</v>
      </c>
      <c r="G46" s="8">
        <f t="shared" si="6"/>
        <v>9061.6</v>
      </c>
      <c r="I46" s="6"/>
      <c r="J46" s="6"/>
      <c r="K46" s="6"/>
      <c r="L46" s="6"/>
      <c r="M46" s="6"/>
      <c r="N46" s="6"/>
      <c r="O46" s="6"/>
      <c r="P46" s="6"/>
    </row>
    <row r="47" spans="2:16" s="5" customFormat="1" ht="14.4">
      <c r="B47" s="36" t="s">
        <v>90</v>
      </c>
      <c r="C47" s="16" t="s">
        <v>53</v>
      </c>
      <c r="D47" s="17" t="s">
        <v>7</v>
      </c>
      <c r="E47" s="19">
        <v>2089.5</v>
      </c>
      <c r="F47" s="50">
        <v>10.9</v>
      </c>
      <c r="G47" s="8">
        <f t="shared" si="6"/>
        <v>22775.55</v>
      </c>
      <c r="I47" s="6"/>
      <c r="J47" s="6"/>
      <c r="K47" s="6"/>
      <c r="L47" s="6"/>
      <c r="M47" s="6"/>
      <c r="N47" s="6"/>
      <c r="O47" s="6"/>
      <c r="P47" s="6"/>
    </row>
    <row r="48" spans="2:16" s="5" customFormat="1" ht="14.4">
      <c r="B48" s="42" t="s">
        <v>84</v>
      </c>
      <c r="C48" s="43" t="s">
        <v>91</v>
      </c>
      <c r="D48" s="43"/>
      <c r="E48" s="43"/>
      <c r="F48" s="43"/>
      <c r="G48" s="44">
        <f>SUM(G49:G51)</f>
        <v>44015.04</v>
      </c>
      <c r="I48" s="6"/>
      <c r="J48" s="6"/>
      <c r="K48" s="6"/>
      <c r="L48" s="6"/>
      <c r="M48" s="6"/>
      <c r="N48" s="6"/>
      <c r="O48" s="6"/>
      <c r="P48" s="6"/>
    </row>
    <row r="49" spans="2:16" s="5" customFormat="1" ht="14.4">
      <c r="B49" s="36" t="s">
        <v>92</v>
      </c>
      <c r="C49" s="16" t="s">
        <v>52</v>
      </c>
      <c r="D49" s="17" t="s">
        <v>4</v>
      </c>
      <c r="E49" s="18">
        <v>12.1</v>
      </c>
      <c r="F49" s="50">
        <v>72.61</v>
      </c>
      <c r="G49" s="8">
        <f t="shared" si="6"/>
        <v>878.58</v>
      </c>
      <c r="I49" s="6"/>
      <c r="J49" s="6"/>
      <c r="K49" s="6"/>
      <c r="L49" s="6"/>
      <c r="M49" s="6"/>
      <c r="N49" s="6"/>
      <c r="O49" s="6"/>
      <c r="P49" s="6"/>
    </row>
    <row r="50" spans="2:16" s="5" customFormat="1" ht="14.4">
      <c r="B50" s="36" t="s">
        <v>93</v>
      </c>
      <c r="C50" s="16" t="s">
        <v>36</v>
      </c>
      <c r="D50" s="17" t="s">
        <v>5</v>
      </c>
      <c r="E50" s="18">
        <v>16.51</v>
      </c>
      <c r="F50" s="50">
        <v>650.51</v>
      </c>
      <c r="G50" s="8">
        <f t="shared" si="6"/>
        <v>10739.92</v>
      </c>
      <c r="I50" s="6"/>
      <c r="J50" s="6"/>
      <c r="K50" s="6"/>
      <c r="L50" s="6"/>
      <c r="M50" s="6"/>
      <c r="N50" s="6"/>
      <c r="O50" s="6"/>
      <c r="P50" s="6"/>
    </row>
    <row r="51" spans="2:16" s="5" customFormat="1" ht="14.4">
      <c r="B51" s="36" t="s">
        <v>94</v>
      </c>
      <c r="C51" s="16" t="s">
        <v>53</v>
      </c>
      <c r="D51" s="17" t="s">
        <v>7</v>
      </c>
      <c r="E51" s="19">
        <v>2972.16</v>
      </c>
      <c r="F51" s="50">
        <v>10.9</v>
      </c>
      <c r="G51" s="8">
        <f t="shared" si="6"/>
        <v>32396.54</v>
      </c>
      <c r="I51" s="6"/>
      <c r="J51" s="6"/>
      <c r="K51" s="6"/>
      <c r="L51" s="6"/>
      <c r="M51" s="6"/>
      <c r="N51" s="6"/>
      <c r="O51" s="6"/>
      <c r="P51" s="6"/>
    </row>
    <row r="52" spans="2:16" s="5" customFormat="1" ht="14.4">
      <c r="B52" s="34" t="s">
        <v>16</v>
      </c>
      <c r="C52" s="20" t="s">
        <v>39</v>
      </c>
      <c r="D52" s="20"/>
      <c r="E52" s="20"/>
      <c r="F52" s="20"/>
      <c r="G52" s="7">
        <f>SUM(G53,G57,G61)</f>
        <v>103754.63999999998</v>
      </c>
      <c r="I52" s="6"/>
      <c r="J52" s="6"/>
      <c r="K52" s="6"/>
      <c r="L52" s="6"/>
      <c r="M52" s="6"/>
      <c r="N52" s="6"/>
      <c r="O52" s="6"/>
      <c r="P52" s="6"/>
    </row>
    <row r="53" spans="2:16" s="5" customFormat="1" ht="14.4">
      <c r="B53" s="42" t="s">
        <v>85</v>
      </c>
      <c r="C53" s="43" t="s">
        <v>308</v>
      </c>
      <c r="D53" s="43"/>
      <c r="E53" s="43"/>
      <c r="F53" s="43"/>
      <c r="G53" s="44">
        <f>SUM(G54:G56)</f>
        <v>14259.099999999999</v>
      </c>
      <c r="I53" s="6"/>
      <c r="J53" s="6"/>
      <c r="K53" s="6"/>
      <c r="L53" s="6"/>
      <c r="M53" s="6"/>
      <c r="N53" s="6"/>
      <c r="O53" s="6"/>
      <c r="P53" s="6"/>
    </row>
    <row r="54" spans="2:16" s="5" customFormat="1" ht="14.4">
      <c r="B54" s="36" t="s">
        <v>95</v>
      </c>
      <c r="C54" s="16" t="s">
        <v>52</v>
      </c>
      <c r="D54" s="17" t="s">
        <v>4</v>
      </c>
      <c r="E54" s="18">
        <v>15.04</v>
      </c>
      <c r="F54" s="50">
        <v>72.61</v>
      </c>
      <c r="G54" s="8">
        <f aca="true" t="shared" si="7" ref="G54:G65">ROUND(E54*F54,2)</f>
        <v>1092.05</v>
      </c>
      <c r="I54" s="6"/>
      <c r="J54" s="6"/>
      <c r="K54" s="6"/>
      <c r="L54" s="6"/>
      <c r="M54" s="6"/>
      <c r="N54" s="6"/>
      <c r="O54" s="6"/>
      <c r="P54" s="6"/>
    </row>
    <row r="55" spans="2:16" s="5" customFormat="1" ht="14.4">
      <c r="B55" s="36" t="s">
        <v>96</v>
      </c>
      <c r="C55" s="16" t="s">
        <v>36</v>
      </c>
      <c r="D55" s="17" t="s">
        <v>5</v>
      </c>
      <c r="E55" s="18">
        <v>5.04</v>
      </c>
      <c r="F55" s="50">
        <v>650.51</v>
      </c>
      <c r="G55" s="8">
        <f t="shared" si="7"/>
        <v>3278.57</v>
      </c>
      <c r="I55" s="6"/>
      <c r="J55" s="6"/>
      <c r="K55" s="6"/>
      <c r="L55" s="6"/>
      <c r="M55" s="6"/>
      <c r="N55" s="6"/>
      <c r="O55" s="6"/>
      <c r="P55" s="6"/>
    </row>
    <row r="56" spans="2:16" s="5" customFormat="1" ht="14.4">
      <c r="B56" s="36" t="s">
        <v>97</v>
      </c>
      <c r="C56" s="16" t="s">
        <v>53</v>
      </c>
      <c r="D56" s="17" t="s">
        <v>7</v>
      </c>
      <c r="E56" s="19">
        <v>907.2</v>
      </c>
      <c r="F56" s="50">
        <v>10.9</v>
      </c>
      <c r="G56" s="8">
        <f t="shared" si="7"/>
        <v>9888.48</v>
      </c>
      <c r="I56" s="6"/>
      <c r="J56" s="6"/>
      <c r="K56" s="6"/>
      <c r="L56" s="6"/>
      <c r="M56" s="6"/>
      <c r="N56" s="6"/>
      <c r="O56" s="6"/>
      <c r="P56" s="6"/>
    </row>
    <row r="57" spans="2:16" s="5" customFormat="1" ht="14.4">
      <c r="B57" s="42" t="s">
        <v>86</v>
      </c>
      <c r="C57" s="43" t="s">
        <v>98</v>
      </c>
      <c r="D57" s="43"/>
      <c r="E57" s="43"/>
      <c r="F57" s="43"/>
      <c r="G57" s="44">
        <f>SUM(G58:G60)</f>
        <v>28435.329999999998</v>
      </c>
      <c r="I57" s="6"/>
      <c r="J57" s="6"/>
      <c r="K57" s="6"/>
      <c r="L57" s="6"/>
      <c r="M57" s="6"/>
      <c r="N57" s="6"/>
      <c r="O57" s="6"/>
      <c r="P57" s="6"/>
    </row>
    <row r="58" spans="2:16" s="5" customFormat="1" ht="14.4">
      <c r="B58" s="36" t="s">
        <v>99</v>
      </c>
      <c r="C58" s="16" t="s">
        <v>52</v>
      </c>
      <c r="D58" s="17" t="s">
        <v>4</v>
      </c>
      <c r="E58" s="18">
        <v>62.4</v>
      </c>
      <c r="F58" s="50">
        <v>72.61</v>
      </c>
      <c r="G58" s="8">
        <f t="shared" si="7"/>
        <v>4530.86</v>
      </c>
      <c r="I58" s="6"/>
      <c r="J58" s="6"/>
      <c r="K58" s="6"/>
      <c r="L58" s="6"/>
      <c r="M58" s="6"/>
      <c r="N58" s="6"/>
      <c r="O58" s="6"/>
      <c r="P58" s="6"/>
    </row>
    <row r="59" spans="2:16" s="5" customFormat="1" ht="14.4">
      <c r="B59" s="36" t="s">
        <v>100</v>
      </c>
      <c r="C59" s="16" t="s">
        <v>36</v>
      </c>
      <c r="D59" s="17" t="s">
        <v>5</v>
      </c>
      <c r="E59" s="18">
        <v>9.15</v>
      </c>
      <c r="F59" s="50">
        <v>650.51</v>
      </c>
      <c r="G59" s="8">
        <f t="shared" si="7"/>
        <v>5952.17</v>
      </c>
      <c r="I59" s="6"/>
      <c r="J59" s="6"/>
      <c r="K59" s="6"/>
      <c r="L59" s="6"/>
      <c r="M59" s="6"/>
      <c r="N59" s="6"/>
      <c r="O59" s="6"/>
      <c r="P59" s="6"/>
    </row>
    <row r="60" spans="2:16" s="5" customFormat="1" ht="14.4">
      <c r="B60" s="36" t="s">
        <v>101</v>
      </c>
      <c r="C60" s="16" t="s">
        <v>53</v>
      </c>
      <c r="D60" s="17" t="s">
        <v>7</v>
      </c>
      <c r="E60" s="19">
        <v>1647</v>
      </c>
      <c r="F60" s="50">
        <v>10.9</v>
      </c>
      <c r="G60" s="8">
        <f t="shared" si="7"/>
        <v>17952.3</v>
      </c>
      <c r="I60" s="6"/>
      <c r="J60" s="6"/>
      <c r="K60" s="6"/>
      <c r="L60" s="6"/>
      <c r="M60" s="6"/>
      <c r="N60" s="6"/>
      <c r="O60" s="6"/>
      <c r="P60" s="6"/>
    </row>
    <row r="61" spans="2:16" s="5" customFormat="1" ht="14.4">
      <c r="B61" s="42" t="s">
        <v>87</v>
      </c>
      <c r="C61" s="43" t="s">
        <v>102</v>
      </c>
      <c r="D61" s="43"/>
      <c r="E61" s="43"/>
      <c r="F61" s="43"/>
      <c r="G61" s="44">
        <f>SUM(G62:G65)</f>
        <v>61060.21</v>
      </c>
      <c r="I61" s="6"/>
      <c r="J61" s="6"/>
      <c r="K61" s="6"/>
      <c r="L61" s="6"/>
      <c r="M61" s="6"/>
      <c r="N61" s="6"/>
      <c r="O61" s="6"/>
      <c r="P61" s="6"/>
    </row>
    <row r="62" spans="2:16" s="5" customFormat="1" ht="20.4">
      <c r="B62" s="36" t="s">
        <v>103</v>
      </c>
      <c r="C62" s="56" t="s">
        <v>309</v>
      </c>
      <c r="D62" s="17" t="s">
        <v>5</v>
      </c>
      <c r="E62" s="19">
        <v>86</v>
      </c>
      <c r="F62" s="38">
        <v>10.39</v>
      </c>
      <c r="G62" s="8">
        <f t="shared" si="7"/>
        <v>893.54</v>
      </c>
      <c r="I62" s="6"/>
      <c r="J62" s="6"/>
      <c r="K62" s="6"/>
      <c r="L62" s="6"/>
      <c r="M62" s="6"/>
      <c r="N62" s="6"/>
      <c r="O62" s="6"/>
      <c r="P62" s="6"/>
    </row>
    <row r="63" spans="2:16" s="5" customFormat="1" ht="14.4">
      <c r="B63" s="36" t="s">
        <v>104</v>
      </c>
      <c r="C63" s="16" t="s">
        <v>52</v>
      </c>
      <c r="D63" s="17" t="s">
        <v>4</v>
      </c>
      <c r="E63" s="19">
        <v>86</v>
      </c>
      <c r="F63" s="50">
        <v>72.61</v>
      </c>
      <c r="G63" s="8">
        <f t="shared" si="7"/>
        <v>6244.46</v>
      </c>
      <c r="I63" s="6"/>
      <c r="J63" s="6"/>
      <c r="K63" s="6"/>
      <c r="L63" s="6"/>
      <c r="M63" s="6"/>
      <c r="N63" s="6"/>
      <c r="O63" s="6"/>
      <c r="P63" s="6"/>
    </row>
    <row r="64" spans="2:16" s="5" customFormat="1" ht="14.4">
      <c r="B64" s="36" t="s">
        <v>105</v>
      </c>
      <c r="C64" s="16" t="s">
        <v>36</v>
      </c>
      <c r="D64" s="17" t="s">
        <v>5</v>
      </c>
      <c r="E64" s="18">
        <v>20.64</v>
      </c>
      <c r="F64" s="50">
        <v>650.51</v>
      </c>
      <c r="G64" s="8">
        <f t="shared" si="7"/>
        <v>13426.53</v>
      </c>
      <c r="I64" s="6"/>
      <c r="J64" s="6"/>
      <c r="K64" s="6"/>
      <c r="L64" s="6"/>
      <c r="M64" s="6"/>
      <c r="N64" s="6"/>
      <c r="O64" s="6"/>
      <c r="P64" s="6"/>
    </row>
    <row r="65" spans="2:16" s="5" customFormat="1" ht="14.4">
      <c r="B65" s="36" t="s">
        <v>106</v>
      </c>
      <c r="C65" s="16" t="s">
        <v>53</v>
      </c>
      <c r="D65" s="17" t="s">
        <v>7</v>
      </c>
      <c r="E65" s="19">
        <v>3715.2</v>
      </c>
      <c r="F65" s="50">
        <v>10.9</v>
      </c>
      <c r="G65" s="8">
        <f t="shared" si="7"/>
        <v>40495.68</v>
      </c>
      <c r="I65" s="6"/>
      <c r="J65" s="6"/>
      <c r="K65" s="6"/>
      <c r="L65" s="6"/>
      <c r="M65" s="6"/>
      <c r="N65" s="6"/>
      <c r="O65" s="6"/>
      <c r="P65" s="6"/>
    </row>
    <row r="66" spans="2:16" s="5" customFormat="1" ht="14.4">
      <c r="B66" s="34" t="s">
        <v>17</v>
      </c>
      <c r="C66" s="20" t="s">
        <v>40</v>
      </c>
      <c r="D66" s="20"/>
      <c r="E66" s="20"/>
      <c r="F66" s="20"/>
      <c r="G66" s="7">
        <f>SUM(G67:G70)</f>
        <v>37448.04</v>
      </c>
      <c r="I66" s="6"/>
      <c r="J66" s="6"/>
      <c r="K66" s="6"/>
      <c r="L66" s="6"/>
      <c r="M66" s="6"/>
      <c r="N66" s="6"/>
      <c r="O66" s="6"/>
      <c r="P66" s="6"/>
    </row>
    <row r="67" spans="2:16" s="5" customFormat="1" ht="20.4">
      <c r="B67" s="36" t="s">
        <v>108</v>
      </c>
      <c r="C67" s="16" t="s">
        <v>107</v>
      </c>
      <c r="D67" s="17" t="s">
        <v>6</v>
      </c>
      <c r="E67" s="18">
        <v>27.2</v>
      </c>
      <c r="F67" s="37">
        <v>1070.88</v>
      </c>
      <c r="G67" s="8">
        <f aca="true" t="shared" si="8" ref="G67:G70">ROUND(E67*F67,2)</f>
        <v>29127.94</v>
      </c>
      <c r="I67" s="6"/>
      <c r="J67" s="6"/>
      <c r="K67" s="6"/>
      <c r="L67" s="6"/>
      <c r="M67" s="6"/>
      <c r="N67" s="6"/>
      <c r="O67" s="6"/>
      <c r="P67" s="6"/>
    </row>
    <row r="68" spans="2:16" s="60" customFormat="1" ht="20.4">
      <c r="B68" s="55" t="s">
        <v>109</v>
      </c>
      <c r="C68" s="56" t="s">
        <v>310</v>
      </c>
      <c r="D68" s="57" t="s">
        <v>6</v>
      </c>
      <c r="E68" s="58">
        <v>10</v>
      </c>
      <c r="F68" s="66">
        <v>354.52</v>
      </c>
      <c r="G68" s="59">
        <f t="shared" si="8"/>
        <v>3545.2</v>
      </c>
      <c r="I68" s="61"/>
      <c r="J68" s="61"/>
      <c r="K68" s="61"/>
      <c r="L68" s="61"/>
      <c r="M68" s="61"/>
      <c r="N68" s="61"/>
      <c r="O68" s="61"/>
      <c r="P68" s="61"/>
    </row>
    <row r="69" spans="2:16" s="5" customFormat="1" ht="14.4">
      <c r="B69" s="36" t="s">
        <v>110</v>
      </c>
      <c r="C69" s="16" t="s">
        <v>41</v>
      </c>
      <c r="D69" s="17" t="s">
        <v>6</v>
      </c>
      <c r="E69" s="18">
        <v>10</v>
      </c>
      <c r="F69" s="38">
        <v>469.78</v>
      </c>
      <c r="G69" s="8">
        <f t="shared" si="8"/>
        <v>4697.8</v>
      </c>
      <c r="I69" s="6"/>
      <c r="J69" s="6"/>
      <c r="K69" s="6"/>
      <c r="L69" s="6"/>
      <c r="M69" s="6"/>
      <c r="N69" s="6"/>
      <c r="O69" s="6"/>
      <c r="P69" s="6"/>
    </row>
    <row r="70" spans="2:16" s="5" customFormat="1" ht="14.4">
      <c r="B70" s="36" t="s">
        <v>111</v>
      </c>
      <c r="C70" s="16" t="s">
        <v>42</v>
      </c>
      <c r="D70" s="17" t="s">
        <v>26</v>
      </c>
      <c r="E70" s="18">
        <v>6</v>
      </c>
      <c r="F70" s="38">
        <v>12.85</v>
      </c>
      <c r="G70" s="8">
        <f t="shared" si="8"/>
        <v>77.1</v>
      </c>
      <c r="I70" s="6"/>
      <c r="J70" s="6"/>
      <c r="K70" s="6"/>
      <c r="L70" s="6"/>
      <c r="M70" s="6"/>
      <c r="N70" s="6"/>
      <c r="O70" s="6"/>
      <c r="P70" s="6"/>
    </row>
    <row r="71" spans="2:16" s="5" customFormat="1" ht="14.4">
      <c r="B71" s="34" t="s">
        <v>18</v>
      </c>
      <c r="C71" s="20" t="s">
        <v>19</v>
      </c>
      <c r="D71" s="20"/>
      <c r="E71" s="20"/>
      <c r="F71" s="20"/>
      <c r="G71" s="7">
        <f>SUM(G72:G73)</f>
        <v>5622.2</v>
      </c>
      <c r="I71" s="6"/>
      <c r="J71" s="6"/>
      <c r="K71" s="6"/>
      <c r="L71" s="6"/>
      <c r="M71" s="6"/>
      <c r="N71" s="6"/>
      <c r="O71" s="6"/>
      <c r="P71" s="6"/>
    </row>
    <row r="72" spans="2:16" s="5" customFormat="1" ht="14.4">
      <c r="B72" s="36" t="s">
        <v>112</v>
      </c>
      <c r="C72" s="16" t="s">
        <v>48</v>
      </c>
      <c r="D72" s="17" t="s">
        <v>4</v>
      </c>
      <c r="E72" s="18">
        <v>16.3</v>
      </c>
      <c r="F72" s="38">
        <v>36.71</v>
      </c>
      <c r="G72" s="8">
        <f aca="true" t="shared" si="9" ref="G72:G73">ROUND(E72*F72,2)</f>
        <v>598.37</v>
      </c>
      <c r="I72" s="6"/>
      <c r="J72" s="6"/>
      <c r="K72" s="6"/>
      <c r="L72" s="6"/>
      <c r="M72" s="6"/>
      <c r="N72" s="6"/>
      <c r="O72" s="6"/>
      <c r="P72" s="6"/>
    </row>
    <row r="73" spans="2:16" s="5" customFormat="1" ht="14.4">
      <c r="B73" s="36" t="s">
        <v>113</v>
      </c>
      <c r="C73" s="16" t="s">
        <v>43</v>
      </c>
      <c r="D73" s="17" t="s">
        <v>4</v>
      </c>
      <c r="E73" s="18">
        <v>14.07</v>
      </c>
      <c r="F73" s="38">
        <v>357.06</v>
      </c>
      <c r="G73" s="8">
        <f t="shared" si="9"/>
        <v>5023.83</v>
      </c>
      <c r="I73" s="6"/>
      <c r="J73" s="6"/>
      <c r="K73" s="6"/>
      <c r="L73" s="6"/>
      <c r="M73" s="6"/>
      <c r="N73" s="6"/>
      <c r="O73" s="6"/>
      <c r="P73" s="6"/>
    </row>
    <row r="74" spans="2:16" s="5" customFormat="1" ht="14.4">
      <c r="B74" s="39">
        <v>3</v>
      </c>
      <c r="C74" s="134" t="s">
        <v>317</v>
      </c>
      <c r="D74" s="134"/>
      <c r="E74" s="134"/>
      <c r="F74" s="134"/>
      <c r="G74" s="40">
        <f>SUM(G75,G86,G97,G104,G113,G127,G132)</f>
        <v>592620.51</v>
      </c>
      <c r="I74" s="6"/>
      <c r="J74" s="6"/>
      <c r="K74" s="6"/>
      <c r="L74" s="6"/>
      <c r="M74" s="6"/>
      <c r="N74" s="6"/>
      <c r="O74" s="6"/>
      <c r="P74" s="6"/>
    </row>
    <row r="75" spans="2:16" s="5" customFormat="1" ht="14.4">
      <c r="B75" s="34" t="s">
        <v>114</v>
      </c>
      <c r="C75" s="20" t="s">
        <v>304</v>
      </c>
      <c r="D75" s="20"/>
      <c r="E75" s="20"/>
      <c r="F75" s="20"/>
      <c r="G75" s="7">
        <f>SUM(G76:G85)</f>
        <v>109111.63</v>
      </c>
      <c r="I75" s="6"/>
      <c r="J75" s="6"/>
      <c r="K75" s="6"/>
      <c r="L75" s="6"/>
      <c r="M75" s="6"/>
      <c r="N75" s="6"/>
      <c r="O75" s="6"/>
      <c r="P75" s="6"/>
    </row>
    <row r="76" spans="2:16" s="5" customFormat="1" ht="14.4">
      <c r="B76" s="36" t="s">
        <v>115</v>
      </c>
      <c r="C76" s="16" t="s">
        <v>30</v>
      </c>
      <c r="D76" s="17" t="s">
        <v>4</v>
      </c>
      <c r="E76" s="18">
        <v>25.6</v>
      </c>
      <c r="F76" s="51">
        <v>164.71</v>
      </c>
      <c r="G76" s="8">
        <f aca="true" t="shared" si="10" ref="G76:G84">ROUND(E76*F76,2)</f>
        <v>4216.58</v>
      </c>
      <c r="I76" s="6"/>
      <c r="J76" s="6"/>
      <c r="K76" s="6"/>
      <c r="L76" s="6"/>
      <c r="M76" s="6"/>
      <c r="N76" s="6"/>
      <c r="O76" s="6"/>
      <c r="P76" s="6"/>
    </row>
    <row r="77" spans="2:16" s="5" customFormat="1" ht="14.4">
      <c r="B77" s="36" t="s">
        <v>141</v>
      </c>
      <c r="C77" s="16" t="s">
        <v>51</v>
      </c>
      <c r="D77" s="17" t="s">
        <v>4</v>
      </c>
      <c r="E77" s="19">
        <v>129</v>
      </c>
      <c r="F77" s="52">
        <v>76.7</v>
      </c>
      <c r="G77" s="8">
        <f t="shared" si="10"/>
        <v>9894.3</v>
      </c>
      <c r="I77" s="6"/>
      <c r="J77" s="6"/>
      <c r="K77" s="6"/>
      <c r="L77" s="6"/>
      <c r="M77" s="6"/>
      <c r="N77" s="6"/>
      <c r="O77" s="6"/>
      <c r="P77" s="6"/>
    </row>
    <row r="78" spans="2:16" s="60" customFormat="1" ht="14.4">
      <c r="B78" s="55" t="s">
        <v>142</v>
      </c>
      <c r="C78" s="56" t="s">
        <v>305</v>
      </c>
      <c r="D78" s="57" t="s">
        <v>26</v>
      </c>
      <c r="E78" s="58">
        <v>2</v>
      </c>
      <c r="F78" s="52">
        <v>1950</v>
      </c>
      <c r="G78" s="59">
        <f t="shared" si="10"/>
        <v>3900</v>
      </c>
      <c r="I78" s="61"/>
      <c r="J78" s="61"/>
      <c r="K78" s="61"/>
      <c r="L78" s="61"/>
      <c r="M78" s="61"/>
      <c r="N78" s="61"/>
      <c r="O78" s="61"/>
      <c r="P78" s="61"/>
    </row>
    <row r="79" spans="2:16" s="60" customFormat="1" ht="14.4">
      <c r="B79" s="55" t="s">
        <v>143</v>
      </c>
      <c r="C79" s="56" t="s">
        <v>47</v>
      </c>
      <c r="D79" s="57" t="s">
        <v>4</v>
      </c>
      <c r="E79" s="65">
        <v>210.84</v>
      </c>
      <c r="F79" s="52">
        <v>23.63</v>
      </c>
      <c r="G79" s="59">
        <f t="shared" si="10"/>
        <v>4982.15</v>
      </c>
      <c r="I79" s="61"/>
      <c r="J79" s="61"/>
      <c r="K79" s="61"/>
      <c r="L79" s="61"/>
      <c r="M79" s="61"/>
      <c r="N79" s="61"/>
      <c r="O79" s="61"/>
      <c r="P79" s="61"/>
    </row>
    <row r="80" spans="2:16" s="60" customFormat="1" ht="14.4">
      <c r="B80" s="55" t="s">
        <v>144</v>
      </c>
      <c r="C80" s="56" t="s">
        <v>306</v>
      </c>
      <c r="D80" s="57" t="s">
        <v>23</v>
      </c>
      <c r="E80" s="65">
        <v>440</v>
      </c>
      <c r="F80" s="52">
        <v>56.42</v>
      </c>
      <c r="G80" s="59">
        <f t="shared" si="10"/>
        <v>24824.8</v>
      </c>
      <c r="I80" s="61"/>
      <c r="J80" s="61"/>
      <c r="K80" s="61"/>
      <c r="L80" s="61"/>
      <c r="M80" s="61"/>
      <c r="N80" s="61"/>
      <c r="O80" s="61"/>
      <c r="P80" s="61"/>
    </row>
    <row r="81" spans="2:16" s="60" customFormat="1" ht="14.4">
      <c r="B81" s="55" t="s">
        <v>145</v>
      </c>
      <c r="C81" s="56" t="s">
        <v>324</v>
      </c>
      <c r="D81" s="57" t="s">
        <v>6</v>
      </c>
      <c r="E81" s="65">
        <v>14</v>
      </c>
      <c r="F81" s="52">
        <v>3224.16</v>
      </c>
      <c r="G81" s="59">
        <f t="shared" si="10"/>
        <v>45138.24</v>
      </c>
      <c r="I81" s="61"/>
      <c r="J81" s="61"/>
      <c r="K81" s="61"/>
      <c r="L81" s="61"/>
      <c r="M81" s="61"/>
      <c r="N81" s="61"/>
      <c r="O81" s="61"/>
      <c r="P81" s="61"/>
    </row>
    <row r="82" spans="2:16" s="60" customFormat="1" ht="14.4">
      <c r="B82" s="55" t="s">
        <v>329</v>
      </c>
      <c r="C82" s="56" t="s">
        <v>325</v>
      </c>
      <c r="D82" s="57" t="s">
        <v>5</v>
      </c>
      <c r="E82" s="65">
        <v>227.5</v>
      </c>
      <c r="F82" s="52">
        <v>7.61</v>
      </c>
      <c r="G82" s="59">
        <f t="shared" si="10"/>
        <v>1731.28</v>
      </c>
      <c r="I82" s="61"/>
      <c r="J82" s="61"/>
      <c r="K82" s="61"/>
      <c r="L82" s="61"/>
      <c r="M82" s="61"/>
      <c r="N82" s="61"/>
      <c r="O82" s="61"/>
      <c r="P82" s="61"/>
    </row>
    <row r="83" spans="2:16" s="60" customFormat="1" ht="14.4">
      <c r="B83" s="55" t="s">
        <v>330</v>
      </c>
      <c r="C83" s="56" t="s">
        <v>326</v>
      </c>
      <c r="D83" s="57" t="s">
        <v>5</v>
      </c>
      <c r="E83" s="65">
        <v>17.5</v>
      </c>
      <c r="F83" s="52">
        <v>29.47</v>
      </c>
      <c r="G83" s="59">
        <f t="shared" si="10"/>
        <v>515.73</v>
      </c>
      <c r="I83" s="61"/>
      <c r="J83" s="61"/>
      <c r="K83" s="61"/>
      <c r="L83" s="61"/>
      <c r="M83" s="61"/>
      <c r="N83" s="61"/>
      <c r="O83" s="61"/>
      <c r="P83" s="61"/>
    </row>
    <row r="84" spans="2:16" s="60" customFormat="1" ht="14.4">
      <c r="B84" s="55" t="s">
        <v>328</v>
      </c>
      <c r="C84" s="56" t="s">
        <v>31</v>
      </c>
      <c r="D84" s="57" t="s">
        <v>4</v>
      </c>
      <c r="E84" s="58">
        <v>58.8</v>
      </c>
      <c r="F84" s="52">
        <v>236.54</v>
      </c>
      <c r="G84" s="59">
        <f t="shared" si="10"/>
        <v>13908.55</v>
      </c>
      <c r="I84" s="61"/>
      <c r="J84" s="61"/>
      <c r="K84" s="61"/>
      <c r="L84" s="61"/>
      <c r="M84" s="61"/>
      <c r="N84" s="61"/>
      <c r="O84" s="61"/>
      <c r="P84" s="61"/>
    </row>
    <row r="85" spans="2:16" s="60" customFormat="1" ht="14.4">
      <c r="B85" s="55" t="s">
        <v>331</v>
      </c>
      <c r="C85" s="56" t="s">
        <v>327</v>
      </c>
      <c r="D85" s="57" t="s">
        <v>5</v>
      </c>
      <c r="E85" s="58">
        <v>96.75</v>
      </c>
      <c r="F85" s="52">
        <v>45.21</v>
      </c>
      <c r="G85" s="59"/>
      <c r="I85" s="61"/>
      <c r="J85" s="61"/>
      <c r="K85" s="61"/>
      <c r="L85" s="61"/>
      <c r="M85" s="61"/>
      <c r="N85" s="61"/>
      <c r="O85" s="61"/>
      <c r="P85" s="61"/>
    </row>
    <row r="86" spans="2:16" s="5" customFormat="1" ht="14.4">
      <c r="B86" s="34" t="s">
        <v>116</v>
      </c>
      <c r="C86" s="20" t="s">
        <v>32</v>
      </c>
      <c r="D86" s="20"/>
      <c r="E86" s="20"/>
      <c r="F86" s="20"/>
      <c r="G86" s="7">
        <f>SUM(G87:G96)</f>
        <v>19537.300000000003</v>
      </c>
      <c r="I86" s="6"/>
      <c r="J86" s="6"/>
      <c r="K86" s="6"/>
      <c r="L86" s="6"/>
      <c r="M86" s="6"/>
      <c r="N86" s="6"/>
      <c r="O86" s="6"/>
      <c r="P86" s="6"/>
    </row>
    <row r="87" spans="2:16" s="5" customFormat="1" ht="14.4">
      <c r="B87" s="36" t="s">
        <v>146</v>
      </c>
      <c r="C87" s="16" t="s">
        <v>12</v>
      </c>
      <c r="D87" s="17" t="s">
        <v>5</v>
      </c>
      <c r="E87" s="18">
        <v>134.14</v>
      </c>
      <c r="F87" s="52">
        <v>7.61</v>
      </c>
      <c r="G87" s="8">
        <f aca="true" t="shared" si="11" ref="G87:G96">ROUND(E87*F87,2)</f>
        <v>1020.81</v>
      </c>
      <c r="I87" s="6"/>
      <c r="J87" s="6"/>
      <c r="K87" s="6"/>
      <c r="L87" s="6"/>
      <c r="M87" s="6"/>
      <c r="N87" s="6"/>
      <c r="O87" s="6"/>
      <c r="P87" s="6"/>
    </row>
    <row r="88" spans="2:16" s="5" customFormat="1" ht="14.4">
      <c r="B88" s="36" t="s">
        <v>147</v>
      </c>
      <c r="C88" s="16" t="s">
        <v>33</v>
      </c>
      <c r="D88" s="17" t="s">
        <v>5</v>
      </c>
      <c r="E88" s="18">
        <v>98.85</v>
      </c>
      <c r="F88" s="52">
        <v>29.47</v>
      </c>
      <c r="G88" s="8">
        <f t="shared" si="11"/>
        <v>2913.11</v>
      </c>
      <c r="I88" s="6"/>
      <c r="J88" s="6"/>
      <c r="K88" s="6"/>
      <c r="L88" s="6"/>
      <c r="M88" s="6"/>
      <c r="N88" s="6"/>
      <c r="O88" s="6"/>
      <c r="P88" s="6"/>
    </row>
    <row r="89" spans="2:16" s="5" customFormat="1" ht="14.4">
      <c r="B89" s="36" t="s">
        <v>148</v>
      </c>
      <c r="C89" s="16" t="s">
        <v>34</v>
      </c>
      <c r="D89" s="17" t="s">
        <v>9</v>
      </c>
      <c r="E89" s="18">
        <v>480</v>
      </c>
      <c r="F89" s="52">
        <v>6.74</v>
      </c>
      <c r="G89" s="8">
        <f t="shared" si="11"/>
        <v>3235.2</v>
      </c>
      <c r="I89" s="6"/>
      <c r="J89" s="6"/>
      <c r="K89" s="6"/>
      <c r="L89" s="6"/>
      <c r="M89" s="6"/>
      <c r="N89" s="6"/>
      <c r="O89" s="6"/>
      <c r="P89" s="6"/>
    </row>
    <row r="90" spans="2:16" s="5" customFormat="1" ht="14.4">
      <c r="B90" s="36" t="s">
        <v>149</v>
      </c>
      <c r="C90" s="16" t="s">
        <v>75</v>
      </c>
      <c r="D90" s="17" t="s">
        <v>6</v>
      </c>
      <c r="E90" s="18">
        <v>41</v>
      </c>
      <c r="F90" s="52">
        <v>215.15</v>
      </c>
      <c r="G90" s="8">
        <f t="shared" si="11"/>
        <v>8821.15</v>
      </c>
      <c r="I90" s="6"/>
      <c r="J90" s="6"/>
      <c r="K90" s="6"/>
      <c r="L90" s="6"/>
      <c r="M90" s="6"/>
      <c r="N90" s="6"/>
      <c r="O90" s="6"/>
      <c r="P90" s="6"/>
    </row>
    <row r="91" spans="2:16" s="5" customFormat="1" ht="14.4">
      <c r="B91" s="36" t="s">
        <v>150</v>
      </c>
      <c r="C91" s="16" t="s">
        <v>76</v>
      </c>
      <c r="D91" s="17" t="s">
        <v>26</v>
      </c>
      <c r="E91" s="18">
        <v>4</v>
      </c>
      <c r="F91" s="52">
        <v>40.09</v>
      </c>
      <c r="G91" s="8">
        <f t="shared" si="11"/>
        <v>160.36</v>
      </c>
      <c r="I91" s="6"/>
      <c r="J91" s="6"/>
      <c r="K91" s="6"/>
      <c r="L91" s="6"/>
      <c r="M91" s="6"/>
      <c r="N91" s="6"/>
      <c r="O91" s="6"/>
      <c r="P91" s="6"/>
    </row>
    <row r="92" spans="2:16" s="5" customFormat="1" ht="14.4">
      <c r="B92" s="36" t="s">
        <v>151</v>
      </c>
      <c r="C92" s="16" t="s">
        <v>35</v>
      </c>
      <c r="D92" s="17" t="s">
        <v>5</v>
      </c>
      <c r="E92" s="18">
        <v>1.01</v>
      </c>
      <c r="F92" s="52">
        <v>29.54</v>
      </c>
      <c r="G92" s="8">
        <f t="shared" si="11"/>
        <v>29.84</v>
      </c>
      <c r="I92" s="6"/>
      <c r="J92" s="6"/>
      <c r="K92" s="6"/>
      <c r="L92" s="6"/>
      <c r="M92" s="6"/>
      <c r="N92" s="6"/>
      <c r="O92" s="6"/>
      <c r="P92" s="6"/>
    </row>
    <row r="93" spans="2:16" s="5" customFormat="1" ht="14.4">
      <c r="B93" s="36" t="s">
        <v>152</v>
      </c>
      <c r="C93" s="56" t="s">
        <v>312</v>
      </c>
      <c r="D93" s="17" t="s">
        <v>5</v>
      </c>
      <c r="E93" s="18">
        <v>0.92</v>
      </c>
      <c r="F93" s="52">
        <v>595.46</v>
      </c>
      <c r="G93" s="8">
        <f t="shared" si="11"/>
        <v>547.82</v>
      </c>
      <c r="I93" s="6"/>
      <c r="J93" s="6"/>
      <c r="K93" s="6"/>
      <c r="L93" s="6"/>
      <c r="M93" s="6"/>
      <c r="N93" s="6"/>
      <c r="O93" s="6"/>
      <c r="P93" s="6"/>
    </row>
    <row r="94" spans="2:16" s="5" customFormat="1" ht="14.4">
      <c r="B94" s="36" t="s">
        <v>153</v>
      </c>
      <c r="C94" s="16" t="s">
        <v>52</v>
      </c>
      <c r="D94" s="17" t="s">
        <v>4</v>
      </c>
      <c r="E94" s="18">
        <v>6.94</v>
      </c>
      <c r="F94" s="52">
        <v>72.61</v>
      </c>
      <c r="G94" s="8">
        <f t="shared" si="11"/>
        <v>503.91</v>
      </c>
      <c r="I94" s="6"/>
      <c r="J94" s="6"/>
      <c r="K94" s="6"/>
      <c r="L94" s="6"/>
      <c r="M94" s="6"/>
      <c r="N94" s="6"/>
      <c r="O94" s="6"/>
      <c r="P94" s="6"/>
    </row>
    <row r="95" spans="2:16" s="5" customFormat="1" ht="14.4">
      <c r="B95" s="36" t="s">
        <v>154</v>
      </c>
      <c r="C95" s="16" t="s">
        <v>36</v>
      </c>
      <c r="D95" s="17" t="s">
        <v>5</v>
      </c>
      <c r="E95" s="18">
        <v>1.01</v>
      </c>
      <c r="F95" s="52">
        <v>650.51</v>
      </c>
      <c r="G95" s="8">
        <f t="shared" si="11"/>
        <v>657.02</v>
      </c>
      <c r="I95" s="6"/>
      <c r="J95" s="6"/>
      <c r="K95" s="6"/>
      <c r="L95" s="6"/>
      <c r="M95" s="6"/>
      <c r="N95" s="6"/>
      <c r="O95" s="6"/>
      <c r="P95" s="6"/>
    </row>
    <row r="96" spans="2:16" s="5" customFormat="1" ht="14.4">
      <c r="B96" s="36" t="s">
        <v>155</v>
      </c>
      <c r="C96" s="16" t="s">
        <v>53</v>
      </c>
      <c r="D96" s="17" t="s">
        <v>7</v>
      </c>
      <c r="E96" s="18">
        <v>151.2</v>
      </c>
      <c r="F96" s="52">
        <v>10.9</v>
      </c>
      <c r="G96" s="8">
        <f t="shared" si="11"/>
        <v>1648.08</v>
      </c>
      <c r="I96" s="6"/>
      <c r="J96" s="6"/>
      <c r="K96" s="6"/>
      <c r="L96" s="6"/>
      <c r="M96" s="6"/>
      <c r="N96" s="6"/>
      <c r="O96" s="6"/>
      <c r="P96" s="6"/>
    </row>
    <row r="97" spans="2:16" s="5" customFormat="1" ht="14.4">
      <c r="B97" s="34" t="s">
        <v>117</v>
      </c>
      <c r="C97" s="20" t="s">
        <v>37</v>
      </c>
      <c r="D97" s="20"/>
      <c r="E97" s="20"/>
      <c r="F97" s="20"/>
      <c r="G97" s="7">
        <f>SUM(G98:G103)</f>
        <v>166193.28</v>
      </c>
      <c r="I97" s="6"/>
      <c r="J97" s="6"/>
      <c r="K97" s="6"/>
      <c r="L97" s="6"/>
      <c r="M97" s="6"/>
      <c r="N97" s="6"/>
      <c r="O97" s="6"/>
      <c r="P97" s="6"/>
    </row>
    <row r="98" spans="2:16" s="5" customFormat="1" ht="14.4">
      <c r="B98" s="36" t="s">
        <v>156</v>
      </c>
      <c r="C98" s="16" t="s">
        <v>75</v>
      </c>
      <c r="D98" s="17" t="s">
        <v>6</v>
      </c>
      <c r="E98" s="19">
        <v>330</v>
      </c>
      <c r="F98" s="52">
        <v>215.15</v>
      </c>
      <c r="G98" s="8">
        <f aca="true" t="shared" si="12" ref="G98:G103">ROUND(E98*F98,2)</f>
        <v>70999.5</v>
      </c>
      <c r="I98" s="6"/>
      <c r="J98" s="6"/>
      <c r="K98" s="6"/>
      <c r="L98" s="6"/>
      <c r="M98" s="6"/>
      <c r="N98" s="6"/>
      <c r="O98" s="6"/>
      <c r="P98" s="6"/>
    </row>
    <row r="99" spans="2:16" s="5" customFormat="1" ht="14.4">
      <c r="B99" s="36" t="s">
        <v>157</v>
      </c>
      <c r="C99" s="16" t="s">
        <v>76</v>
      </c>
      <c r="D99" s="17" t="s">
        <v>26</v>
      </c>
      <c r="E99" s="18">
        <v>60</v>
      </c>
      <c r="F99" s="52">
        <v>40.09</v>
      </c>
      <c r="G99" s="8">
        <f t="shared" si="12"/>
        <v>2405.4</v>
      </c>
      <c r="I99" s="6"/>
      <c r="J99" s="6"/>
      <c r="K99" s="6"/>
      <c r="L99" s="6"/>
      <c r="M99" s="6"/>
      <c r="N99" s="6"/>
      <c r="O99" s="6"/>
      <c r="P99" s="6"/>
    </row>
    <row r="100" spans="2:16" s="5" customFormat="1" ht="14.4">
      <c r="B100" s="36" t="s">
        <v>158</v>
      </c>
      <c r="C100" s="16" t="s">
        <v>52</v>
      </c>
      <c r="D100" s="17" t="s">
        <v>4</v>
      </c>
      <c r="E100" s="18">
        <v>92.94</v>
      </c>
      <c r="F100" s="52">
        <v>72.61</v>
      </c>
      <c r="G100" s="8">
        <f t="shared" si="12"/>
        <v>6748.37</v>
      </c>
      <c r="I100" s="6"/>
      <c r="J100" s="6"/>
      <c r="K100" s="6"/>
      <c r="L100" s="6"/>
      <c r="M100" s="6"/>
      <c r="N100" s="6"/>
      <c r="O100" s="6"/>
      <c r="P100" s="6"/>
    </row>
    <row r="101" spans="2:16" s="5" customFormat="1" ht="14.4">
      <c r="B101" s="36" t="s">
        <v>159</v>
      </c>
      <c r="C101" s="16" t="s">
        <v>36</v>
      </c>
      <c r="D101" s="17" t="s">
        <v>5</v>
      </c>
      <c r="E101" s="18">
        <v>33.54</v>
      </c>
      <c r="F101" s="52">
        <v>650.51</v>
      </c>
      <c r="G101" s="8">
        <f t="shared" si="12"/>
        <v>21818.11</v>
      </c>
      <c r="I101" s="6"/>
      <c r="J101" s="6"/>
      <c r="K101" s="6"/>
      <c r="L101" s="6"/>
      <c r="M101" s="6"/>
      <c r="N101" s="6"/>
      <c r="O101" s="6"/>
      <c r="P101" s="6"/>
    </row>
    <row r="102" spans="2:16" s="5" customFormat="1" ht="14.4">
      <c r="B102" s="36" t="s">
        <v>160</v>
      </c>
      <c r="C102" s="16" t="s">
        <v>53</v>
      </c>
      <c r="D102" s="17" t="s">
        <v>7</v>
      </c>
      <c r="E102" s="19">
        <v>5031</v>
      </c>
      <c r="F102" s="52">
        <v>10.9</v>
      </c>
      <c r="G102" s="8">
        <f t="shared" si="12"/>
        <v>54837.9</v>
      </c>
      <c r="I102" s="6"/>
      <c r="J102" s="6"/>
      <c r="K102" s="6"/>
      <c r="L102" s="6"/>
      <c r="M102" s="6"/>
      <c r="N102" s="6"/>
      <c r="O102" s="6"/>
      <c r="P102" s="6"/>
    </row>
    <row r="103" spans="2:16" s="5" customFormat="1" ht="14.4">
      <c r="B103" s="36" t="s">
        <v>161</v>
      </c>
      <c r="C103" s="16" t="s">
        <v>24</v>
      </c>
      <c r="D103" s="17" t="s">
        <v>49</v>
      </c>
      <c r="E103" s="18">
        <v>96</v>
      </c>
      <c r="F103" s="52">
        <v>97.75</v>
      </c>
      <c r="G103" s="8">
        <f t="shared" si="12"/>
        <v>9384</v>
      </c>
      <c r="I103" s="6"/>
      <c r="J103" s="6"/>
      <c r="K103" s="6"/>
      <c r="L103" s="6"/>
      <c r="M103" s="6"/>
      <c r="N103" s="6"/>
      <c r="O103" s="6"/>
      <c r="P103" s="6"/>
    </row>
    <row r="104" spans="2:16" s="5" customFormat="1" ht="14.4">
      <c r="B104" s="34" t="s">
        <v>118</v>
      </c>
      <c r="C104" s="20" t="s">
        <v>38</v>
      </c>
      <c r="D104" s="20"/>
      <c r="E104" s="20"/>
      <c r="F104" s="20"/>
      <c r="G104" s="7">
        <f>SUM(G105,G109)</f>
        <v>85828.79999999999</v>
      </c>
      <c r="I104" s="6"/>
      <c r="J104" s="6"/>
      <c r="K104" s="6"/>
      <c r="L104" s="6"/>
      <c r="M104" s="6"/>
      <c r="N104" s="6"/>
      <c r="O104" s="6"/>
      <c r="P104" s="6"/>
    </row>
    <row r="105" spans="2:16" s="5" customFormat="1" ht="14.4">
      <c r="B105" s="42" t="s">
        <v>162</v>
      </c>
      <c r="C105" s="43" t="s">
        <v>307</v>
      </c>
      <c r="D105" s="43"/>
      <c r="E105" s="43"/>
      <c r="F105" s="43"/>
      <c r="G105" s="44">
        <f>SUM(G106:G108)</f>
        <v>41813.759999999995</v>
      </c>
      <c r="I105" s="6"/>
      <c r="J105" s="6"/>
      <c r="K105" s="6"/>
      <c r="L105" s="6"/>
      <c r="M105" s="6"/>
      <c r="N105" s="6"/>
      <c r="O105" s="6"/>
      <c r="P105" s="6"/>
    </row>
    <row r="106" spans="2:16" s="5" customFormat="1" ht="14.4">
      <c r="B106" s="36" t="s">
        <v>163</v>
      </c>
      <c r="C106" s="21" t="s">
        <v>52</v>
      </c>
      <c r="D106" s="17" t="s">
        <v>4</v>
      </c>
      <c r="E106" s="18">
        <v>137.4</v>
      </c>
      <c r="F106" s="52">
        <v>72.61</v>
      </c>
      <c r="G106" s="8">
        <f aca="true" t="shared" si="13" ref="G106:G108">ROUND(E106*F106,2)</f>
        <v>9976.61</v>
      </c>
      <c r="I106" s="6"/>
      <c r="J106" s="6"/>
      <c r="K106" s="6"/>
      <c r="L106" s="6"/>
      <c r="M106" s="6"/>
      <c r="N106" s="6"/>
      <c r="O106" s="6"/>
      <c r="P106" s="6"/>
    </row>
    <row r="107" spans="2:16" s="5" customFormat="1" ht="14.4">
      <c r="B107" s="36" t="s">
        <v>164</v>
      </c>
      <c r="C107" s="16" t="s">
        <v>36</v>
      </c>
      <c r="D107" s="17" t="s">
        <v>5</v>
      </c>
      <c r="E107" s="18">
        <v>13.93</v>
      </c>
      <c r="F107" s="52">
        <v>650.51</v>
      </c>
      <c r="G107" s="8">
        <f t="shared" si="13"/>
        <v>9061.6</v>
      </c>
      <c r="I107" s="6"/>
      <c r="J107" s="6"/>
      <c r="K107" s="6"/>
      <c r="L107" s="6"/>
      <c r="M107" s="6"/>
      <c r="N107" s="6"/>
      <c r="O107" s="6"/>
      <c r="P107" s="6"/>
    </row>
    <row r="108" spans="2:16" s="5" customFormat="1" ht="14.4">
      <c r="B108" s="36" t="s">
        <v>165</v>
      </c>
      <c r="C108" s="16" t="s">
        <v>53</v>
      </c>
      <c r="D108" s="17" t="s">
        <v>7</v>
      </c>
      <c r="E108" s="19">
        <v>2089.5</v>
      </c>
      <c r="F108" s="52">
        <v>10.9</v>
      </c>
      <c r="G108" s="8">
        <f t="shared" si="13"/>
        <v>22775.55</v>
      </c>
      <c r="I108" s="6"/>
      <c r="J108" s="6"/>
      <c r="K108" s="6"/>
      <c r="L108" s="6"/>
      <c r="M108" s="6"/>
      <c r="N108" s="6"/>
      <c r="O108" s="6"/>
      <c r="P108" s="6"/>
    </row>
    <row r="109" spans="2:16" s="5" customFormat="1" ht="14.4">
      <c r="B109" s="42" t="s">
        <v>166</v>
      </c>
      <c r="C109" s="43" t="s">
        <v>91</v>
      </c>
      <c r="D109" s="43"/>
      <c r="E109" s="43"/>
      <c r="F109" s="43"/>
      <c r="G109" s="44">
        <f>SUM(G110:G112)</f>
        <v>44015.04</v>
      </c>
      <c r="I109" s="6"/>
      <c r="J109" s="6"/>
      <c r="K109" s="6"/>
      <c r="L109" s="6"/>
      <c r="M109" s="6"/>
      <c r="N109" s="6"/>
      <c r="O109" s="6"/>
      <c r="P109" s="6"/>
    </row>
    <row r="110" spans="2:16" s="5" customFormat="1" ht="14.4">
      <c r="B110" s="36" t="s">
        <v>167</v>
      </c>
      <c r="C110" s="16" t="s">
        <v>52</v>
      </c>
      <c r="D110" s="17" t="s">
        <v>4</v>
      </c>
      <c r="E110" s="18">
        <v>12.1</v>
      </c>
      <c r="F110" s="52">
        <v>72.61</v>
      </c>
      <c r="G110" s="8">
        <f aca="true" t="shared" si="14" ref="G110:G112">ROUND(E110*F110,2)</f>
        <v>878.58</v>
      </c>
      <c r="I110" s="6"/>
      <c r="J110" s="6"/>
      <c r="K110" s="6"/>
      <c r="L110" s="6"/>
      <c r="M110" s="6"/>
      <c r="N110" s="6"/>
      <c r="O110" s="6"/>
      <c r="P110" s="6"/>
    </row>
    <row r="111" spans="2:16" s="5" customFormat="1" ht="14.4">
      <c r="B111" s="36" t="s">
        <v>168</v>
      </c>
      <c r="C111" s="16" t="s">
        <v>36</v>
      </c>
      <c r="D111" s="17" t="s">
        <v>5</v>
      </c>
      <c r="E111" s="18">
        <v>16.51</v>
      </c>
      <c r="F111" s="52">
        <v>650.51</v>
      </c>
      <c r="G111" s="8">
        <f t="shared" si="14"/>
        <v>10739.92</v>
      </c>
      <c r="I111" s="6"/>
      <c r="J111" s="6"/>
      <c r="K111" s="6"/>
      <c r="L111" s="6"/>
      <c r="M111" s="6"/>
      <c r="N111" s="6"/>
      <c r="O111" s="6"/>
      <c r="P111" s="6"/>
    </row>
    <row r="112" spans="2:16" s="5" customFormat="1" ht="14.4">
      <c r="B112" s="36" t="s">
        <v>169</v>
      </c>
      <c r="C112" s="16" t="s">
        <v>53</v>
      </c>
      <c r="D112" s="17" t="s">
        <v>7</v>
      </c>
      <c r="E112" s="19">
        <v>2972.16</v>
      </c>
      <c r="F112" s="52">
        <v>10.9</v>
      </c>
      <c r="G112" s="8">
        <f t="shared" si="14"/>
        <v>32396.54</v>
      </c>
      <c r="I112" s="6"/>
      <c r="J112" s="6"/>
      <c r="K112" s="6"/>
      <c r="L112" s="6"/>
      <c r="M112" s="6"/>
      <c r="N112" s="6"/>
      <c r="O112" s="6"/>
      <c r="P112" s="6"/>
    </row>
    <row r="113" spans="2:16" s="5" customFormat="1" ht="14.4">
      <c r="B113" s="34" t="s">
        <v>119</v>
      </c>
      <c r="C113" s="20" t="s">
        <v>39</v>
      </c>
      <c r="D113" s="20"/>
      <c r="E113" s="20"/>
      <c r="F113" s="20"/>
      <c r="G113" s="7">
        <f>SUM(G114,G118,G122)</f>
        <v>155176.32</v>
      </c>
      <c r="I113" s="6"/>
      <c r="J113" s="6"/>
      <c r="K113" s="6"/>
      <c r="L113" s="6"/>
      <c r="M113" s="6"/>
      <c r="N113" s="6"/>
      <c r="O113" s="6"/>
      <c r="P113" s="6"/>
    </row>
    <row r="114" spans="2:16" s="5" customFormat="1" ht="14.4">
      <c r="B114" s="42" t="s">
        <v>170</v>
      </c>
      <c r="C114" s="43" t="s">
        <v>308</v>
      </c>
      <c r="D114" s="43"/>
      <c r="E114" s="43"/>
      <c r="F114" s="43"/>
      <c r="G114" s="44">
        <f>SUM(G115:G117)</f>
        <v>20842.629999999997</v>
      </c>
      <c r="I114" s="6"/>
      <c r="J114" s="6"/>
      <c r="K114" s="6"/>
      <c r="L114" s="6"/>
      <c r="M114" s="6"/>
      <c r="N114" s="6"/>
      <c r="O114" s="6"/>
      <c r="P114" s="6"/>
    </row>
    <row r="115" spans="2:16" s="5" customFormat="1" ht="14.4">
      <c r="B115" s="36" t="s">
        <v>171</v>
      </c>
      <c r="C115" s="16" t="s">
        <v>52</v>
      </c>
      <c r="D115" s="17" t="s">
        <v>4</v>
      </c>
      <c r="E115" s="18">
        <v>15.04</v>
      </c>
      <c r="F115" s="52">
        <v>72.61</v>
      </c>
      <c r="G115" s="8">
        <f aca="true" t="shared" si="15" ref="G115:G117">ROUND(E115*F115,2)</f>
        <v>1092.05</v>
      </c>
      <c r="I115" s="6"/>
      <c r="J115" s="6"/>
      <c r="K115" s="6"/>
      <c r="L115" s="6"/>
      <c r="M115" s="6"/>
      <c r="N115" s="6"/>
      <c r="O115" s="6"/>
      <c r="P115" s="6"/>
    </row>
    <row r="116" spans="2:16" s="5" customFormat="1" ht="14.4">
      <c r="B116" s="36" t="s">
        <v>172</v>
      </c>
      <c r="C116" s="16" t="s">
        <v>36</v>
      </c>
      <c r="D116" s="17" t="s">
        <v>5</v>
      </c>
      <c r="E116" s="18">
        <v>7.56</v>
      </c>
      <c r="F116" s="52">
        <v>650.51</v>
      </c>
      <c r="G116" s="8">
        <f t="shared" si="15"/>
        <v>4917.86</v>
      </c>
      <c r="I116" s="6"/>
      <c r="J116" s="6"/>
      <c r="K116" s="6"/>
      <c r="L116" s="6"/>
      <c r="M116" s="6"/>
      <c r="N116" s="6"/>
      <c r="O116" s="6"/>
      <c r="P116" s="6"/>
    </row>
    <row r="117" spans="2:16" s="5" customFormat="1" ht="14.4">
      <c r="B117" s="36" t="s">
        <v>173</v>
      </c>
      <c r="C117" s="16" t="s">
        <v>53</v>
      </c>
      <c r="D117" s="17" t="s">
        <v>7</v>
      </c>
      <c r="E117" s="19">
        <v>1360.8</v>
      </c>
      <c r="F117" s="52">
        <v>10.9</v>
      </c>
      <c r="G117" s="8">
        <f t="shared" si="15"/>
        <v>14832.72</v>
      </c>
      <c r="I117" s="6"/>
      <c r="J117" s="6"/>
      <c r="K117" s="6"/>
      <c r="L117" s="6"/>
      <c r="M117" s="6"/>
      <c r="N117" s="6"/>
      <c r="O117" s="6"/>
      <c r="P117" s="6"/>
    </row>
    <row r="118" spans="2:16" s="5" customFormat="1" ht="14.4">
      <c r="B118" s="42" t="s">
        <v>174</v>
      </c>
      <c r="C118" s="43" t="s">
        <v>98</v>
      </c>
      <c r="D118" s="43"/>
      <c r="E118" s="43"/>
      <c r="F118" s="43"/>
      <c r="G118" s="44">
        <f>SUM(G119:G121)</f>
        <v>42743.380000000005</v>
      </c>
      <c r="I118" s="6"/>
      <c r="J118" s="6"/>
      <c r="K118" s="6"/>
      <c r="L118" s="6"/>
      <c r="M118" s="6"/>
      <c r="N118" s="6"/>
      <c r="O118" s="6"/>
      <c r="P118" s="6"/>
    </row>
    <row r="119" spans="2:16" s="5" customFormat="1" ht="14.4">
      <c r="B119" s="36" t="s">
        <v>175</v>
      </c>
      <c r="C119" s="16" t="s">
        <v>52</v>
      </c>
      <c r="D119" s="17" t="s">
        <v>4</v>
      </c>
      <c r="E119" s="18">
        <v>94.8</v>
      </c>
      <c r="F119" s="52">
        <v>72.61</v>
      </c>
      <c r="G119" s="8">
        <f aca="true" t="shared" si="16" ref="G119:G121">ROUND(E119*F119,2)</f>
        <v>6883.43</v>
      </c>
      <c r="I119" s="6"/>
      <c r="J119" s="6"/>
      <c r="K119" s="6"/>
      <c r="L119" s="6"/>
      <c r="M119" s="6"/>
      <c r="N119" s="6"/>
      <c r="O119" s="6"/>
      <c r="P119" s="6"/>
    </row>
    <row r="120" spans="2:16" s="5" customFormat="1" ht="14.4">
      <c r="B120" s="36" t="s">
        <v>176</v>
      </c>
      <c r="C120" s="16" t="s">
        <v>36</v>
      </c>
      <c r="D120" s="17" t="s">
        <v>5</v>
      </c>
      <c r="E120" s="18">
        <v>13.73</v>
      </c>
      <c r="F120" s="52">
        <v>650.51</v>
      </c>
      <c r="G120" s="8">
        <f t="shared" si="16"/>
        <v>8931.5</v>
      </c>
      <c r="I120" s="6"/>
      <c r="J120" s="6"/>
      <c r="K120" s="6"/>
      <c r="L120" s="6"/>
      <c r="M120" s="6"/>
      <c r="N120" s="6"/>
      <c r="O120" s="6"/>
      <c r="P120" s="6"/>
    </row>
    <row r="121" spans="2:16" s="5" customFormat="1" ht="14.4">
      <c r="B121" s="36" t="s">
        <v>177</v>
      </c>
      <c r="C121" s="16" t="s">
        <v>53</v>
      </c>
      <c r="D121" s="17" t="s">
        <v>7</v>
      </c>
      <c r="E121" s="19">
        <v>2470.5</v>
      </c>
      <c r="F121" s="52">
        <v>10.9</v>
      </c>
      <c r="G121" s="8">
        <f t="shared" si="16"/>
        <v>26928.45</v>
      </c>
      <c r="I121" s="6"/>
      <c r="J121" s="6"/>
      <c r="K121" s="6"/>
      <c r="L121" s="6"/>
      <c r="M121" s="6"/>
      <c r="N121" s="6"/>
      <c r="O121" s="6"/>
      <c r="P121" s="6"/>
    </row>
    <row r="122" spans="2:16" s="5" customFormat="1" ht="14.4">
      <c r="B122" s="42" t="s">
        <v>178</v>
      </c>
      <c r="C122" s="43" t="s">
        <v>102</v>
      </c>
      <c r="D122" s="43"/>
      <c r="E122" s="43"/>
      <c r="F122" s="43"/>
      <c r="G122" s="44">
        <f>SUM(G123:G126)</f>
        <v>91590.31</v>
      </c>
      <c r="I122" s="6"/>
      <c r="J122" s="6"/>
      <c r="K122" s="6"/>
      <c r="L122" s="6"/>
      <c r="M122" s="6"/>
      <c r="N122" s="6"/>
      <c r="O122" s="6"/>
      <c r="P122" s="6"/>
    </row>
    <row r="123" spans="2:16" s="5" customFormat="1" ht="20.4">
      <c r="B123" s="36" t="s">
        <v>179</v>
      </c>
      <c r="C123" s="56" t="s">
        <v>309</v>
      </c>
      <c r="D123" s="17" t="s">
        <v>5</v>
      </c>
      <c r="E123" s="19">
        <v>129</v>
      </c>
      <c r="F123" s="52">
        <v>10.39</v>
      </c>
      <c r="G123" s="8">
        <f aca="true" t="shared" si="17" ref="G123:G126">ROUND(E123*F123,2)</f>
        <v>1340.31</v>
      </c>
      <c r="I123" s="6"/>
      <c r="J123" s="6"/>
      <c r="K123" s="6"/>
      <c r="L123" s="6"/>
      <c r="M123" s="6"/>
      <c r="N123" s="6"/>
      <c r="O123" s="6"/>
      <c r="P123" s="6"/>
    </row>
    <row r="124" spans="2:16" s="5" customFormat="1" ht="14.4">
      <c r="B124" s="36" t="s">
        <v>180</v>
      </c>
      <c r="C124" s="16" t="s">
        <v>52</v>
      </c>
      <c r="D124" s="17" t="s">
        <v>4</v>
      </c>
      <c r="E124" s="19">
        <v>129</v>
      </c>
      <c r="F124" s="52">
        <v>72.61</v>
      </c>
      <c r="G124" s="8">
        <f t="shared" si="17"/>
        <v>9366.69</v>
      </c>
      <c r="I124" s="6"/>
      <c r="J124" s="6"/>
      <c r="K124" s="6"/>
      <c r="L124" s="6"/>
      <c r="M124" s="6"/>
      <c r="N124" s="6"/>
      <c r="O124" s="6"/>
      <c r="P124" s="6"/>
    </row>
    <row r="125" spans="2:16" s="5" customFormat="1" ht="14.4">
      <c r="B125" s="36" t="s">
        <v>181</v>
      </c>
      <c r="C125" s="16" t="s">
        <v>36</v>
      </c>
      <c r="D125" s="17" t="s">
        <v>5</v>
      </c>
      <c r="E125" s="18">
        <v>30.96</v>
      </c>
      <c r="F125" s="52">
        <v>650.51</v>
      </c>
      <c r="G125" s="8">
        <f t="shared" si="17"/>
        <v>20139.79</v>
      </c>
      <c r="I125" s="6"/>
      <c r="J125" s="6"/>
      <c r="K125" s="6"/>
      <c r="L125" s="6"/>
      <c r="M125" s="6"/>
      <c r="N125" s="6"/>
      <c r="O125" s="6"/>
      <c r="P125" s="6"/>
    </row>
    <row r="126" spans="2:16" s="5" customFormat="1" ht="14.4">
      <c r="B126" s="36" t="s">
        <v>182</v>
      </c>
      <c r="C126" s="16" t="s">
        <v>53</v>
      </c>
      <c r="D126" s="17" t="s">
        <v>7</v>
      </c>
      <c r="E126" s="19">
        <v>5572.8</v>
      </c>
      <c r="F126" s="52">
        <v>10.9</v>
      </c>
      <c r="G126" s="8">
        <f t="shared" si="17"/>
        <v>60743.52</v>
      </c>
      <c r="I126" s="6"/>
      <c r="J126" s="6"/>
      <c r="K126" s="6"/>
      <c r="L126" s="6"/>
      <c r="M126" s="6"/>
      <c r="N126" s="6"/>
      <c r="O126" s="6"/>
      <c r="P126" s="6"/>
    </row>
    <row r="127" spans="2:16" s="5" customFormat="1" ht="14.4">
      <c r="B127" s="34" t="s">
        <v>123</v>
      </c>
      <c r="C127" s="20" t="s">
        <v>40</v>
      </c>
      <c r="D127" s="20"/>
      <c r="E127" s="20"/>
      <c r="F127" s="20"/>
      <c r="G127" s="7">
        <f>SUM(G128:G131)</f>
        <v>50856.2</v>
      </c>
      <c r="I127" s="6"/>
      <c r="J127" s="6"/>
      <c r="K127" s="6"/>
      <c r="L127" s="6"/>
      <c r="M127" s="6"/>
      <c r="N127" s="6"/>
      <c r="O127" s="6"/>
      <c r="P127" s="6"/>
    </row>
    <row r="128" spans="2:16" s="5" customFormat="1" ht="20.4">
      <c r="B128" s="36" t="s">
        <v>183</v>
      </c>
      <c r="C128" s="16" t="s">
        <v>107</v>
      </c>
      <c r="D128" s="17" t="s">
        <v>6</v>
      </c>
      <c r="E128" s="18">
        <v>35.8</v>
      </c>
      <c r="F128" s="52">
        <v>1070.88</v>
      </c>
      <c r="G128" s="8">
        <f aca="true" t="shared" si="18" ref="G128:G131">ROUND(E128*F128,2)</f>
        <v>38337.5</v>
      </c>
      <c r="I128" s="6"/>
      <c r="J128" s="6"/>
      <c r="K128" s="6"/>
      <c r="L128" s="6"/>
      <c r="M128" s="6"/>
      <c r="N128" s="6"/>
      <c r="O128" s="6"/>
      <c r="P128" s="6"/>
    </row>
    <row r="129" spans="2:16" s="60" customFormat="1" ht="20.4">
      <c r="B129" s="55" t="s">
        <v>184</v>
      </c>
      <c r="C129" s="56" t="s">
        <v>310</v>
      </c>
      <c r="D129" s="57" t="s">
        <v>6</v>
      </c>
      <c r="E129" s="58">
        <v>15</v>
      </c>
      <c r="F129" s="52">
        <v>354.52</v>
      </c>
      <c r="G129" s="59">
        <f t="shared" si="18"/>
        <v>5317.8</v>
      </c>
      <c r="I129" s="61"/>
      <c r="J129" s="61"/>
      <c r="K129" s="61"/>
      <c r="L129" s="61"/>
      <c r="M129" s="61"/>
      <c r="N129" s="61"/>
      <c r="O129" s="61"/>
      <c r="P129" s="61"/>
    </row>
    <row r="130" spans="2:16" s="5" customFormat="1" ht="14.4">
      <c r="B130" s="36" t="s">
        <v>185</v>
      </c>
      <c r="C130" s="16" t="s">
        <v>41</v>
      </c>
      <c r="D130" s="17" t="s">
        <v>6</v>
      </c>
      <c r="E130" s="18">
        <v>15</v>
      </c>
      <c r="F130" s="52">
        <v>469.78</v>
      </c>
      <c r="G130" s="8">
        <f t="shared" si="18"/>
        <v>7046.7</v>
      </c>
      <c r="I130" s="6"/>
      <c r="J130" s="6"/>
      <c r="K130" s="6"/>
      <c r="L130" s="6"/>
      <c r="M130" s="6"/>
      <c r="N130" s="6"/>
      <c r="O130" s="6"/>
      <c r="P130" s="6"/>
    </row>
    <row r="131" spans="2:16" s="5" customFormat="1" ht="14.4">
      <c r="B131" s="36" t="s">
        <v>186</v>
      </c>
      <c r="C131" s="16" t="s">
        <v>42</v>
      </c>
      <c r="D131" s="17" t="s">
        <v>26</v>
      </c>
      <c r="E131" s="18">
        <v>12</v>
      </c>
      <c r="F131" s="52">
        <v>12.85</v>
      </c>
      <c r="G131" s="8">
        <f t="shared" si="18"/>
        <v>154.2</v>
      </c>
      <c r="I131" s="6"/>
      <c r="J131" s="6"/>
      <c r="K131" s="6"/>
      <c r="L131" s="6"/>
      <c r="M131" s="6"/>
      <c r="N131" s="6"/>
      <c r="O131" s="6"/>
      <c r="P131" s="6"/>
    </row>
    <row r="132" spans="2:16" s="5" customFormat="1" ht="14.4">
      <c r="B132" s="34" t="s">
        <v>124</v>
      </c>
      <c r="C132" s="20" t="s">
        <v>19</v>
      </c>
      <c r="D132" s="20"/>
      <c r="E132" s="20"/>
      <c r="F132" s="20"/>
      <c r="G132" s="7">
        <f>SUM(G133:G134)</f>
        <v>5916.98</v>
      </c>
      <c r="I132" s="6"/>
      <c r="J132" s="6"/>
      <c r="K132" s="6"/>
      <c r="L132" s="6"/>
      <c r="M132" s="6"/>
      <c r="N132" s="6"/>
      <c r="O132" s="6"/>
      <c r="P132" s="6"/>
    </row>
    <row r="133" spans="2:16" s="5" customFormat="1" ht="14.4">
      <c r="B133" s="36" t="s">
        <v>187</v>
      </c>
      <c r="C133" s="16" t="s">
        <v>48</v>
      </c>
      <c r="D133" s="17" t="s">
        <v>4</v>
      </c>
      <c r="E133" s="18">
        <v>24.33</v>
      </c>
      <c r="F133" s="52">
        <v>36.71</v>
      </c>
      <c r="G133" s="8">
        <f aca="true" t="shared" si="19" ref="G133:G134">ROUND(E133*F133,2)</f>
        <v>893.15</v>
      </c>
      <c r="I133" s="6"/>
      <c r="J133" s="6"/>
      <c r="K133" s="6"/>
      <c r="L133" s="6"/>
      <c r="M133" s="6"/>
      <c r="N133" s="6"/>
      <c r="O133" s="6"/>
      <c r="P133" s="6"/>
    </row>
    <row r="134" spans="2:16" s="5" customFormat="1" ht="14.4">
      <c r="B134" s="36" t="s">
        <v>188</v>
      </c>
      <c r="C134" s="16" t="s">
        <v>43</v>
      </c>
      <c r="D134" s="17" t="s">
        <v>4</v>
      </c>
      <c r="E134" s="18">
        <v>14.07</v>
      </c>
      <c r="F134" s="52">
        <v>357.06</v>
      </c>
      <c r="G134" s="8">
        <f t="shared" si="19"/>
        <v>5023.83</v>
      </c>
      <c r="I134" s="6"/>
      <c r="J134" s="6"/>
      <c r="K134" s="6"/>
      <c r="L134" s="6"/>
      <c r="M134" s="6"/>
      <c r="N134" s="6"/>
      <c r="O134" s="6"/>
      <c r="P134" s="6"/>
    </row>
    <row r="135" spans="2:16" s="5" customFormat="1" ht="14.4">
      <c r="B135" s="39">
        <v>4</v>
      </c>
      <c r="C135" s="134" t="s">
        <v>319</v>
      </c>
      <c r="D135" s="134"/>
      <c r="E135" s="134"/>
      <c r="F135" s="134"/>
      <c r="G135" s="40">
        <f>SUM(G136,G147,G158,G165,G174,G188,G193)</f>
        <v>440914.1699999999</v>
      </c>
      <c r="I135" s="6"/>
      <c r="J135" s="6"/>
      <c r="K135" s="6"/>
      <c r="L135" s="6"/>
      <c r="M135" s="6"/>
      <c r="N135" s="6"/>
      <c r="O135" s="6"/>
      <c r="P135" s="6"/>
    </row>
    <row r="136" spans="2:16" s="5" customFormat="1" ht="14.4">
      <c r="B136" s="34" t="s">
        <v>121</v>
      </c>
      <c r="C136" s="20" t="s">
        <v>304</v>
      </c>
      <c r="D136" s="20"/>
      <c r="E136" s="20"/>
      <c r="F136" s="20"/>
      <c r="G136" s="7">
        <f>SUM(G137:G146)</f>
        <v>79491.67</v>
      </c>
      <c r="I136" s="6"/>
      <c r="J136" s="6"/>
      <c r="K136" s="6"/>
      <c r="L136" s="6"/>
      <c r="M136" s="6"/>
      <c r="N136" s="6"/>
      <c r="O136" s="6"/>
      <c r="P136" s="6"/>
    </row>
    <row r="137" spans="2:16" s="5" customFormat="1" ht="14.4">
      <c r="B137" s="36" t="s">
        <v>189</v>
      </c>
      <c r="C137" s="16" t="s">
        <v>30</v>
      </c>
      <c r="D137" s="17" t="s">
        <v>4</v>
      </c>
      <c r="E137" s="18">
        <v>25.6</v>
      </c>
      <c r="F137" s="51">
        <v>164.71</v>
      </c>
      <c r="G137" s="8">
        <f aca="true" t="shared" si="20" ref="G137:G145">ROUND(E137*F137,2)</f>
        <v>4216.58</v>
      </c>
      <c r="I137" s="6"/>
      <c r="J137" s="6"/>
      <c r="K137" s="6"/>
      <c r="L137" s="6"/>
      <c r="M137" s="6"/>
      <c r="N137" s="6"/>
      <c r="O137" s="6"/>
      <c r="P137" s="6"/>
    </row>
    <row r="138" spans="2:16" s="5" customFormat="1" ht="14.4">
      <c r="B138" s="36" t="s">
        <v>191</v>
      </c>
      <c r="C138" s="16" t="s">
        <v>51</v>
      </c>
      <c r="D138" s="17" t="s">
        <v>4</v>
      </c>
      <c r="E138" s="19">
        <v>86</v>
      </c>
      <c r="F138" s="52">
        <v>76.7</v>
      </c>
      <c r="G138" s="8">
        <f t="shared" si="20"/>
        <v>6596.2</v>
      </c>
      <c r="I138" s="6"/>
      <c r="J138" s="6"/>
      <c r="K138" s="6"/>
      <c r="L138" s="6"/>
      <c r="M138" s="6"/>
      <c r="N138" s="6"/>
      <c r="O138" s="6"/>
      <c r="P138" s="6"/>
    </row>
    <row r="139" spans="2:16" s="60" customFormat="1" ht="14.4">
      <c r="B139" s="55" t="s">
        <v>192</v>
      </c>
      <c r="C139" s="56" t="s">
        <v>305</v>
      </c>
      <c r="D139" s="57" t="s">
        <v>26</v>
      </c>
      <c r="E139" s="58">
        <v>2</v>
      </c>
      <c r="F139" s="52">
        <v>1950</v>
      </c>
      <c r="G139" s="59">
        <f t="shared" si="20"/>
        <v>3900</v>
      </c>
      <c r="I139" s="61"/>
      <c r="J139" s="61"/>
      <c r="K139" s="61"/>
      <c r="L139" s="61"/>
      <c r="M139" s="61"/>
      <c r="N139" s="61"/>
      <c r="O139" s="61"/>
      <c r="P139" s="61"/>
    </row>
    <row r="140" spans="2:16" s="60" customFormat="1" ht="14.4">
      <c r="B140" s="55" t="s">
        <v>193</v>
      </c>
      <c r="C140" s="56" t="s">
        <v>47</v>
      </c>
      <c r="D140" s="57" t="s">
        <v>4</v>
      </c>
      <c r="E140" s="65">
        <v>167.84</v>
      </c>
      <c r="F140" s="52">
        <v>23.63</v>
      </c>
      <c r="G140" s="59">
        <f t="shared" si="20"/>
        <v>3966.06</v>
      </c>
      <c r="I140" s="61"/>
      <c r="J140" s="61"/>
      <c r="K140" s="61"/>
      <c r="L140" s="61"/>
      <c r="M140" s="61"/>
      <c r="N140" s="61"/>
      <c r="O140" s="61"/>
      <c r="P140" s="61"/>
    </row>
    <row r="141" spans="2:16" s="60" customFormat="1" ht="14.4">
      <c r="B141" s="55" t="s">
        <v>194</v>
      </c>
      <c r="C141" s="56" t="s">
        <v>306</v>
      </c>
      <c r="D141" s="57" t="s">
        <v>23</v>
      </c>
      <c r="E141" s="65">
        <v>440</v>
      </c>
      <c r="F141" s="52">
        <v>56.42</v>
      </c>
      <c r="G141" s="59">
        <f t="shared" si="20"/>
        <v>24824.8</v>
      </c>
      <c r="I141" s="61"/>
      <c r="J141" s="61"/>
      <c r="K141" s="61"/>
      <c r="L141" s="61"/>
      <c r="M141" s="61"/>
      <c r="N141" s="61"/>
      <c r="O141" s="61"/>
      <c r="P141" s="61"/>
    </row>
    <row r="142" spans="2:16" s="60" customFormat="1" ht="14.4">
      <c r="B142" s="55" t="s">
        <v>195</v>
      </c>
      <c r="C142" s="56" t="s">
        <v>324</v>
      </c>
      <c r="D142" s="57" t="s">
        <v>6</v>
      </c>
      <c r="E142" s="65">
        <v>8</v>
      </c>
      <c r="F142" s="52">
        <v>3224.16</v>
      </c>
      <c r="G142" s="59">
        <f t="shared" si="20"/>
        <v>25793.28</v>
      </c>
      <c r="I142" s="61"/>
      <c r="J142" s="61"/>
      <c r="K142" s="61"/>
      <c r="L142" s="61"/>
      <c r="M142" s="61"/>
      <c r="N142" s="61"/>
      <c r="O142" s="61"/>
      <c r="P142" s="61"/>
    </row>
    <row r="143" spans="2:16" s="60" customFormat="1" ht="14.4">
      <c r="B143" s="55" t="s">
        <v>332</v>
      </c>
      <c r="C143" s="56" t="s">
        <v>325</v>
      </c>
      <c r="D143" s="57" t="s">
        <v>5</v>
      </c>
      <c r="E143" s="65">
        <v>227.5</v>
      </c>
      <c r="F143" s="52">
        <v>7.61</v>
      </c>
      <c r="G143" s="59">
        <f t="shared" si="20"/>
        <v>1731.28</v>
      </c>
      <c r="I143" s="61"/>
      <c r="J143" s="61"/>
      <c r="K143" s="61"/>
      <c r="L143" s="61"/>
      <c r="M143" s="61"/>
      <c r="N143" s="61"/>
      <c r="O143" s="61"/>
      <c r="P143" s="61"/>
    </row>
    <row r="144" spans="2:16" s="60" customFormat="1" ht="14.4">
      <c r="B144" s="55" t="s">
        <v>333</v>
      </c>
      <c r="C144" s="56" t="s">
        <v>326</v>
      </c>
      <c r="D144" s="57" t="s">
        <v>5</v>
      </c>
      <c r="E144" s="65">
        <v>17.5</v>
      </c>
      <c r="F144" s="52">
        <v>29.47</v>
      </c>
      <c r="G144" s="59">
        <f t="shared" si="20"/>
        <v>515.73</v>
      </c>
      <c r="I144" s="61"/>
      <c r="J144" s="61"/>
      <c r="K144" s="61"/>
      <c r="L144" s="61"/>
      <c r="M144" s="61"/>
      <c r="N144" s="61"/>
      <c r="O144" s="61"/>
      <c r="P144" s="61"/>
    </row>
    <row r="145" spans="2:16" s="60" customFormat="1" ht="14.4">
      <c r="B145" s="55" t="s">
        <v>334</v>
      </c>
      <c r="C145" s="56" t="s">
        <v>31</v>
      </c>
      <c r="D145" s="57" t="s">
        <v>4</v>
      </c>
      <c r="E145" s="58">
        <v>33.6</v>
      </c>
      <c r="F145" s="52">
        <v>236.54</v>
      </c>
      <c r="G145" s="59">
        <f t="shared" si="20"/>
        <v>7947.74</v>
      </c>
      <c r="I145" s="61"/>
      <c r="J145" s="61"/>
      <c r="K145" s="61"/>
      <c r="L145" s="61"/>
      <c r="M145" s="61"/>
      <c r="N145" s="61"/>
      <c r="O145" s="61"/>
      <c r="P145" s="61"/>
    </row>
    <row r="146" spans="2:16" s="60" customFormat="1" ht="14.4">
      <c r="B146" s="55" t="s">
        <v>335</v>
      </c>
      <c r="C146" s="56" t="s">
        <v>327</v>
      </c>
      <c r="D146" s="57" t="s">
        <v>5</v>
      </c>
      <c r="E146" s="58">
        <v>64.5</v>
      </c>
      <c r="F146" s="52">
        <v>45.21</v>
      </c>
      <c r="G146" s="59"/>
      <c r="I146" s="61"/>
      <c r="J146" s="61"/>
      <c r="K146" s="61"/>
      <c r="L146" s="61"/>
      <c r="M146" s="61"/>
      <c r="N146" s="61"/>
      <c r="O146" s="61"/>
      <c r="P146" s="61"/>
    </row>
    <row r="147" spans="2:16" s="5" customFormat="1" ht="14.4">
      <c r="B147" s="34" t="s">
        <v>196</v>
      </c>
      <c r="C147" s="20" t="s">
        <v>32</v>
      </c>
      <c r="D147" s="20"/>
      <c r="E147" s="20"/>
      <c r="F147" s="20"/>
      <c r="G147" s="7">
        <f>SUM(G148:G157)</f>
        <v>19537.300000000003</v>
      </c>
      <c r="I147" s="6"/>
      <c r="J147" s="6"/>
      <c r="K147" s="6"/>
      <c r="L147" s="6"/>
      <c r="M147" s="6"/>
      <c r="N147" s="6"/>
      <c r="O147" s="6"/>
      <c r="P147" s="6"/>
    </row>
    <row r="148" spans="2:16" s="5" customFormat="1" ht="14.4">
      <c r="B148" s="36" t="s">
        <v>197</v>
      </c>
      <c r="C148" s="16" t="s">
        <v>12</v>
      </c>
      <c r="D148" s="17" t="s">
        <v>5</v>
      </c>
      <c r="E148" s="18">
        <v>134.14</v>
      </c>
      <c r="F148" s="52">
        <v>7.61</v>
      </c>
      <c r="G148" s="8">
        <f aca="true" t="shared" si="21" ref="G148:G157">ROUND(E148*F148,2)</f>
        <v>1020.81</v>
      </c>
      <c r="I148" s="6"/>
      <c r="J148" s="6"/>
      <c r="K148" s="6"/>
      <c r="L148" s="6"/>
      <c r="M148" s="6"/>
      <c r="N148" s="6"/>
      <c r="O148" s="6"/>
      <c r="P148" s="6"/>
    </row>
    <row r="149" spans="2:16" s="5" customFormat="1" ht="14.4">
      <c r="B149" s="36" t="s">
        <v>198</v>
      </c>
      <c r="C149" s="16" t="s">
        <v>33</v>
      </c>
      <c r="D149" s="17" t="s">
        <v>5</v>
      </c>
      <c r="E149" s="18">
        <v>98.85</v>
      </c>
      <c r="F149" s="52">
        <v>29.47</v>
      </c>
      <c r="G149" s="8">
        <f t="shared" si="21"/>
        <v>2913.11</v>
      </c>
      <c r="I149" s="6"/>
      <c r="J149" s="6"/>
      <c r="K149" s="6"/>
      <c r="L149" s="6"/>
      <c r="M149" s="6"/>
      <c r="N149" s="6"/>
      <c r="O149" s="6"/>
      <c r="P149" s="6"/>
    </row>
    <row r="150" spans="2:16" s="5" customFormat="1" ht="14.4">
      <c r="B150" s="36" t="s">
        <v>199</v>
      </c>
      <c r="C150" s="16" t="s">
        <v>34</v>
      </c>
      <c r="D150" s="17" t="s">
        <v>9</v>
      </c>
      <c r="E150" s="18">
        <v>480</v>
      </c>
      <c r="F150" s="52">
        <v>6.74</v>
      </c>
      <c r="G150" s="8">
        <f t="shared" si="21"/>
        <v>3235.2</v>
      </c>
      <c r="I150" s="6"/>
      <c r="J150" s="6"/>
      <c r="K150" s="6"/>
      <c r="L150" s="6"/>
      <c r="M150" s="6"/>
      <c r="N150" s="6"/>
      <c r="O150" s="6"/>
      <c r="P150" s="6"/>
    </row>
    <row r="151" spans="2:16" s="5" customFormat="1" ht="14.4">
      <c r="B151" s="36" t="s">
        <v>200</v>
      </c>
      <c r="C151" s="16" t="s">
        <v>75</v>
      </c>
      <c r="D151" s="17" t="s">
        <v>6</v>
      </c>
      <c r="E151" s="18">
        <v>41</v>
      </c>
      <c r="F151" s="52">
        <v>215.15</v>
      </c>
      <c r="G151" s="8">
        <f t="shared" si="21"/>
        <v>8821.15</v>
      </c>
      <c r="I151" s="6"/>
      <c r="J151" s="6"/>
      <c r="K151" s="6"/>
      <c r="L151" s="6"/>
      <c r="M151" s="6"/>
      <c r="N151" s="6"/>
      <c r="O151" s="6"/>
      <c r="P151" s="6"/>
    </row>
    <row r="152" spans="2:16" s="5" customFormat="1" ht="14.4">
      <c r="B152" s="36" t="s">
        <v>201</v>
      </c>
      <c r="C152" s="16" t="s">
        <v>76</v>
      </c>
      <c r="D152" s="17" t="s">
        <v>26</v>
      </c>
      <c r="E152" s="18">
        <v>4</v>
      </c>
      <c r="F152" s="52">
        <v>40.09</v>
      </c>
      <c r="G152" s="8">
        <f t="shared" si="21"/>
        <v>160.36</v>
      </c>
      <c r="I152" s="6"/>
      <c r="J152" s="6"/>
      <c r="K152" s="6"/>
      <c r="L152" s="6"/>
      <c r="M152" s="6"/>
      <c r="N152" s="6"/>
      <c r="O152" s="6"/>
      <c r="P152" s="6"/>
    </row>
    <row r="153" spans="2:16" s="5" customFormat="1" ht="14.4">
      <c r="B153" s="36" t="s">
        <v>202</v>
      </c>
      <c r="C153" s="16" t="s">
        <v>35</v>
      </c>
      <c r="D153" s="17" t="s">
        <v>5</v>
      </c>
      <c r="E153" s="18">
        <v>1.01</v>
      </c>
      <c r="F153" s="52">
        <v>29.54</v>
      </c>
      <c r="G153" s="8">
        <f t="shared" si="21"/>
        <v>29.84</v>
      </c>
      <c r="I153" s="6"/>
      <c r="J153" s="6"/>
      <c r="K153" s="6"/>
      <c r="L153" s="6"/>
      <c r="M153" s="6"/>
      <c r="N153" s="6"/>
      <c r="O153" s="6"/>
      <c r="P153" s="6"/>
    </row>
    <row r="154" spans="2:16" s="5" customFormat="1" ht="14.4">
      <c r="B154" s="36" t="s">
        <v>203</v>
      </c>
      <c r="C154" s="56" t="s">
        <v>312</v>
      </c>
      <c r="D154" s="17" t="s">
        <v>5</v>
      </c>
      <c r="E154" s="18">
        <v>0.92</v>
      </c>
      <c r="F154" s="52">
        <v>595.46</v>
      </c>
      <c r="G154" s="8">
        <f t="shared" si="21"/>
        <v>547.82</v>
      </c>
      <c r="I154" s="6"/>
      <c r="J154" s="6"/>
      <c r="K154" s="6"/>
      <c r="L154" s="6"/>
      <c r="M154" s="6"/>
      <c r="N154" s="6"/>
      <c r="O154" s="6"/>
      <c r="P154" s="6"/>
    </row>
    <row r="155" spans="2:16" s="5" customFormat="1" ht="14.4">
      <c r="B155" s="36" t="s">
        <v>204</v>
      </c>
      <c r="C155" s="16" t="s">
        <v>311</v>
      </c>
      <c r="D155" s="17" t="s">
        <v>4</v>
      </c>
      <c r="E155" s="18">
        <v>6.94</v>
      </c>
      <c r="F155" s="52">
        <v>72.61</v>
      </c>
      <c r="G155" s="8">
        <f t="shared" si="21"/>
        <v>503.91</v>
      </c>
      <c r="I155" s="6"/>
      <c r="J155" s="6"/>
      <c r="K155" s="6"/>
      <c r="L155" s="6"/>
      <c r="M155" s="6"/>
      <c r="N155" s="6"/>
      <c r="O155" s="6"/>
      <c r="P155" s="6"/>
    </row>
    <row r="156" spans="2:16" s="5" customFormat="1" ht="14.4">
      <c r="B156" s="36" t="s">
        <v>205</v>
      </c>
      <c r="C156" s="16" t="s">
        <v>36</v>
      </c>
      <c r="D156" s="17" t="s">
        <v>5</v>
      </c>
      <c r="E156" s="18">
        <v>1.01</v>
      </c>
      <c r="F156" s="52">
        <v>650.51</v>
      </c>
      <c r="G156" s="8">
        <f t="shared" si="21"/>
        <v>657.02</v>
      </c>
      <c r="I156" s="6"/>
      <c r="J156" s="6"/>
      <c r="K156" s="6"/>
      <c r="L156" s="6"/>
      <c r="M156" s="6"/>
      <c r="N156" s="6"/>
      <c r="O156" s="6"/>
      <c r="P156" s="6"/>
    </row>
    <row r="157" spans="2:16" s="5" customFormat="1" ht="14.4">
      <c r="B157" s="36" t="s">
        <v>206</v>
      </c>
      <c r="C157" s="16" t="s">
        <v>53</v>
      </c>
      <c r="D157" s="17" t="s">
        <v>7</v>
      </c>
      <c r="E157" s="18">
        <v>151.2</v>
      </c>
      <c r="F157" s="52">
        <v>10.9</v>
      </c>
      <c r="G157" s="8">
        <f t="shared" si="21"/>
        <v>1648.08</v>
      </c>
      <c r="I157" s="6"/>
      <c r="J157" s="6"/>
      <c r="K157" s="6"/>
      <c r="L157" s="6"/>
      <c r="M157" s="6"/>
      <c r="N157" s="6"/>
      <c r="O157" s="6"/>
      <c r="P157" s="6"/>
    </row>
    <row r="158" spans="2:16" s="5" customFormat="1" ht="14.4">
      <c r="B158" s="34" t="s">
        <v>207</v>
      </c>
      <c r="C158" s="20" t="s">
        <v>37</v>
      </c>
      <c r="D158" s="20"/>
      <c r="E158" s="20"/>
      <c r="F158" s="20"/>
      <c r="G158" s="7">
        <f>SUM(G159:G164)</f>
        <v>109231.51999999999</v>
      </c>
      <c r="I158" s="6"/>
      <c r="J158" s="6"/>
      <c r="K158" s="6"/>
      <c r="L158" s="6"/>
      <c r="M158" s="6"/>
      <c r="N158" s="6"/>
      <c r="O158" s="6"/>
      <c r="P158" s="6"/>
    </row>
    <row r="159" spans="2:16" s="5" customFormat="1" ht="14.4">
      <c r="B159" s="36" t="s">
        <v>208</v>
      </c>
      <c r="C159" s="16" t="s">
        <v>75</v>
      </c>
      <c r="D159" s="17" t="s">
        <v>6</v>
      </c>
      <c r="E159" s="19">
        <v>220</v>
      </c>
      <c r="F159" s="52">
        <v>215.15</v>
      </c>
      <c r="G159" s="8">
        <f aca="true" t="shared" si="22" ref="G159:G164">ROUND(E159*F159,2)</f>
        <v>47333</v>
      </c>
      <c r="I159" s="6"/>
      <c r="J159" s="6"/>
      <c r="K159" s="6"/>
      <c r="L159" s="6"/>
      <c r="M159" s="6"/>
      <c r="N159" s="6"/>
      <c r="O159" s="6"/>
      <c r="P159" s="6"/>
    </row>
    <row r="160" spans="2:16" s="5" customFormat="1" ht="14.4">
      <c r="B160" s="36" t="s">
        <v>209</v>
      </c>
      <c r="C160" s="16" t="s">
        <v>76</v>
      </c>
      <c r="D160" s="17" t="s">
        <v>26</v>
      </c>
      <c r="E160" s="18">
        <v>40</v>
      </c>
      <c r="F160" s="52">
        <v>40.09</v>
      </c>
      <c r="G160" s="8">
        <f t="shared" si="22"/>
        <v>1603.6</v>
      </c>
      <c r="I160" s="6"/>
      <c r="J160" s="6"/>
      <c r="K160" s="6"/>
      <c r="L160" s="6"/>
      <c r="M160" s="6"/>
      <c r="N160" s="6"/>
      <c r="O160" s="6"/>
      <c r="P160" s="6"/>
    </row>
    <row r="161" spans="2:16" s="5" customFormat="1" ht="14.4">
      <c r="B161" s="36" t="s">
        <v>210</v>
      </c>
      <c r="C161" s="16" t="s">
        <v>52</v>
      </c>
      <c r="D161" s="17" t="s">
        <v>4</v>
      </c>
      <c r="E161" s="18">
        <v>61.96</v>
      </c>
      <c r="F161" s="52">
        <v>72.61</v>
      </c>
      <c r="G161" s="8">
        <f t="shared" si="22"/>
        <v>4498.92</v>
      </c>
      <c r="I161" s="6"/>
      <c r="J161" s="6"/>
      <c r="K161" s="6"/>
      <c r="L161" s="6"/>
      <c r="M161" s="6"/>
      <c r="N161" s="6"/>
      <c r="O161" s="6"/>
      <c r="P161" s="6"/>
    </row>
    <row r="162" spans="2:16" s="5" customFormat="1" ht="14.4">
      <c r="B162" s="36" t="s">
        <v>211</v>
      </c>
      <c r="C162" s="16" t="s">
        <v>36</v>
      </c>
      <c r="D162" s="17" t="s">
        <v>5</v>
      </c>
      <c r="E162" s="18">
        <v>22.36</v>
      </c>
      <c r="F162" s="52">
        <v>650.51</v>
      </c>
      <c r="G162" s="8">
        <f t="shared" si="22"/>
        <v>14545.4</v>
      </c>
      <c r="I162" s="6"/>
      <c r="J162" s="6"/>
      <c r="K162" s="6"/>
      <c r="L162" s="6"/>
      <c r="M162" s="6"/>
      <c r="N162" s="6"/>
      <c r="O162" s="6"/>
      <c r="P162" s="6"/>
    </row>
    <row r="163" spans="2:16" s="5" customFormat="1" ht="14.4">
      <c r="B163" s="36" t="s">
        <v>212</v>
      </c>
      <c r="C163" s="16" t="s">
        <v>53</v>
      </c>
      <c r="D163" s="17" t="s">
        <v>7</v>
      </c>
      <c r="E163" s="19">
        <v>3354</v>
      </c>
      <c r="F163" s="52">
        <v>10.9</v>
      </c>
      <c r="G163" s="8">
        <f t="shared" si="22"/>
        <v>36558.6</v>
      </c>
      <c r="I163" s="6"/>
      <c r="J163" s="6"/>
      <c r="K163" s="6"/>
      <c r="L163" s="6"/>
      <c r="M163" s="6"/>
      <c r="N163" s="6"/>
      <c r="O163" s="6"/>
      <c r="P163" s="6"/>
    </row>
    <row r="164" spans="2:16" s="5" customFormat="1" ht="14.4">
      <c r="B164" s="36" t="s">
        <v>213</v>
      </c>
      <c r="C164" s="16" t="s">
        <v>24</v>
      </c>
      <c r="D164" s="17" t="s">
        <v>49</v>
      </c>
      <c r="E164" s="18">
        <v>48</v>
      </c>
      <c r="F164" s="52">
        <v>97.75</v>
      </c>
      <c r="G164" s="8">
        <f t="shared" si="22"/>
        <v>4692</v>
      </c>
      <c r="I164" s="6"/>
      <c r="J164" s="6"/>
      <c r="K164" s="6"/>
      <c r="L164" s="6"/>
      <c r="M164" s="6"/>
      <c r="N164" s="6"/>
      <c r="O164" s="6"/>
      <c r="P164" s="6"/>
    </row>
    <row r="165" spans="2:16" s="5" customFormat="1" ht="14.4">
      <c r="B165" s="34" t="s">
        <v>214</v>
      </c>
      <c r="C165" s="20" t="s">
        <v>38</v>
      </c>
      <c r="D165" s="20"/>
      <c r="E165" s="20"/>
      <c r="F165" s="20"/>
      <c r="G165" s="7">
        <f>SUM(G166,G170)</f>
        <v>85828.79999999999</v>
      </c>
      <c r="I165" s="6"/>
      <c r="J165" s="6"/>
      <c r="K165" s="6"/>
      <c r="L165" s="6"/>
      <c r="M165" s="6"/>
      <c r="N165" s="6"/>
      <c r="O165" s="6"/>
      <c r="P165" s="6"/>
    </row>
    <row r="166" spans="2:16" s="5" customFormat="1" ht="14.4">
      <c r="B166" s="42" t="s">
        <v>215</v>
      </c>
      <c r="C166" s="43" t="s">
        <v>307</v>
      </c>
      <c r="D166" s="43"/>
      <c r="E166" s="43"/>
      <c r="F166" s="43"/>
      <c r="G166" s="44">
        <f>SUM(G167:G169)</f>
        <v>41813.759999999995</v>
      </c>
      <c r="I166" s="6"/>
      <c r="J166" s="6"/>
      <c r="K166" s="6"/>
      <c r="L166" s="6"/>
      <c r="M166" s="6"/>
      <c r="N166" s="6"/>
      <c r="O166" s="6"/>
      <c r="P166" s="6"/>
    </row>
    <row r="167" spans="2:16" s="5" customFormat="1" ht="14.4">
      <c r="B167" s="36" t="s">
        <v>216</v>
      </c>
      <c r="C167" s="21" t="s">
        <v>52</v>
      </c>
      <c r="D167" s="17" t="s">
        <v>4</v>
      </c>
      <c r="E167" s="18">
        <v>137.4</v>
      </c>
      <c r="F167" s="52">
        <v>72.61</v>
      </c>
      <c r="G167" s="8">
        <f aca="true" t="shared" si="23" ref="G167:G169">ROUND(E167*F167,2)</f>
        <v>9976.61</v>
      </c>
      <c r="I167" s="6"/>
      <c r="J167" s="6"/>
      <c r="K167" s="6"/>
      <c r="L167" s="6"/>
      <c r="M167" s="6"/>
      <c r="N167" s="6"/>
      <c r="O167" s="6"/>
      <c r="P167" s="6"/>
    </row>
    <row r="168" spans="2:16" s="5" customFormat="1" ht="14.4">
      <c r="B168" s="36" t="s">
        <v>217</v>
      </c>
      <c r="C168" s="16" t="s">
        <v>36</v>
      </c>
      <c r="D168" s="17" t="s">
        <v>5</v>
      </c>
      <c r="E168" s="18">
        <v>13.93</v>
      </c>
      <c r="F168" s="52">
        <v>650.51</v>
      </c>
      <c r="G168" s="8">
        <f t="shared" si="23"/>
        <v>9061.6</v>
      </c>
      <c r="I168" s="6"/>
      <c r="J168" s="6"/>
      <c r="K168" s="6"/>
      <c r="L168" s="6"/>
      <c r="M168" s="6"/>
      <c r="N168" s="6"/>
      <c r="O168" s="6"/>
      <c r="P168" s="6"/>
    </row>
    <row r="169" spans="2:16" s="5" customFormat="1" ht="14.4">
      <c r="B169" s="36" t="s">
        <v>218</v>
      </c>
      <c r="C169" s="16" t="s">
        <v>53</v>
      </c>
      <c r="D169" s="17" t="s">
        <v>7</v>
      </c>
      <c r="E169" s="19">
        <v>2089.5</v>
      </c>
      <c r="F169" s="52">
        <v>10.9</v>
      </c>
      <c r="G169" s="8">
        <f t="shared" si="23"/>
        <v>22775.55</v>
      </c>
      <c r="I169" s="6"/>
      <c r="J169" s="6"/>
      <c r="K169" s="6"/>
      <c r="L169" s="6"/>
      <c r="M169" s="6"/>
      <c r="N169" s="6"/>
      <c r="O169" s="6"/>
      <c r="P169" s="6"/>
    </row>
    <row r="170" spans="2:16" s="5" customFormat="1" ht="14.4">
      <c r="B170" s="42" t="s">
        <v>219</v>
      </c>
      <c r="C170" s="43" t="s">
        <v>91</v>
      </c>
      <c r="D170" s="43"/>
      <c r="E170" s="43"/>
      <c r="F170" s="43"/>
      <c r="G170" s="44">
        <f>SUM(G171:G173)</f>
        <v>44015.04</v>
      </c>
      <c r="I170" s="6"/>
      <c r="J170" s="6"/>
      <c r="K170" s="6"/>
      <c r="L170" s="6"/>
      <c r="M170" s="6"/>
      <c r="N170" s="6"/>
      <c r="O170" s="6"/>
      <c r="P170" s="6"/>
    </row>
    <row r="171" spans="2:16" s="5" customFormat="1" ht="14.4">
      <c r="B171" s="36" t="s">
        <v>220</v>
      </c>
      <c r="C171" s="16" t="s">
        <v>52</v>
      </c>
      <c r="D171" s="17" t="s">
        <v>4</v>
      </c>
      <c r="E171" s="18">
        <v>12.1</v>
      </c>
      <c r="F171" s="52">
        <v>72.61</v>
      </c>
      <c r="G171" s="8">
        <f aca="true" t="shared" si="24" ref="G171:G173">ROUND(E171*F171,2)</f>
        <v>878.58</v>
      </c>
      <c r="I171" s="6"/>
      <c r="J171" s="6"/>
      <c r="K171" s="6"/>
      <c r="L171" s="6"/>
      <c r="M171" s="6"/>
      <c r="N171" s="6"/>
      <c r="O171" s="6"/>
      <c r="P171" s="6"/>
    </row>
    <row r="172" spans="2:16" s="5" customFormat="1" ht="14.4">
      <c r="B172" s="36" t="s">
        <v>221</v>
      </c>
      <c r="C172" s="16" t="s">
        <v>36</v>
      </c>
      <c r="D172" s="17" t="s">
        <v>5</v>
      </c>
      <c r="E172" s="18">
        <v>16.51</v>
      </c>
      <c r="F172" s="52">
        <v>650.51</v>
      </c>
      <c r="G172" s="8">
        <f t="shared" si="24"/>
        <v>10739.92</v>
      </c>
      <c r="I172" s="6"/>
      <c r="J172" s="6"/>
      <c r="K172" s="6"/>
      <c r="L172" s="6"/>
      <c r="M172" s="6"/>
      <c r="N172" s="6"/>
      <c r="O172" s="6"/>
      <c r="P172" s="6"/>
    </row>
    <row r="173" spans="2:16" s="5" customFormat="1" ht="14.4">
      <c r="B173" s="36" t="s">
        <v>222</v>
      </c>
      <c r="C173" s="16" t="s">
        <v>53</v>
      </c>
      <c r="D173" s="17" t="s">
        <v>7</v>
      </c>
      <c r="E173" s="19">
        <v>2972.16</v>
      </c>
      <c r="F173" s="52">
        <v>10.9</v>
      </c>
      <c r="G173" s="8">
        <f t="shared" si="24"/>
        <v>32396.54</v>
      </c>
      <c r="I173" s="6"/>
      <c r="J173" s="6"/>
      <c r="K173" s="6"/>
      <c r="L173" s="6"/>
      <c r="M173" s="6"/>
      <c r="N173" s="6"/>
      <c r="O173" s="6"/>
      <c r="P173" s="6"/>
    </row>
    <row r="174" spans="2:16" s="5" customFormat="1" ht="14.4">
      <c r="B174" s="34" t="s">
        <v>223</v>
      </c>
      <c r="C174" s="20" t="s">
        <v>39</v>
      </c>
      <c r="D174" s="20"/>
      <c r="E174" s="20"/>
      <c r="F174" s="20"/>
      <c r="G174" s="7">
        <f>SUM(G175,G179,G183)</f>
        <v>103754.63999999998</v>
      </c>
      <c r="I174" s="6"/>
      <c r="J174" s="6"/>
      <c r="K174" s="6"/>
      <c r="L174" s="6"/>
      <c r="M174" s="6"/>
      <c r="N174" s="6"/>
      <c r="O174" s="6"/>
      <c r="P174" s="6"/>
    </row>
    <row r="175" spans="2:16" s="5" customFormat="1" ht="14.4">
      <c r="B175" s="42" t="s">
        <v>224</v>
      </c>
      <c r="C175" s="43" t="s">
        <v>308</v>
      </c>
      <c r="D175" s="43"/>
      <c r="E175" s="43"/>
      <c r="F175" s="43"/>
      <c r="G175" s="44">
        <f>SUM(G176:G178)</f>
        <v>14259.099999999999</v>
      </c>
      <c r="I175" s="6"/>
      <c r="J175" s="6"/>
      <c r="K175" s="6"/>
      <c r="L175" s="6"/>
      <c r="M175" s="6"/>
      <c r="N175" s="6"/>
      <c r="O175" s="6"/>
      <c r="P175" s="6"/>
    </row>
    <row r="176" spans="2:16" s="5" customFormat="1" ht="14.4">
      <c r="B176" s="36" t="s">
        <v>225</v>
      </c>
      <c r="C176" s="16" t="s">
        <v>52</v>
      </c>
      <c r="D176" s="17" t="s">
        <v>4</v>
      </c>
      <c r="E176" s="18">
        <v>15.04</v>
      </c>
      <c r="F176" s="52">
        <v>72.61</v>
      </c>
      <c r="G176" s="8">
        <f aca="true" t="shared" si="25" ref="G176:G178">ROUND(E176*F176,2)</f>
        <v>1092.05</v>
      </c>
      <c r="I176" s="6"/>
      <c r="J176" s="6"/>
      <c r="K176" s="6"/>
      <c r="L176" s="6"/>
      <c r="M176" s="6"/>
      <c r="N176" s="6"/>
      <c r="O176" s="6"/>
      <c r="P176" s="6"/>
    </row>
    <row r="177" spans="2:16" s="5" customFormat="1" ht="14.4">
      <c r="B177" s="36" t="s">
        <v>226</v>
      </c>
      <c r="C177" s="16" t="s">
        <v>36</v>
      </c>
      <c r="D177" s="17" t="s">
        <v>5</v>
      </c>
      <c r="E177" s="18">
        <v>5.04</v>
      </c>
      <c r="F177" s="52">
        <v>650.51</v>
      </c>
      <c r="G177" s="8">
        <f t="shared" si="25"/>
        <v>3278.57</v>
      </c>
      <c r="I177" s="6"/>
      <c r="J177" s="6"/>
      <c r="K177" s="6"/>
      <c r="L177" s="6"/>
      <c r="M177" s="6"/>
      <c r="N177" s="6"/>
      <c r="O177" s="6"/>
      <c r="P177" s="6"/>
    </row>
    <row r="178" spans="2:16" s="5" customFormat="1" ht="14.4">
      <c r="B178" s="36" t="s">
        <v>227</v>
      </c>
      <c r="C178" s="16" t="s">
        <v>53</v>
      </c>
      <c r="D178" s="17" t="s">
        <v>7</v>
      </c>
      <c r="E178" s="19">
        <v>907.2</v>
      </c>
      <c r="F178" s="52">
        <v>10.9</v>
      </c>
      <c r="G178" s="8">
        <f t="shared" si="25"/>
        <v>9888.48</v>
      </c>
      <c r="I178" s="6"/>
      <c r="J178" s="6"/>
      <c r="K178" s="6"/>
      <c r="L178" s="6"/>
      <c r="M178" s="6"/>
      <c r="N178" s="6"/>
      <c r="O178" s="6"/>
      <c r="P178" s="6"/>
    </row>
    <row r="179" spans="2:16" s="5" customFormat="1" ht="14.4">
      <c r="B179" s="42" t="s">
        <v>228</v>
      </c>
      <c r="C179" s="43" t="s">
        <v>98</v>
      </c>
      <c r="D179" s="43"/>
      <c r="E179" s="43"/>
      <c r="F179" s="43"/>
      <c r="G179" s="44">
        <f>SUM(G180:G182)</f>
        <v>28435.329999999998</v>
      </c>
      <c r="I179" s="6"/>
      <c r="J179" s="6"/>
      <c r="K179" s="6"/>
      <c r="L179" s="6"/>
      <c r="M179" s="6"/>
      <c r="N179" s="6"/>
      <c r="O179" s="6"/>
      <c r="P179" s="6"/>
    </row>
    <row r="180" spans="2:16" s="5" customFormat="1" ht="14.4">
      <c r="B180" s="36" t="s">
        <v>229</v>
      </c>
      <c r="C180" s="16" t="s">
        <v>52</v>
      </c>
      <c r="D180" s="17" t="s">
        <v>4</v>
      </c>
      <c r="E180" s="18">
        <v>62.4</v>
      </c>
      <c r="F180" s="52">
        <v>72.61</v>
      </c>
      <c r="G180" s="8">
        <f aca="true" t="shared" si="26" ref="G180:G182">ROUND(E180*F180,2)</f>
        <v>4530.86</v>
      </c>
      <c r="I180" s="6"/>
      <c r="J180" s="6"/>
      <c r="K180" s="6"/>
      <c r="L180" s="6"/>
      <c r="M180" s="6"/>
      <c r="N180" s="6"/>
      <c r="O180" s="6"/>
      <c r="P180" s="6"/>
    </row>
    <row r="181" spans="2:16" s="5" customFormat="1" ht="14.4">
      <c r="B181" s="36" t="s">
        <v>230</v>
      </c>
      <c r="C181" s="16" t="s">
        <v>36</v>
      </c>
      <c r="D181" s="17" t="s">
        <v>5</v>
      </c>
      <c r="E181" s="18">
        <v>9.15</v>
      </c>
      <c r="F181" s="52">
        <v>650.51</v>
      </c>
      <c r="G181" s="8">
        <f t="shared" si="26"/>
        <v>5952.17</v>
      </c>
      <c r="I181" s="6"/>
      <c r="J181" s="6"/>
      <c r="K181" s="6"/>
      <c r="L181" s="6"/>
      <c r="M181" s="6"/>
      <c r="N181" s="6"/>
      <c r="O181" s="6"/>
      <c r="P181" s="6"/>
    </row>
    <row r="182" spans="2:16" s="5" customFormat="1" ht="14.4">
      <c r="B182" s="36" t="s">
        <v>231</v>
      </c>
      <c r="C182" s="16" t="s">
        <v>53</v>
      </c>
      <c r="D182" s="17" t="s">
        <v>7</v>
      </c>
      <c r="E182" s="19">
        <v>1647</v>
      </c>
      <c r="F182" s="52">
        <v>10.9</v>
      </c>
      <c r="G182" s="8">
        <f t="shared" si="26"/>
        <v>17952.3</v>
      </c>
      <c r="I182" s="6"/>
      <c r="J182" s="6"/>
      <c r="K182" s="6"/>
      <c r="L182" s="6"/>
      <c r="M182" s="6"/>
      <c r="N182" s="6"/>
      <c r="O182" s="6"/>
      <c r="P182" s="6"/>
    </row>
    <row r="183" spans="2:16" s="5" customFormat="1" ht="14.4">
      <c r="B183" s="42" t="s">
        <v>232</v>
      </c>
      <c r="C183" s="43" t="s">
        <v>102</v>
      </c>
      <c r="D183" s="43"/>
      <c r="E183" s="43"/>
      <c r="F183" s="43"/>
      <c r="G183" s="44">
        <f>SUM(G184:G187)</f>
        <v>61060.21</v>
      </c>
      <c r="I183" s="6"/>
      <c r="J183" s="6"/>
      <c r="K183" s="6"/>
      <c r="L183" s="6"/>
      <c r="M183" s="6"/>
      <c r="N183" s="6"/>
      <c r="O183" s="6"/>
      <c r="P183" s="6"/>
    </row>
    <row r="184" spans="2:16" s="5" customFormat="1" ht="20.4">
      <c r="B184" s="36" t="s">
        <v>233</v>
      </c>
      <c r="C184" s="56" t="s">
        <v>309</v>
      </c>
      <c r="D184" s="17" t="s">
        <v>5</v>
      </c>
      <c r="E184" s="19">
        <v>86</v>
      </c>
      <c r="F184" s="52">
        <v>10.39</v>
      </c>
      <c r="G184" s="8">
        <f aca="true" t="shared" si="27" ref="G184:G187">ROUND(E184*F184,2)</f>
        <v>893.54</v>
      </c>
      <c r="I184" s="6"/>
      <c r="J184" s="6"/>
      <c r="K184" s="6"/>
      <c r="L184" s="6"/>
      <c r="M184" s="6"/>
      <c r="N184" s="6"/>
      <c r="O184" s="6"/>
      <c r="P184" s="6"/>
    </row>
    <row r="185" spans="2:16" s="5" customFormat="1" ht="14.4">
      <c r="B185" s="36" t="s">
        <v>234</v>
      </c>
      <c r="C185" s="16" t="s">
        <v>52</v>
      </c>
      <c r="D185" s="17" t="s">
        <v>4</v>
      </c>
      <c r="E185" s="19">
        <v>86</v>
      </c>
      <c r="F185" s="52">
        <v>72.61</v>
      </c>
      <c r="G185" s="8">
        <f t="shared" si="27"/>
        <v>6244.46</v>
      </c>
      <c r="I185" s="6"/>
      <c r="J185" s="6"/>
      <c r="K185" s="6"/>
      <c r="L185" s="6"/>
      <c r="M185" s="6"/>
      <c r="N185" s="6"/>
      <c r="O185" s="6"/>
      <c r="P185" s="6"/>
    </row>
    <row r="186" spans="2:16" s="5" customFormat="1" ht="14.4">
      <c r="B186" s="36" t="s">
        <v>235</v>
      </c>
      <c r="C186" s="16" t="s">
        <v>36</v>
      </c>
      <c r="D186" s="17" t="s">
        <v>5</v>
      </c>
      <c r="E186" s="18">
        <v>20.64</v>
      </c>
      <c r="F186" s="52">
        <v>650.51</v>
      </c>
      <c r="G186" s="8">
        <f t="shared" si="27"/>
        <v>13426.53</v>
      </c>
      <c r="I186" s="6"/>
      <c r="J186" s="6"/>
      <c r="K186" s="6"/>
      <c r="L186" s="6"/>
      <c r="M186" s="6"/>
      <c r="N186" s="6"/>
      <c r="O186" s="6"/>
      <c r="P186" s="6"/>
    </row>
    <row r="187" spans="2:16" s="5" customFormat="1" ht="14.4">
      <c r="B187" s="36" t="s">
        <v>236</v>
      </c>
      <c r="C187" s="16" t="s">
        <v>53</v>
      </c>
      <c r="D187" s="17" t="s">
        <v>7</v>
      </c>
      <c r="E187" s="19">
        <v>3715.2</v>
      </c>
      <c r="F187" s="52">
        <v>10.9</v>
      </c>
      <c r="G187" s="8">
        <f t="shared" si="27"/>
        <v>40495.68</v>
      </c>
      <c r="I187" s="6"/>
      <c r="J187" s="6"/>
      <c r="K187" s="6"/>
      <c r="L187" s="6"/>
      <c r="M187" s="6"/>
      <c r="N187" s="6"/>
      <c r="O187" s="6"/>
      <c r="P187" s="6"/>
    </row>
    <row r="188" spans="2:16" s="5" customFormat="1" ht="14.4">
      <c r="B188" s="34" t="s">
        <v>237</v>
      </c>
      <c r="C188" s="20" t="s">
        <v>40</v>
      </c>
      <c r="D188" s="20"/>
      <c r="E188" s="20"/>
      <c r="F188" s="20"/>
      <c r="G188" s="7">
        <f>SUM(G189:G192)</f>
        <v>37448.04</v>
      </c>
      <c r="I188" s="6"/>
      <c r="J188" s="6"/>
      <c r="K188" s="6"/>
      <c r="L188" s="6"/>
      <c r="M188" s="6"/>
      <c r="N188" s="6"/>
      <c r="O188" s="6"/>
      <c r="P188" s="6"/>
    </row>
    <row r="189" spans="2:16" s="5" customFormat="1" ht="20.4">
      <c r="B189" s="36" t="s">
        <v>238</v>
      </c>
      <c r="C189" s="16" t="s">
        <v>107</v>
      </c>
      <c r="D189" s="17" t="s">
        <v>6</v>
      </c>
      <c r="E189" s="18">
        <v>27.2</v>
      </c>
      <c r="F189" s="52">
        <v>1070.88</v>
      </c>
      <c r="G189" s="8">
        <f aca="true" t="shared" si="28" ref="G189:G192">ROUND(E189*F189,2)</f>
        <v>29127.94</v>
      </c>
      <c r="I189" s="6"/>
      <c r="J189" s="6"/>
      <c r="K189" s="6"/>
      <c r="L189" s="6"/>
      <c r="M189" s="6"/>
      <c r="N189" s="6"/>
      <c r="O189" s="6"/>
      <c r="P189" s="6"/>
    </row>
    <row r="190" spans="2:16" s="60" customFormat="1" ht="20.4">
      <c r="B190" s="55" t="s">
        <v>239</v>
      </c>
      <c r="C190" s="56" t="s">
        <v>310</v>
      </c>
      <c r="D190" s="57" t="s">
        <v>6</v>
      </c>
      <c r="E190" s="58">
        <v>10</v>
      </c>
      <c r="F190" s="52">
        <v>354.52</v>
      </c>
      <c r="G190" s="59">
        <f t="shared" si="28"/>
        <v>3545.2</v>
      </c>
      <c r="I190" s="61"/>
      <c r="J190" s="61"/>
      <c r="K190" s="61"/>
      <c r="L190" s="61"/>
      <c r="M190" s="61"/>
      <c r="N190" s="61"/>
      <c r="O190" s="61"/>
      <c r="P190" s="61"/>
    </row>
    <row r="191" spans="2:16" s="5" customFormat="1" ht="14.4">
      <c r="B191" s="36" t="s">
        <v>240</v>
      </c>
      <c r="C191" s="16" t="s">
        <v>41</v>
      </c>
      <c r="D191" s="17" t="s">
        <v>6</v>
      </c>
      <c r="E191" s="18">
        <v>10</v>
      </c>
      <c r="F191" s="52">
        <v>469.78</v>
      </c>
      <c r="G191" s="8">
        <f t="shared" si="28"/>
        <v>4697.8</v>
      </c>
      <c r="I191" s="6"/>
      <c r="J191" s="6"/>
      <c r="K191" s="6"/>
      <c r="L191" s="6"/>
      <c r="M191" s="6"/>
      <c r="N191" s="6"/>
      <c r="O191" s="6"/>
      <c r="P191" s="6"/>
    </row>
    <row r="192" spans="2:16" s="5" customFormat="1" ht="14.4">
      <c r="B192" s="36" t="s">
        <v>241</v>
      </c>
      <c r="C192" s="16" t="s">
        <v>42</v>
      </c>
      <c r="D192" s="17" t="s">
        <v>26</v>
      </c>
      <c r="E192" s="18">
        <v>6</v>
      </c>
      <c r="F192" s="52">
        <v>12.85</v>
      </c>
      <c r="G192" s="8">
        <f t="shared" si="28"/>
        <v>77.1</v>
      </c>
      <c r="I192" s="6"/>
      <c r="J192" s="6"/>
      <c r="K192" s="6"/>
      <c r="L192" s="6"/>
      <c r="M192" s="6"/>
      <c r="N192" s="6"/>
      <c r="O192" s="6"/>
      <c r="P192" s="6"/>
    </row>
    <row r="193" spans="2:16" s="5" customFormat="1" ht="14.4">
      <c r="B193" s="34" t="s">
        <v>242</v>
      </c>
      <c r="C193" s="20" t="s">
        <v>19</v>
      </c>
      <c r="D193" s="20"/>
      <c r="E193" s="20"/>
      <c r="F193" s="20"/>
      <c r="G193" s="7">
        <f>SUM(G194:G195)</f>
        <v>5622.2</v>
      </c>
      <c r="I193" s="6"/>
      <c r="J193" s="6"/>
      <c r="K193" s="6"/>
      <c r="L193" s="6"/>
      <c r="M193" s="6"/>
      <c r="N193" s="6"/>
      <c r="O193" s="6"/>
      <c r="P193" s="6"/>
    </row>
    <row r="194" spans="2:16" s="5" customFormat="1" ht="14.4">
      <c r="B194" s="36" t="s">
        <v>243</v>
      </c>
      <c r="C194" s="16" t="s">
        <v>48</v>
      </c>
      <c r="D194" s="17" t="s">
        <v>4</v>
      </c>
      <c r="E194" s="18">
        <v>16.3</v>
      </c>
      <c r="F194" s="52">
        <v>36.71</v>
      </c>
      <c r="G194" s="8">
        <f aca="true" t="shared" si="29" ref="G194:G195">ROUND(E194*F194,2)</f>
        <v>598.37</v>
      </c>
      <c r="I194" s="6"/>
      <c r="J194" s="6"/>
      <c r="K194" s="6"/>
      <c r="L194" s="6"/>
      <c r="M194" s="6"/>
      <c r="N194" s="6"/>
      <c r="O194" s="6"/>
      <c r="P194" s="6"/>
    </row>
    <row r="195" spans="2:16" s="5" customFormat="1" ht="14.4">
      <c r="B195" s="36" t="s">
        <v>244</v>
      </c>
      <c r="C195" s="16" t="s">
        <v>43</v>
      </c>
      <c r="D195" s="17" t="s">
        <v>4</v>
      </c>
      <c r="E195" s="18">
        <v>14.07</v>
      </c>
      <c r="F195" s="52">
        <v>357.06</v>
      </c>
      <c r="G195" s="8">
        <f t="shared" si="29"/>
        <v>5023.83</v>
      </c>
      <c r="I195" s="6"/>
      <c r="J195" s="6"/>
      <c r="K195" s="6"/>
      <c r="L195" s="6"/>
      <c r="M195" s="6"/>
      <c r="N195" s="6"/>
      <c r="O195" s="6"/>
      <c r="P195" s="6"/>
    </row>
    <row r="196" spans="2:16" s="5" customFormat="1" ht="14.4">
      <c r="B196" s="39">
        <v>5</v>
      </c>
      <c r="C196" s="134" t="s">
        <v>320</v>
      </c>
      <c r="D196" s="134"/>
      <c r="E196" s="134"/>
      <c r="F196" s="134"/>
      <c r="G196" s="40">
        <f>SUM(G197,G208,G219,G226,G235,G249,G254)</f>
        <v>759110.53</v>
      </c>
      <c r="I196" s="6"/>
      <c r="J196" s="6"/>
      <c r="K196" s="6"/>
      <c r="L196" s="6"/>
      <c r="M196" s="6"/>
      <c r="N196" s="6"/>
      <c r="O196" s="6"/>
      <c r="P196" s="6"/>
    </row>
    <row r="197" spans="2:16" s="5" customFormat="1" ht="14.4">
      <c r="B197" s="34" t="s">
        <v>245</v>
      </c>
      <c r="C197" s="20" t="s">
        <v>304</v>
      </c>
      <c r="D197" s="20"/>
      <c r="E197" s="20"/>
      <c r="F197" s="20"/>
      <c r="G197" s="7">
        <f>SUM(G198:G207)</f>
        <v>176227.08</v>
      </c>
      <c r="I197" s="6"/>
      <c r="J197" s="6"/>
      <c r="K197" s="6"/>
      <c r="L197" s="6"/>
      <c r="M197" s="6"/>
      <c r="N197" s="6"/>
      <c r="O197" s="6"/>
      <c r="P197" s="6"/>
    </row>
    <row r="198" spans="2:16" s="5" customFormat="1" ht="14.4">
      <c r="B198" s="36" t="s">
        <v>190</v>
      </c>
      <c r="C198" s="16" t="s">
        <v>30</v>
      </c>
      <c r="D198" s="17" t="s">
        <v>4</v>
      </c>
      <c r="E198" s="18">
        <v>25.6</v>
      </c>
      <c r="F198" s="51">
        <v>164.71</v>
      </c>
      <c r="G198" s="8">
        <f aca="true" t="shared" si="30" ref="G198:G206">ROUND(E198*F198,2)</f>
        <v>4216.58</v>
      </c>
      <c r="I198" s="6"/>
      <c r="J198" s="6"/>
      <c r="K198" s="6"/>
      <c r="L198" s="6"/>
      <c r="M198" s="6"/>
      <c r="N198" s="6"/>
      <c r="O198" s="6"/>
      <c r="P198" s="6"/>
    </row>
    <row r="199" spans="2:16" s="5" customFormat="1" ht="14.4">
      <c r="B199" s="36" t="s">
        <v>246</v>
      </c>
      <c r="C199" s="16" t="s">
        <v>51</v>
      </c>
      <c r="D199" s="17" t="s">
        <v>4</v>
      </c>
      <c r="E199" s="19">
        <v>215</v>
      </c>
      <c r="F199" s="52">
        <v>76.7</v>
      </c>
      <c r="G199" s="8">
        <f t="shared" si="30"/>
        <v>16490.5</v>
      </c>
      <c r="I199" s="6"/>
      <c r="J199" s="6"/>
      <c r="K199" s="6"/>
      <c r="L199" s="6"/>
      <c r="M199" s="6"/>
      <c r="N199" s="6"/>
      <c r="O199" s="6"/>
      <c r="P199" s="6"/>
    </row>
    <row r="200" spans="2:16" s="60" customFormat="1" ht="14.4">
      <c r="B200" s="55" t="s">
        <v>247</v>
      </c>
      <c r="C200" s="56" t="s">
        <v>305</v>
      </c>
      <c r="D200" s="57" t="s">
        <v>26</v>
      </c>
      <c r="E200" s="58">
        <v>3</v>
      </c>
      <c r="F200" s="52">
        <v>1950</v>
      </c>
      <c r="G200" s="59">
        <f t="shared" si="30"/>
        <v>5850</v>
      </c>
      <c r="I200" s="61"/>
      <c r="J200" s="61"/>
      <c r="K200" s="61"/>
      <c r="L200" s="61"/>
      <c r="M200" s="61"/>
      <c r="N200" s="61"/>
      <c r="O200" s="61"/>
      <c r="P200" s="61"/>
    </row>
    <row r="201" spans="2:16" s="60" customFormat="1" ht="14.4">
      <c r="B201" s="55" t="s">
        <v>248</v>
      </c>
      <c r="C201" s="56" t="s">
        <v>47</v>
      </c>
      <c r="D201" s="57" t="s">
        <v>4</v>
      </c>
      <c r="E201" s="65">
        <v>181.79</v>
      </c>
      <c r="F201" s="52">
        <v>23.63</v>
      </c>
      <c r="G201" s="59">
        <f t="shared" si="30"/>
        <v>4295.7</v>
      </c>
      <c r="I201" s="61"/>
      <c r="J201" s="61"/>
      <c r="K201" s="61"/>
      <c r="L201" s="61"/>
      <c r="M201" s="61"/>
      <c r="N201" s="61"/>
      <c r="O201" s="61"/>
      <c r="P201" s="61"/>
    </row>
    <row r="202" spans="2:16" s="60" customFormat="1" ht="14.4">
      <c r="B202" s="55" t="s">
        <v>249</v>
      </c>
      <c r="C202" s="56" t="s">
        <v>306</v>
      </c>
      <c r="D202" s="57" t="s">
        <v>23</v>
      </c>
      <c r="E202" s="65">
        <v>660</v>
      </c>
      <c r="F202" s="52">
        <v>56.42</v>
      </c>
      <c r="G202" s="59">
        <f t="shared" si="30"/>
        <v>37237.2</v>
      </c>
      <c r="I202" s="61"/>
      <c r="J202" s="61"/>
      <c r="K202" s="61"/>
      <c r="L202" s="61"/>
      <c r="M202" s="61"/>
      <c r="N202" s="61"/>
      <c r="O202" s="61"/>
      <c r="P202" s="61"/>
    </row>
    <row r="203" spans="2:16" s="60" customFormat="1" ht="14.4">
      <c r="B203" s="55" t="s">
        <v>250</v>
      </c>
      <c r="C203" s="56" t="s">
        <v>324</v>
      </c>
      <c r="D203" s="57" t="s">
        <v>6</v>
      </c>
      <c r="E203" s="65">
        <v>25</v>
      </c>
      <c r="F203" s="52">
        <v>3224.16</v>
      </c>
      <c r="G203" s="59">
        <f t="shared" si="30"/>
        <v>80604</v>
      </c>
      <c r="I203" s="61"/>
      <c r="J203" s="61"/>
      <c r="K203" s="61"/>
      <c r="L203" s="61"/>
      <c r="M203" s="61"/>
      <c r="N203" s="61"/>
      <c r="O203" s="61"/>
      <c r="P203" s="61"/>
    </row>
    <row r="204" spans="2:16" s="60" customFormat="1" ht="14.4">
      <c r="B204" s="55" t="s">
        <v>336</v>
      </c>
      <c r="C204" s="56" t="s">
        <v>325</v>
      </c>
      <c r="D204" s="57" t="s">
        <v>5</v>
      </c>
      <c r="E204" s="65">
        <v>273</v>
      </c>
      <c r="F204" s="52">
        <v>7.61</v>
      </c>
      <c r="G204" s="59">
        <f t="shared" si="30"/>
        <v>2077.53</v>
      </c>
      <c r="I204" s="61"/>
      <c r="J204" s="61"/>
      <c r="K204" s="61"/>
      <c r="L204" s="61"/>
      <c r="M204" s="61"/>
      <c r="N204" s="61"/>
      <c r="O204" s="61"/>
      <c r="P204" s="61"/>
    </row>
    <row r="205" spans="2:16" s="60" customFormat="1" ht="14.4">
      <c r="B205" s="55" t="s">
        <v>337</v>
      </c>
      <c r="C205" s="56" t="s">
        <v>326</v>
      </c>
      <c r="D205" s="57" t="s">
        <v>5</v>
      </c>
      <c r="E205" s="65">
        <v>21</v>
      </c>
      <c r="F205" s="52">
        <v>29.47</v>
      </c>
      <c r="G205" s="59">
        <f t="shared" si="30"/>
        <v>618.87</v>
      </c>
      <c r="I205" s="61"/>
      <c r="J205" s="61"/>
      <c r="K205" s="61"/>
      <c r="L205" s="61"/>
      <c r="M205" s="61"/>
      <c r="N205" s="61"/>
      <c r="O205" s="61"/>
      <c r="P205" s="61"/>
    </row>
    <row r="206" spans="2:16" s="60" customFormat="1" ht="14.4">
      <c r="B206" s="55" t="s">
        <v>338</v>
      </c>
      <c r="C206" s="56" t="s">
        <v>31</v>
      </c>
      <c r="D206" s="57" t="s">
        <v>4</v>
      </c>
      <c r="E206" s="58">
        <v>105</v>
      </c>
      <c r="F206" s="52">
        <v>236.54</v>
      </c>
      <c r="G206" s="59">
        <f t="shared" si="30"/>
        <v>24836.7</v>
      </c>
      <c r="I206" s="61"/>
      <c r="J206" s="61"/>
      <c r="K206" s="61"/>
      <c r="L206" s="61"/>
      <c r="M206" s="61"/>
      <c r="N206" s="61"/>
      <c r="O206" s="61"/>
      <c r="P206" s="61"/>
    </row>
    <row r="207" spans="2:16" s="60" customFormat="1" ht="14.4">
      <c r="B207" s="55" t="s">
        <v>339</v>
      </c>
      <c r="C207" s="56" t="s">
        <v>327</v>
      </c>
      <c r="D207" s="57" t="s">
        <v>5</v>
      </c>
      <c r="E207" s="58">
        <v>78.75</v>
      </c>
      <c r="F207" s="52">
        <v>45.21</v>
      </c>
      <c r="G207" s="59"/>
      <c r="I207" s="61"/>
      <c r="J207" s="61"/>
      <c r="K207" s="61"/>
      <c r="L207" s="61"/>
      <c r="M207" s="61"/>
      <c r="N207" s="61"/>
      <c r="O207" s="61"/>
      <c r="P207" s="61"/>
    </row>
    <row r="208" spans="2:16" s="5" customFormat="1" ht="14.4">
      <c r="B208" s="34" t="s">
        <v>251</v>
      </c>
      <c r="C208" s="20" t="s">
        <v>32</v>
      </c>
      <c r="D208" s="20"/>
      <c r="E208" s="20"/>
      <c r="F208" s="20"/>
      <c r="G208" s="7">
        <f>SUM(G209:G218)</f>
        <v>20856.83</v>
      </c>
      <c r="I208" s="6"/>
      <c r="J208" s="6"/>
      <c r="K208" s="6"/>
      <c r="L208" s="6"/>
      <c r="M208" s="6"/>
      <c r="N208" s="6"/>
      <c r="O208" s="6"/>
      <c r="P208" s="6"/>
    </row>
    <row r="209" spans="2:16" s="5" customFormat="1" ht="14.4">
      <c r="B209" s="36" t="s">
        <v>252</v>
      </c>
      <c r="C209" s="16" t="s">
        <v>12</v>
      </c>
      <c r="D209" s="17" t="s">
        <v>5</v>
      </c>
      <c r="E209" s="18">
        <v>178.85</v>
      </c>
      <c r="F209" s="52">
        <v>7.61</v>
      </c>
      <c r="G209" s="8">
        <f aca="true" t="shared" si="31" ref="G209:G218">ROUND(E209*F209,2)</f>
        <v>1361.05</v>
      </c>
      <c r="I209" s="6"/>
      <c r="J209" s="6"/>
      <c r="K209" s="6"/>
      <c r="L209" s="6"/>
      <c r="M209" s="6"/>
      <c r="N209" s="6"/>
      <c r="O209" s="6"/>
      <c r="P209" s="6"/>
    </row>
    <row r="210" spans="2:16" s="5" customFormat="1" ht="14.4">
      <c r="B210" s="36" t="s">
        <v>253</v>
      </c>
      <c r="C210" s="16" t="s">
        <v>33</v>
      </c>
      <c r="D210" s="17" t="s">
        <v>5</v>
      </c>
      <c r="E210" s="18">
        <v>132.08</v>
      </c>
      <c r="F210" s="52">
        <v>29.47</v>
      </c>
      <c r="G210" s="8">
        <f t="shared" si="31"/>
        <v>3892.4</v>
      </c>
      <c r="I210" s="6"/>
      <c r="J210" s="6"/>
      <c r="K210" s="6"/>
      <c r="L210" s="6"/>
      <c r="M210" s="6"/>
      <c r="N210" s="6"/>
      <c r="O210" s="6"/>
      <c r="P210" s="6"/>
    </row>
    <row r="211" spans="2:16" s="5" customFormat="1" ht="14.4">
      <c r="B211" s="36" t="s">
        <v>254</v>
      </c>
      <c r="C211" s="16" t="s">
        <v>34</v>
      </c>
      <c r="D211" s="17" t="s">
        <v>9</v>
      </c>
      <c r="E211" s="18">
        <v>480</v>
      </c>
      <c r="F211" s="52">
        <v>6.74</v>
      </c>
      <c r="G211" s="8">
        <f t="shared" si="31"/>
        <v>3235.2</v>
      </c>
      <c r="I211" s="6"/>
      <c r="J211" s="6"/>
      <c r="K211" s="6"/>
      <c r="L211" s="6"/>
      <c r="M211" s="6"/>
      <c r="N211" s="6"/>
      <c r="O211" s="6"/>
      <c r="P211" s="6"/>
    </row>
    <row r="212" spans="2:16" s="5" customFormat="1" ht="14.4">
      <c r="B212" s="36" t="s">
        <v>255</v>
      </c>
      <c r="C212" s="16" t="s">
        <v>75</v>
      </c>
      <c r="D212" s="17" t="s">
        <v>6</v>
      </c>
      <c r="E212" s="18">
        <v>41</v>
      </c>
      <c r="F212" s="52">
        <v>215.15</v>
      </c>
      <c r="G212" s="8">
        <f t="shared" si="31"/>
        <v>8821.15</v>
      </c>
      <c r="I212" s="6"/>
      <c r="J212" s="6"/>
      <c r="K212" s="6"/>
      <c r="L212" s="6"/>
      <c r="M212" s="6"/>
      <c r="N212" s="6"/>
      <c r="O212" s="6"/>
      <c r="P212" s="6"/>
    </row>
    <row r="213" spans="2:16" s="5" customFormat="1" ht="14.4">
      <c r="B213" s="36" t="s">
        <v>256</v>
      </c>
      <c r="C213" s="16" t="s">
        <v>76</v>
      </c>
      <c r="D213" s="17" t="s">
        <v>26</v>
      </c>
      <c r="E213" s="18">
        <v>4</v>
      </c>
      <c r="F213" s="52">
        <v>40.09</v>
      </c>
      <c r="G213" s="8">
        <f t="shared" si="31"/>
        <v>160.36</v>
      </c>
      <c r="I213" s="6"/>
      <c r="J213" s="6"/>
      <c r="K213" s="6"/>
      <c r="L213" s="6"/>
      <c r="M213" s="6"/>
      <c r="N213" s="6"/>
      <c r="O213" s="6"/>
      <c r="P213" s="6"/>
    </row>
    <row r="214" spans="2:16" s="5" customFormat="1" ht="14.4">
      <c r="B214" s="36" t="s">
        <v>257</v>
      </c>
      <c r="C214" s="16" t="s">
        <v>35</v>
      </c>
      <c r="D214" s="17" t="s">
        <v>5</v>
      </c>
      <c r="E214" s="18">
        <v>1.01</v>
      </c>
      <c r="F214" s="52">
        <v>29.54</v>
      </c>
      <c r="G214" s="8">
        <f t="shared" si="31"/>
        <v>29.84</v>
      </c>
      <c r="I214" s="6"/>
      <c r="J214" s="6"/>
      <c r="K214" s="6"/>
      <c r="L214" s="6"/>
      <c r="M214" s="6"/>
      <c r="N214" s="6"/>
      <c r="O214" s="6"/>
      <c r="P214" s="6"/>
    </row>
    <row r="215" spans="2:16" s="5" customFormat="1" ht="14.4">
      <c r="B215" s="36" t="s">
        <v>258</v>
      </c>
      <c r="C215" s="56" t="s">
        <v>312</v>
      </c>
      <c r="D215" s="17" t="s">
        <v>5</v>
      </c>
      <c r="E215" s="18">
        <v>0.92</v>
      </c>
      <c r="F215" s="52">
        <v>595.46</v>
      </c>
      <c r="G215" s="8">
        <f t="shared" si="31"/>
        <v>547.82</v>
      </c>
      <c r="I215" s="6"/>
      <c r="J215" s="6"/>
      <c r="K215" s="6"/>
      <c r="L215" s="6"/>
      <c r="M215" s="6"/>
      <c r="N215" s="6"/>
      <c r="O215" s="6"/>
      <c r="P215" s="6"/>
    </row>
    <row r="216" spans="2:16" s="5" customFormat="1" ht="14.4">
      <c r="B216" s="36" t="s">
        <v>259</v>
      </c>
      <c r="C216" s="16" t="s">
        <v>52</v>
      </c>
      <c r="D216" s="17" t="s">
        <v>4</v>
      </c>
      <c r="E216" s="18">
        <v>6.94</v>
      </c>
      <c r="F216" s="52">
        <v>72.61</v>
      </c>
      <c r="G216" s="8">
        <f t="shared" si="31"/>
        <v>503.91</v>
      </c>
      <c r="I216" s="6"/>
      <c r="J216" s="6"/>
      <c r="K216" s="6"/>
      <c r="L216" s="6"/>
      <c r="M216" s="6"/>
      <c r="N216" s="6"/>
      <c r="O216" s="6"/>
      <c r="P216" s="6"/>
    </row>
    <row r="217" spans="2:16" s="5" customFormat="1" ht="14.4">
      <c r="B217" s="36" t="s">
        <v>260</v>
      </c>
      <c r="C217" s="16" t="s">
        <v>36</v>
      </c>
      <c r="D217" s="17" t="s">
        <v>5</v>
      </c>
      <c r="E217" s="18">
        <v>1.01</v>
      </c>
      <c r="F217" s="52">
        <v>650.51</v>
      </c>
      <c r="G217" s="8">
        <f t="shared" si="31"/>
        <v>657.02</v>
      </c>
      <c r="I217" s="6"/>
      <c r="J217" s="6"/>
      <c r="K217" s="6"/>
      <c r="L217" s="6"/>
      <c r="M217" s="6"/>
      <c r="N217" s="6"/>
      <c r="O217" s="6"/>
      <c r="P217" s="6"/>
    </row>
    <row r="218" spans="2:16" s="5" customFormat="1" ht="14.4">
      <c r="B218" s="36" t="s">
        <v>261</v>
      </c>
      <c r="C218" s="16" t="s">
        <v>53</v>
      </c>
      <c r="D218" s="17" t="s">
        <v>7</v>
      </c>
      <c r="E218" s="18">
        <v>151.2</v>
      </c>
      <c r="F218" s="52">
        <v>10.9</v>
      </c>
      <c r="G218" s="8">
        <f t="shared" si="31"/>
        <v>1648.08</v>
      </c>
      <c r="I218" s="6"/>
      <c r="J218" s="6"/>
      <c r="K218" s="6"/>
      <c r="L218" s="6"/>
      <c r="M218" s="6"/>
      <c r="N218" s="6"/>
      <c r="O218" s="6"/>
      <c r="P218" s="6"/>
    </row>
    <row r="219" spans="2:16" s="5" customFormat="1" ht="14.4">
      <c r="B219" s="34" t="s">
        <v>262</v>
      </c>
      <c r="C219" s="20" t="s">
        <v>37</v>
      </c>
      <c r="D219" s="20"/>
      <c r="E219" s="20"/>
      <c r="F219" s="20"/>
      <c r="G219" s="7">
        <f>SUM(G220:G225)</f>
        <v>172647.78</v>
      </c>
      <c r="I219" s="6"/>
      <c r="J219" s="6"/>
      <c r="K219" s="6"/>
      <c r="L219" s="6"/>
      <c r="M219" s="6"/>
      <c r="N219" s="6"/>
      <c r="O219" s="6"/>
      <c r="P219" s="6"/>
    </row>
    <row r="220" spans="2:16" s="5" customFormat="1" ht="14.4">
      <c r="B220" s="36" t="s">
        <v>263</v>
      </c>
      <c r="C220" s="16" t="s">
        <v>75</v>
      </c>
      <c r="D220" s="17" t="s">
        <v>6</v>
      </c>
      <c r="E220" s="19">
        <v>360</v>
      </c>
      <c r="F220" s="52">
        <v>215.15</v>
      </c>
      <c r="G220" s="8">
        <f aca="true" t="shared" si="32" ref="G220:G225">ROUND(E220*F220,2)</f>
        <v>77454</v>
      </c>
      <c r="I220" s="6"/>
      <c r="J220" s="6"/>
      <c r="K220" s="6"/>
      <c r="L220" s="6"/>
      <c r="M220" s="6"/>
      <c r="N220" s="6"/>
      <c r="O220" s="6"/>
      <c r="P220" s="6"/>
    </row>
    <row r="221" spans="2:16" s="5" customFormat="1" ht="14.4">
      <c r="B221" s="36" t="s">
        <v>264</v>
      </c>
      <c r="C221" s="16" t="s">
        <v>76</v>
      </c>
      <c r="D221" s="17" t="s">
        <v>26</v>
      </c>
      <c r="E221" s="18">
        <v>60</v>
      </c>
      <c r="F221" s="52">
        <v>40.09</v>
      </c>
      <c r="G221" s="8">
        <f t="shared" si="32"/>
        <v>2405.4</v>
      </c>
      <c r="I221" s="6"/>
      <c r="J221" s="6"/>
      <c r="K221" s="6"/>
      <c r="L221" s="6"/>
      <c r="M221" s="6"/>
      <c r="N221" s="6"/>
      <c r="O221" s="6"/>
      <c r="P221" s="6"/>
    </row>
    <row r="222" spans="2:16" s="5" customFormat="1" ht="14.4">
      <c r="B222" s="36" t="s">
        <v>265</v>
      </c>
      <c r="C222" s="16" t="s">
        <v>52</v>
      </c>
      <c r="D222" s="17" t="s">
        <v>4</v>
      </c>
      <c r="E222" s="18">
        <v>92.94</v>
      </c>
      <c r="F222" s="52">
        <v>72.61</v>
      </c>
      <c r="G222" s="8">
        <f t="shared" si="32"/>
        <v>6748.37</v>
      </c>
      <c r="I222" s="6"/>
      <c r="J222" s="6"/>
      <c r="K222" s="6"/>
      <c r="L222" s="6"/>
      <c r="M222" s="6"/>
      <c r="N222" s="6"/>
      <c r="O222" s="6"/>
      <c r="P222" s="6"/>
    </row>
    <row r="223" spans="2:16" s="5" customFormat="1" ht="14.4">
      <c r="B223" s="36" t="s">
        <v>266</v>
      </c>
      <c r="C223" s="16" t="s">
        <v>36</v>
      </c>
      <c r="D223" s="17" t="s">
        <v>5</v>
      </c>
      <c r="E223" s="18">
        <v>33.54</v>
      </c>
      <c r="F223" s="52">
        <v>650.51</v>
      </c>
      <c r="G223" s="8">
        <f t="shared" si="32"/>
        <v>21818.11</v>
      </c>
      <c r="I223" s="6"/>
      <c r="J223" s="6"/>
      <c r="K223" s="6"/>
      <c r="L223" s="6"/>
      <c r="M223" s="6"/>
      <c r="N223" s="6"/>
      <c r="O223" s="6"/>
      <c r="P223" s="6"/>
    </row>
    <row r="224" spans="2:16" s="5" customFormat="1" ht="14.4">
      <c r="B224" s="36" t="s">
        <v>267</v>
      </c>
      <c r="C224" s="16" t="s">
        <v>53</v>
      </c>
      <c r="D224" s="17" t="s">
        <v>7</v>
      </c>
      <c r="E224" s="19">
        <v>5031</v>
      </c>
      <c r="F224" s="52">
        <v>10.9</v>
      </c>
      <c r="G224" s="8">
        <f t="shared" si="32"/>
        <v>54837.9</v>
      </c>
      <c r="I224" s="6"/>
      <c r="J224" s="6"/>
      <c r="K224" s="6"/>
      <c r="L224" s="6"/>
      <c r="M224" s="6"/>
      <c r="N224" s="6"/>
      <c r="O224" s="6"/>
      <c r="P224" s="6"/>
    </row>
    <row r="225" spans="2:16" s="5" customFormat="1" ht="14.4">
      <c r="B225" s="36" t="s">
        <v>268</v>
      </c>
      <c r="C225" s="16" t="s">
        <v>24</v>
      </c>
      <c r="D225" s="17" t="s">
        <v>49</v>
      </c>
      <c r="E225" s="18">
        <v>96</v>
      </c>
      <c r="F225" s="52">
        <v>97.75</v>
      </c>
      <c r="G225" s="8">
        <f t="shared" si="32"/>
        <v>9384</v>
      </c>
      <c r="I225" s="6"/>
      <c r="J225" s="6"/>
      <c r="K225" s="6"/>
      <c r="L225" s="6"/>
      <c r="M225" s="6"/>
      <c r="N225" s="6"/>
      <c r="O225" s="6"/>
      <c r="P225" s="6"/>
    </row>
    <row r="226" spans="2:16" s="5" customFormat="1" ht="14.4">
      <c r="B226" s="34" t="s">
        <v>269</v>
      </c>
      <c r="C226" s="20" t="s">
        <v>38</v>
      </c>
      <c r="D226" s="20"/>
      <c r="E226" s="20"/>
      <c r="F226" s="20"/>
      <c r="G226" s="7">
        <f>SUM(G227,G231)</f>
        <v>95044.33</v>
      </c>
      <c r="I226" s="6"/>
      <c r="J226" s="6"/>
      <c r="K226" s="6"/>
      <c r="L226" s="6"/>
      <c r="M226" s="6"/>
      <c r="N226" s="6"/>
      <c r="O226" s="6"/>
      <c r="P226" s="6"/>
    </row>
    <row r="227" spans="2:16" s="5" customFormat="1" ht="14.4">
      <c r="B227" s="42" t="s">
        <v>270</v>
      </c>
      <c r="C227" s="43" t="s">
        <v>307</v>
      </c>
      <c r="D227" s="43"/>
      <c r="E227" s="43"/>
      <c r="F227" s="43"/>
      <c r="G227" s="44">
        <f>SUM(G228:G230)</f>
        <v>51029.29</v>
      </c>
      <c r="I227" s="6"/>
      <c r="J227" s="6"/>
      <c r="K227" s="6"/>
      <c r="L227" s="6"/>
      <c r="M227" s="6"/>
      <c r="N227" s="6"/>
      <c r="O227" s="6"/>
      <c r="P227" s="6"/>
    </row>
    <row r="228" spans="2:16" s="5" customFormat="1" ht="14.4">
      <c r="B228" s="36" t="s">
        <v>271</v>
      </c>
      <c r="C228" s="21" t="s">
        <v>52</v>
      </c>
      <c r="D228" s="17" t="s">
        <v>4</v>
      </c>
      <c r="E228" s="18">
        <v>168</v>
      </c>
      <c r="F228" s="52">
        <v>72.61</v>
      </c>
      <c r="G228" s="8">
        <f aca="true" t="shared" si="33" ref="G228:G230">ROUND(E228*F228,2)</f>
        <v>12198.48</v>
      </c>
      <c r="I228" s="6"/>
      <c r="J228" s="6"/>
      <c r="K228" s="6"/>
      <c r="L228" s="6"/>
      <c r="M228" s="6"/>
      <c r="N228" s="6"/>
      <c r="O228" s="6"/>
      <c r="P228" s="6"/>
    </row>
    <row r="229" spans="2:16" s="5" customFormat="1" ht="14.4">
      <c r="B229" s="36" t="s">
        <v>272</v>
      </c>
      <c r="C229" s="16" t="s">
        <v>36</v>
      </c>
      <c r="D229" s="17" t="s">
        <v>5</v>
      </c>
      <c r="E229" s="18">
        <v>16.99</v>
      </c>
      <c r="F229" s="52">
        <v>650.51</v>
      </c>
      <c r="G229" s="8">
        <f t="shared" si="33"/>
        <v>11052.16</v>
      </c>
      <c r="I229" s="6"/>
      <c r="J229" s="6"/>
      <c r="K229" s="6"/>
      <c r="L229" s="6"/>
      <c r="M229" s="6"/>
      <c r="N229" s="6"/>
      <c r="O229" s="6"/>
      <c r="P229" s="6"/>
    </row>
    <row r="230" spans="2:16" s="5" customFormat="1" ht="14.4">
      <c r="B230" s="36" t="s">
        <v>273</v>
      </c>
      <c r="C230" s="16" t="s">
        <v>53</v>
      </c>
      <c r="D230" s="17" t="s">
        <v>7</v>
      </c>
      <c r="E230" s="19">
        <v>2548.5</v>
      </c>
      <c r="F230" s="52">
        <v>10.9</v>
      </c>
      <c r="G230" s="8">
        <f t="shared" si="33"/>
        <v>27778.65</v>
      </c>
      <c r="I230" s="6"/>
      <c r="J230" s="6"/>
      <c r="K230" s="6"/>
      <c r="L230" s="6"/>
      <c r="M230" s="6"/>
      <c r="N230" s="6"/>
      <c r="O230" s="6"/>
      <c r="P230" s="6"/>
    </row>
    <row r="231" spans="2:16" s="5" customFormat="1" ht="14.4">
      <c r="B231" s="42" t="s">
        <v>274</v>
      </c>
      <c r="C231" s="43" t="s">
        <v>91</v>
      </c>
      <c r="D231" s="43"/>
      <c r="E231" s="43"/>
      <c r="F231" s="43"/>
      <c r="G231" s="44">
        <f>SUM(G232:G234)</f>
        <v>44015.04</v>
      </c>
      <c r="I231" s="6"/>
      <c r="J231" s="6"/>
      <c r="K231" s="6"/>
      <c r="L231" s="6"/>
      <c r="M231" s="6"/>
      <c r="N231" s="6"/>
      <c r="O231" s="6"/>
      <c r="P231" s="6"/>
    </row>
    <row r="232" spans="2:16" s="5" customFormat="1" ht="14.4">
      <c r="B232" s="36" t="s">
        <v>275</v>
      </c>
      <c r="C232" s="16" t="s">
        <v>52</v>
      </c>
      <c r="D232" s="17" t="s">
        <v>4</v>
      </c>
      <c r="E232" s="18">
        <v>12.1</v>
      </c>
      <c r="F232" s="52">
        <v>72.61</v>
      </c>
      <c r="G232" s="8">
        <f aca="true" t="shared" si="34" ref="G232:G234">ROUND(E232*F232,2)</f>
        <v>878.58</v>
      </c>
      <c r="I232" s="6"/>
      <c r="J232" s="6"/>
      <c r="K232" s="6"/>
      <c r="L232" s="6"/>
      <c r="M232" s="6"/>
      <c r="N232" s="6"/>
      <c r="O232" s="6"/>
      <c r="P232" s="6"/>
    </row>
    <row r="233" spans="2:16" s="5" customFormat="1" ht="14.4">
      <c r="B233" s="36" t="s">
        <v>276</v>
      </c>
      <c r="C233" s="16" t="s">
        <v>36</v>
      </c>
      <c r="D233" s="17" t="s">
        <v>5</v>
      </c>
      <c r="E233" s="18">
        <v>16.51</v>
      </c>
      <c r="F233" s="52">
        <v>650.51</v>
      </c>
      <c r="G233" s="8">
        <f t="shared" si="34"/>
        <v>10739.92</v>
      </c>
      <c r="I233" s="6"/>
      <c r="J233" s="6"/>
      <c r="K233" s="6"/>
      <c r="L233" s="6"/>
      <c r="M233" s="6"/>
      <c r="N233" s="6"/>
      <c r="O233" s="6"/>
      <c r="P233" s="6"/>
    </row>
    <row r="234" spans="2:16" s="5" customFormat="1" ht="14.4">
      <c r="B234" s="36" t="s">
        <v>277</v>
      </c>
      <c r="C234" s="16" t="s">
        <v>53</v>
      </c>
      <c r="D234" s="17" t="s">
        <v>7</v>
      </c>
      <c r="E234" s="19">
        <v>2972.16</v>
      </c>
      <c r="F234" s="52">
        <v>10.9</v>
      </c>
      <c r="G234" s="8">
        <f t="shared" si="34"/>
        <v>32396.54</v>
      </c>
      <c r="I234" s="6"/>
      <c r="J234" s="6"/>
      <c r="K234" s="6"/>
      <c r="L234" s="6"/>
      <c r="M234" s="6"/>
      <c r="N234" s="6"/>
      <c r="O234" s="6"/>
      <c r="P234" s="6"/>
    </row>
    <row r="235" spans="2:16" s="5" customFormat="1" ht="14.4">
      <c r="B235" s="34" t="s">
        <v>278</v>
      </c>
      <c r="C235" s="20" t="s">
        <v>39</v>
      </c>
      <c r="D235" s="20"/>
      <c r="E235" s="20"/>
      <c r="F235" s="20"/>
      <c r="G235" s="7">
        <f>SUM(G236,G240,G244)</f>
        <v>212665.19999999998</v>
      </c>
      <c r="I235" s="6"/>
      <c r="J235" s="6"/>
      <c r="K235" s="6"/>
      <c r="L235" s="6"/>
      <c r="M235" s="6"/>
      <c r="N235" s="6"/>
      <c r="O235" s="6"/>
      <c r="P235" s="6"/>
    </row>
    <row r="236" spans="2:16" s="5" customFormat="1" ht="14.4">
      <c r="B236" s="42" t="s">
        <v>279</v>
      </c>
      <c r="C236" s="43" t="s">
        <v>308</v>
      </c>
      <c r="D236" s="43"/>
      <c r="E236" s="43"/>
      <c r="F236" s="43"/>
      <c r="G236" s="44">
        <f>SUM(G237:G239)</f>
        <v>20842.629999999997</v>
      </c>
      <c r="I236" s="6"/>
      <c r="J236" s="6"/>
      <c r="K236" s="6"/>
      <c r="L236" s="6"/>
      <c r="M236" s="6"/>
      <c r="N236" s="6"/>
      <c r="O236" s="6"/>
      <c r="P236" s="6"/>
    </row>
    <row r="237" spans="2:16" s="5" customFormat="1" ht="14.4">
      <c r="B237" s="36" t="s">
        <v>280</v>
      </c>
      <c r="C237" s="16" t="s">
        <v>52</v>
      </c>
      <c r="D237" s="17" t="s">
        <v>4</v>
      </c>
      <c r="E237" s="18">
        <v>15.04</v>
      </c>
      <c r="F237" s="52">
        <v>72.61</v>
      </c>
      <c r="G237" s="8">
        <f aca="true" t="shared" si="35" ref="G237:G239">ROUND(E237*F237,2)</f>
        <v>1092.05</v>
      </c>
      <c r="I237" s="6"/>
      <c r="J237" s="6"/>
      <c r="K237" s="6"/>
      <c r="L237" s="6"/>
      <c r="M237" s="6"/>
      <c r="N237" s="6"/>
      <c r="O237" s="6"/>
      <c r="P237" s="6"/>
    </row>
    <row r="238" spans="2:16" s="5" customFormat="1" ht="14.4">
      <c r="B238" s="36" t="s">
        <v>281</v>
      </c>
      <c r="C238" s="16" t="s">
        <v>36</v>
      </c>
      <c r="D238" s="17" t="s">
        <v>5</v>
      </c>
      <c r="E238" s="18">
        <v>7.56</v>
      </c>
      <c r="F238" s="52">
        <v>650.51</v>
      </c>
      <c r="G238" s="8">
        <f t="shared" si="35"/>
        <v>4917.86</v>
      </c>
      <c r="I238" s="6"/>
      <c r="J238" s="6"/>
      <c r="K238" s="6"/>
      <c r="L238" s="6"/>
      <c r="M238" s="6"/>
      <c r="N238" s="6"/>
      <c r="O238" s="6"/>
      <c r="P238" s="6"/>
    </row>
    <row r="239" spans="2:16" s="5" customFormat="1" ht="14.4">
      <c r="B239" s="36" t="s">
        <v>282</v>
      </c>
      <c r="C239" s="16" t="s">
        <v>53</v>
      </c>
      <c r="D239" s="17" t="s">
        <v>7</v>
      </c>
      <c r="E239" s="19">
        <v>1360.8</v>
      </c>
      <c r="F239" s="52">
        <v>10.9</v>
      </c>
      <c r="G239" s="8">
        <f t="shared" si="35"/>
        <v>14832.72</v>
      </c>
      <c r="I239" s="6"/>
      <c r="J239" s="6"/>
      <c r="K239" s="6"/>
      <c r="L239" s="6"/>
      <c r="M239" s="6"/>
      <c r="N239" s="6"/>
      <c r="O239" s="6"/>
      <c r="P239" s="6"/>
    </row>
    <row r="240" spans="2:16" s="5" customFormat="1" ht="14.4">
      <c r="B240" s="42" t="s">
        <v>283</v>
      </c>
      <c r="C240" s="43" t="s">
        <v>98</v>
      </c>
      <c r="D240" s="43"/>
      <c r="E240" s="43"/>
      <c r="F240" s="43"/>
      <c r="G240" s="44">
        <f>SUM(G241:G243)</f>
        <v>130762.36</v>
      </c>
      <c r="I240" s="6"/>
      <c r="J240" s="6"/>
      <c r="K240" s="6"/>
      <c r="L240" s="6"/>
      <c r="M240" s="6"/>
      <c r="N240" s="6"/>
      <c r="O240" s="6"/>
      <c r="P240" s="6"/>
    </row>
    <row r="241" spans="2:16" s="5" customFormat="1" ht="14.4">
      <c r="B241" s="36" t="s">
        <v>284</v>
      </c>
      <c r="C241" s="16" t="s">
        <v>52</v>
      </c>
      <c r="D241" s="17" t="s">
        <v>4</v>
      </c>
      <c r="E241" s="18">
        <v>154.8</v>
      </c>
      <c r="F241" s="52">
        <v>72.61</v>
      </c>
      <c r="G241" s="8">
        <f aca="true" t="shared" si="36" ref="G241:G243">ROUND(E241*F241,2)</f>
        <v>11240.03</v>
      </c>
      <c r="I241" s="6"/>
      <c r="J241" s="6"/>
      <c r="K241" s="6"/>
      <c r="L241" s="6"/>
      <c r="M241" s="6"/>
      <c r="N241" s="6"/>
      <c r="O241" s="6"/>
      <c r="P241" s="6"/>
    </row>
    <row r="242" spans="2:16" s="5" customFormat="1" ht="14.4">
      <c r="B242" s="36" t="s">
        <v>285</v>
      </c>
      <c r="C242" s="16" t="s">
        <v>36</v>
      </c>
      <c r="D242" s="17" t="s">
        <v>5</v>
      </c>
      <c r="E242" s="18">
        <v>45.75</v>
      </c>
      <c r="F242" s="52">
        <v>650.51</v>
      </c>
      <c r="G242" s="8">
        <f t="shared" si="36"/>
        <v>29760.83</v>
      </c>
      <c r="I242" s="6"/>
      <c r="J242" s="6"/>
      <c r="K242" s="6"/>
      <c r="L242" s="6"/>
      <c r="M242" s="6"/>
      <c r="N242" s="6"/>
      <c r="O242" s="6"/>
      <c r="P242" s="6"/>
    </row>
    <row r="243" spans="2:16" s="5" customFormat="1" ht="14.4">
      <c r="B243" s="36" t="s">
        <v>286</v>
      </c>
      <c r="C243" s="16" t="s">
        <v>53</v>
      </c>
      <c r="D243" s="17" t="s">
        <v>7</v>
      </c>
      <c r="E243" s="19">
        <v>8235</v>
      </c>
      <c r="F243" s="52">
        <v>10.9</v>
      </c>
      <c r="G243" s="8">
        <f t="shared" si="36"/>
        <v>89761.5</v>
      </c>
      <c r="I243" s="6"/>
      <c r="J243" s="6"/>
      <c r="K243" s="6"/>
      <c r="L243" s="6"/>
      <c r="M243" s="6"/>
      <c r="N243" s="6"/>
      <c r="O243" s="6"/>
      <c r="P243" s="6"/>
    </row>
    <row r="244" spans="2:16" s="5" customFormat="1" ht="14.4">
      <c r="B244" s="42" t="s">
        <v>287</v>
      </c>
      <c r="C244" s="43" t="s">
        <v>102</v>
      </c>
      <c r="D244" s="43"/>
      <c r="E244" s="43"/>
      <c r="F244" s="43"/>
      <c r="G244" s="44">
        <f>SUM(G245:G248)</f>
        <v>61060.21</v>
      </c>
      <c r="I244" s="6"/>
      <c r="J244" s="6"/>
      <c r="K244" s="6"/>
      <c r="L244" s="6"/>
      <c r="M244" s="6"/>
      <c r="N244" s="6"/>
      <c r="O244" s="6"/>
      <c r="P244" s="6"/>
    </row>
    <row r="245" spans="2:16" s="5" customFormat="1" ht="20.4">
      <c r="B245" s="36" t="s">
        <v>288</v>
      </c>
      <c r="C245" s="56" t="s">
        <v>309</v>
      </c>
      <c r="D245" s="17" t="s">
        <v>5</v>
      </c>
      <c r="E245" s="19">
        <v>86</v>
      </c>
      <c r="F245" s="52">
        <v>10.39</v>
      </c>
      <c r="G245" s="8">
        <f aca="true" t="shared" si="37" ref="G245:G248">ROUND(E245*F245,2)</f>
        <v>893.54</v>
      </c>
      <c r="I245" s="6"/>
      <c r="J245" s="6"/>
      <c r="K245" s="6"/>
      <c r="L245" s="6"/>
      <c r="M245" s="6"/>
      <c r="N245" s="6"/>
      <c r="O245" s="6"/>
      <c r="P245" s="6"/>
    </row>
    <row r="246" spans="2:16" s="5" customFormat="1" ht="14.4">
      <c r="B246" s="36" t="s">
        <v>289</v>
      </c>
      <c r="C246" s="16" t="s">
        <v>52</v>
      </c>
      <c r="D246" s="17" t="s">
        <v>4</v>
      </c>
      <c r="E246" s="19">
        <v>86</v>
      </c>
      <c r="F246" s="52">
        <v>72.61</v>
      </c>
      <c r="G246" s="8">
        <f t="shared" si="37"/>
        <v>6244.46</v>
      </c>
      <c r="I246" s="6"/>
      <c r="J246" s="6"/>
      <c r="K246" s="6"/>
      <c r="L246" s="6"/>
      <c r="M246" s="6"/>
      <c r="N246" s="6"/>
      <c r="O246" s="6"/>
      <c r="P246" s="6"/>
    </row>
    <row r="247" spans="2:16" s="5" customFormat="1" ht="14.4">
      <c r="B247" s="36" t="s">
        <v>290</v>
      </c>
      <c r="C247" s="16" t="s">
        <v>36</v>
      </c>
      <c r="D247" s="17" t="s">
        <v>5</v>
      </c>
      <c r="E247" s="18">
        <v>20.64</v>
      </c>
      <c r="F247" s="52">
        <v>650.51</v>
      </c>
      <c r="G247" s="8">
        <f t="shared" si="37"/>
        <v>13426.53</v>
      </c>
      <c r="I247" s="6"/>
      <c r="J247" s="6"/>
      <c r="K247" s="6"/>
      <c r="L247" s="6"/>
      <c r="M247" s="6"/>
      <c r="N247" s="6"/>
      <c r="O247" s="6"/>
      <c r="P247" s="6"/>
    </row>
    <row r="248" spans="2:16" s="5" customFormat="1" ht="14.4">
      <c r="B248" s="36" t="s">
        <v>291</v>
      </c>
      <c r="C248" s="16" t="s">
        <v>53</v>
      </c>
      <c r="D248" s="17" t="s">
        <v>7</v>
      </c>
      <c r="E248" s="19">
        <v>3715.2</v>
      </c>
      <c r="F248" s="52">
        <v>10.9</v>
      </c>
      <c r="G248" s="8">
        <f t="shared" si="37"/>
        <v>40495.68</v>
      </c>
      <c r="I248" s="6"/>
      <c r="J248" s="6"/>
      <c r="K248" s="6"/>
      <c r="L248" s="6"/>
      <c r="M248" s="6"/>
      <c r="N248" s="6"/>
      <c r="O248" s="6"/>
      <c r="P248" s="6"/>
    </row>
    <row r="249" spans="2:16" s="5" customFormat="1" ht="14.4">
      <c r="B249" s="34" t="s">
        <v>292</v>
      </c>
      <c r="C249" s="20" t="s">
        <v>40</v>
      </c>
      <c r="D249" s="20"/>
      <c r="E249" s="20"/>
      <c r="F249" s="20"/>
      <c r="G249" s="7">
        <f>SUM(G250:G253)</f>
        <v>75162.4</v>
      </c>
      <c r="I249" s="6"/>
      <c r="J249" s="6"/>
      <c r="K249" s="6"/>
      <c r="L249" s="6"/>
      <c r="M249" s="6"/>
      <c r="N249" s="6"/>
      <c r="O249" s="6"/>
      <c r="P249" s="6"/>
    </row>
    <row r="250" spans="2:16" s="5" customFormat="1" ht="20.4">
      <c r="B250" s="36" t="s">
        <v>293</v>
      </c>
      <c r="C250" s="16" t="s">
        <v>107</v>
      </c>
      <c r="D250" s="17" t="s">
        <v>6</v>
      </c>
      <c r="E250" s="18">
        <v>50.8</v>
      </c>
      <c r="F250" s="52">
        <v>1070.88</v>
      </c>
      <c r="G250" s="8">
        <f aca="true" t="shared" si="38" ref="G250:G253">ROUND(E250*F250,2)</f>
        <v>54400.7</v>
      </c>
      <c r="I250" s="6"/>
      <c r="J250" s="6"/>
      <c r="K250" s="6"/>
      <c r="L250" s="6"/>
      <c r="M250" s="6"/>
      <c r="N250" s="6"/>
      <c r="O250" s="6"/>
      <c r="P250" s="6"/>
    </row>
    <row r="251" spans="2:16" s="60" customFormat="1" ht="20.4">
      <c r="B251" s="55" t="s">
        <v>294</v>
      </c>
      <c r="C251" s="56" t="s">
        <v>310</v>
      </c>
      <c r="D251" s="57" t="s">
        <v>6</v>
      </c>
      <c r="E251" s="58">
        <v>25</v>
      </c>
      <c r="F251" s="52">
        <v>354.52</v>
      </c>
      <c r="G251" s="59">
        <f t="shared" si="38"/>
        <v>8863</v>
      </c>
      <c r="I251" s="61"/>
      <c r="J251" s="61"/>
      <c r="K251" s="61"/>
      <c r="L251" s="61"/>
      <c r="M251" s="61"/>
      <c r="N251" s="61"/>
      <c r="O251" s="61"/>
      <c r="P251" s="61"/>
    </row>
    <row r="252" spans="2:16" s="5" customFormat="1" ht="14.4">
      <c r="B252" s="36" t="s">
        <v>295</v>
      </c>
      <c r="C252" s="16" t="s">
        <v>41</v>
      </c>
      <c r="D252" s="17" t="s">
        <v>6</v>
      </c>
      <c r="E252" s="18">
        <v>25</v>
      </c>
      <c r="F252" s="52">
        <v>469.78</v>
      </c>
      <c r="G252" s="8">
        <f t="shared" si="38"/>
        <v>11744.5</v>
      </c>
      <c r="I252" s="6"/>
      <c r="J252" s="6"/>
      <c r="K252" s="6"/>
      <c r="L252" s="6"/>
      <c r="M252" s="6"/>
      <c r="N252" s="6"/>
      <c r="O252" s="6"/>
      <c r="P252" s="6"/>
    </row>
    <row r="253" spans="2:16" s="5" customFormat="1" ht="14.4">
      <c r="B253" s="36" t="s">
        <v>296</v>
      </c>
      <c r="C253" s="16" t="s">
        <v>42</v>
      </c>
      <c r="D253" s="17" t="s">
        <v>26</v>
      </c>
      <c r="E253" s="18">
        <v>12</v>
      </c>
      <c r="F253" s="52">
        <v>12.85</v>
      </c>
      <c r="G253" s="8">
        <f t="shared" si="38"/>
        <v>154.2</v>
      </c>
      <c r="I253" s="6"/>
      <c r="J253" s="6"/>
      <c r="K253" s="6"/>
      <c r="L253" s="6"/>
      <c r="M253" s="6"/>
      <c r="N253" s="6"/>
      <c r="O253" s="6"/>
      <c r="P253" s="6"/>
    </row>
    <row r="254" spans="2:16" s="5" customFormat="1" ht="14.4">
      <c r="B254" s="34" t="s">
        <v>297</v>
      </c>
      <c r="C254" s="20" t="s">
        <v>19</v>
      </c>
      <c r="D254" s="20"/>
      <c r="E254" s="20"/>
      <c r="F254" s="20"/>
      <c r="G254" s="7">
        <f>SUM(G255:G256)</f>
        <v>6506.91</v>
      </c>
      <c r="I254" s="6"/>
      <c r="J254" s="6"/>
      <c r="K254" s="6"/>
      <c r="L254" s="6"/>
      <c r="M254" s="6"/>
      <c r="N254" s="6"/>
      <c r="O254" s="6"/>
      <c r="P254" s="6"/>
    </row>
    <row r="255" spans="2:16" s="5" customFormat="1" ht="14.4">
      <c r="B255" s="36" t="s">
        <v>298</v>
      </c>
      <c r="C255" s="16" t="s">
        <v>48</v>
      </c>
      <c r="D255" s="17" t="s">
        <v>4</v>
      </c>
      <c r="E255" s="18">
        <v>40.4</v>
      </c>
      <c r="F255" s="52">
        <v>36.71</v>
      </c>
      <c r="G255" s="8">
        <f aca="true" t="shared" si="39" ref="G255:G256">ROUND(E255*F255,2)</f>
        <v>1483.08</v>
      </c>
      <c r="I255" s="6"/>
      <c r="J255" s="6"/>
      <c r="K255" s="6"/>
      <c r="L255" s="6"/>
      <c r="M255" s="6"/>
      <c r="N255" s="6"/>
      <c r="O255" s="6"/>
      <c r="P255" s="6"/>
    </row>
    <row r="256" spans="2:16" s="5" customFormat="1" ht="14.4">
      <c r="B256" s="36" t="s">
        <v>299</v>
      </c>
      <c r="C256" s="16" t="s">
        <v>43</v>
      </c>
      <c r="D256" s="17" t="s">
        <v>4</v>
      </c>
      <c r="E256" s="18">
        <v>14.07</v>
      </c>
      <c r="F256" s="52">
        <v>357.06</v>
      </c>
      <c r="G256" s="8">
        <f t="shared" si="39"/>
        <v>5023.83</v>
      </c>
      <c r="I256" s="6"/>
      <c r="J256" s="6"/>
      <c r="K256" s="6"/>
      <c r="L256" s="6"/>
      <c r="M256" s="6"/>
      <c r="N256" s="6"/>
      <c r="O256" s="6"/>
      <c r="P256" s="6"/>
    </row>
    <row r="257" spans="2:16" s="5" customFormat="1" ht="14.4">
      <c r="B257" s="39">
        <v>6</v>
      </c>
      <c r="C257" s="15" t="s">
        <v>120</v>
      </c>
      <c r="D257" s="15"/>
      <c r="E257" s="15"/>
      <c r="F257" s="15"/>
      <c r="G257" s="40">
        <f>G258</f>
        <v>6883.54</v>
      </c>
      <c r="I257" s="6"/>
      <c r="J257" s="6"/>
      <c r="K257" s="6"/>
      <c r="L257" s="6"/>
      <c r="M257" s="6"/>
      <c r="N257" s="6"/>
      <c r="O257" s="6"/>
      <c r="P257" s="6"/>
    </row>
    <row r="258" spans="2:16" s="5" customFormat="1" ht="14.4">
      <c r="B258" s="34" t="s">
        <v>300</v>
      </c>
      <c r="C258" s="20" t="s">
        <v>120</v>
      </c>
      <c r="D258" s="20"/>
      <c r="E258" s="20"/>
      <c r="F258" s="20"/>
      <c r="G258" s="7">
        <f>SUM(G259)</f>
        <v>6883.54</v>
      </c>
      <c r="I258" s="6"/>
      <c r="J258" s="6"/>
      <c r="K258" s="6"/>
      <c r="L258" s="6"/>
      <c r="M258" s="6"/>
      <c r="N258" s="6"/>
      <c r="O258" s="6"/>
      <c r="P258" s="6"/>
    </row>
    <row r="259" spans="2:16" s="5" customFormat="1" ht="15" thickBot="1">
      <c r="B259" s="45" t="s">
        <v>301</v>
      </c>
      <c r="C259" s="22" t="s">
        <v>122</v>
      </c>
      <c r="D259" s="23" t="s">
        <v>26</v>
      </c>
      <c r="E259" s="24">
        <v>1</v>
      </c>
      <c r="F259" s="46">
        <v>6883.54</v>
      </c>
      <c r="G259" s="28">
        <f aca="true" t="shared" si="40" ref="G259">ROUND(E259*F259,2)</f>
        <v>6883.54</v>
      </c>
      <c r="I259" s="6"/>
      <c r="J259" s="6"/>
      <c r="K259" s="6"/>
      <c r="L259" s="6"/>
      <c r="M259" s="6"/>
      <c r="N259" s="6"/>
      <c r="O259" s="6"/>
      <c r="P259" s="6"/>
    </row>
    <row r="260" spans="2:16" s="47" customFormat="1" ht="18" customHeight="1" thickBot="1">
      <c r="B260" s="143" t="s">
        <v>44</v>
      </c>
      <c r="C260" s="144"/>
      <c r="D260" s="144"/>
      <c r="E260" s="144"/>
      <c r="F260" s="145"/>
      <c r="G260" s="9">
        <f>SUM(G5,G13,G74,G135,G196,G257)</f>
        <v>2322940.13</v>
      </c>
      <c r="I260" s="48"/>
      <c r="J260" s="48"/>
      <c r="K260" s="48"/>
      <c r="L260" s="48"/>
      <c r="M260" s="48"/>
      <c r="N260" s="48"/>
      <c r="O260" s="48"/>
      <c r="P260" s="48"/>
    </row>
    <row r="261" spans="2:16" s="5" customFormat="1" ht="30" customHeight="1" thickBot="1">
      <c r="B261" s="146" t="s">
        <v>340</v>
      </c>
      <c r="C261" s="147"/>
      <c r="D261" s="147"/>
      <c r="E261" s="147"/>
      <c r="F261" s="147"/>
      <c r="G261" s="148"/>
      <c r="I261" s="6"/>
      <c r="J261" s="6"/>
      <c r="K261" s="6"/>
      <c r="L261" s="6"/>
      <c r="M261" s="6"/>
      <c r="N261" s="6"/>
      <c r="O261" s="6"/>
      <c r="P261" s="6"/>
    </row>
    <row r="264" ht="15">
      <c r="C264" s="26"/>
    </row>
  </sheetData>
  <mergeCells count="10">
    <mergeCell ref="C74:F74"/>
    <mergeCell ref="C196:F196"/>
    <mergeCell ref="B260:F260"/>
    <mergeCell ref="B261:G261"/>
    <mergeCell ref="C135:F135"/>
    <mergeCell ref="C13:F13"/>
    <mergeCell ref="B1:G1"/>
    <mergeCell ref="C2:G2"/>
    <mergeCell ref="C3:G3"/>
    <mergeCell ref="C5:F5"/>
  </mergeCells>
  <printOptions/>
  <pageMargins left="0.6299212598425197" right="0.3937007874015748" top="1.141732283464567" bottom="1.2598425196850394" header="0.11811023622047245" footer="0.1968503937007874"/>
  <pageSetup fitToHeight="0" fitToWidth="1" horizontalDpi="600" verticalDpi="600" orientation="portrait" paperSize="9" scale="73" r:id="rId2"/>
  <headerFooter scaleWithDoc="0">
    <oddHeader>&amp;C&amp;G</oddHeader>
    <oddFooter>&amp;C&amp;G</oddFooter>
  </headerFooter>
  <rowBreaks count="4" manualBreakCount="4">
    <brk id="60" min="1" max="16383" man="1"/>
    <brk id="112" min="1" max="16383" man="1"/>
    <brk id="164" min="1" max="16383" man="1"/>
    <brk id="218" min="1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16F4-E89B-4831-B17A-F3BB378C35B4}">
  <sheetPr>
    <pageSetUpPr fitToPage="1"/>
  </sheetPr>
  <dimension ref="A1:L105"/>
  <sheetViews>
    <sheetView showGridLines="0" zoomScale="96" zoomScaleNormal="96" zoomScaleSheetLayoutView="96" zoomScalePageLayoutView="50" workbookViewId="0" topLeftCell="A1">
      <selection activeCell="E113" sqref="E113"/>
    </sheetView>
  </sheetViews>
  <sheetFormatPr defaultColWidth="10.28125" defaultRowHeight="15"/>
  <cols>
    <col min="1" max="1" width="8.57421875" style="126" customWidth="1"/>
    <col min="2" max="2" width="46.00390625" style="126" customWidth="1"/>
    <col min="3" max="3" width="19.7109375" style="126" customWidth="1"/>
    <col min="4" max="4" width="13.7109375" style="126" customWidth="1"/>
    <col min="5" max="10" width="18.7109375" style="126" customWidth="1"/>
    <col min="11" max="16384" width="10.28125" style="12" customWidth="1"/>
  </cols>
  <sheetData>
    <row r="1" spans="1:10" s="67" customFormat="1" ht="30" customHeight="1">
      <c r="A1" s="129" t="s">
        <v>125</v>
      </c>
      <c r="B1" s="149" t="str">
        <f>'PLANILHA DE PREÇOS'!C2</f>
        <v>CONSTRUÇÃO DE 4 PONTES EM CONCRETO ARMADO NA PA-251, SOBRE O IGARAPÉ SÃO JOSÉ (10,00MX8,60MX3,00M), RIO CAFITEUA (15,00MX8,60MX3,00M), RIO FURO NOVO (10,00MX8,60MX3,00M) E RIO CAI N'ÁGUA (25,00MX8,60MX4,00M) NO MUNICÍPIO DE OURÉM/PA</v>
      </c>
      <c r="C1" s="149"/>
      <c r="D1" s="149"/>
      <c r="E1" s="149"/>
      <c r="F1" s="149"/>
      <c r="G1" s="149"/>
      <c r="H1" s="149"/>
      <c r="I1" s="149"/>
      <c r="J1" s="150"/>
    </row>
    <row r="2" spans="1:10" s="67" customFormat="1" ht="34.95" customHeight="1" thickBot="1">
      <c r="A2" s="130" t="s">
        <v>126</v>
      </c>
      <c r="B2" s="151" t="str">
        <f>'PLANILHA DE PREÇOS'!C3</f>
        <v>TRECHO: PA-124/PA-253, NO MUNICÍPIO DE OURÉM.</v>
      </c>
      <c r="C2" s="151"/>
      <c r="D2" s="151"/>
      <c r="E2" s="151"/>
      <c r="F2" s="151"/>
      <c r="G2" s="151"/>
      <c r="H2" s="151"/>
      <c r="I2" s="151"/>
      <c r="J2" s="152"/>
    </row>
    <row r="3" spans="1:10" ht="18" customHeight="1" thickBot="1">
      <c r="A3" s="153" t="s">
        <v>127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67" customFormat="1" ht="15" customHeight="1">
      <c r="A4" s="156" t="s">
        <v>0</v>
      </c>
      <c r="B4" s="157" t="s">
        <v>128</v>
      </c>
      <c r="C4" s="158" t="s">
        <v>129</v>
      </c>
      <c r="D4" s="159" t="s">
        <v>3</v>
      </c>
      <c r="E4" s="161" t="s">
        <v>130</v>
      </c>
      <c r="F4" s="161"/>
      <c r="G4" s="161"/>
      <c r="H4" s="161"/>
      <c r="I4" s="161"/>
      <c r="J4" s="162"/>
    </row>
    <row r="5" spans="1:10" s="67" customFormat="1" ht="15" customHeight="1" thickBot="1">
      <c r="A5" s="156"/>
      <c r="B5" s="157"/>
      <c r="C5" s="158"/>
      <c r="D5" s="160"/>
      <c r="E5" s="68" t="s">
        <v>131</v>
      </c>
      <c r="F5" s="68" t="s">
        <v>132</v>
      </c>
      <c r="G5" s="68" t="s">
        <v>133</v>
      </c>
      <c r="H5" s="68" t="s">
        <v>134</v>
      </c>
      <c r="I5" s="68" t="s">
        <v>135</v>
      </c>
      <c r="J5" s="69" t="s">
        <v>136</v>
      </c>
    </row>
    <row r="6" spans="1:10" s="67" customFormat="1" ht="18" customHeight="1" thickBot="1">
      <c r="A6" s="70">
        <v>1</v>
      </c>
      <c r="B6" s="71" t="str">
        <f>'PLANILHA DE PREÇOS'!C5</f>
        <v>SERVIÇOS GERAIS</v>
      </c>
      <c r="C6" s="72">
        <f>'PLANILHA DE PREÇOS'!G5</f>
        <v>88016.41</v>
      </c>
      <c r="D6" s="73">
        <f>C6/$C$102</f>
        <v>0.037890089745877355</v>
      </c>
      <c r="E6" s="74"/>
      <c r="F6" s="75"/>
      <c r="G6" s="75"/>
      <c r="H6" s="75"/>
      <c r="I6" s="75"/>
      <c r="J6" s="76"/>
    </row>
    <row r="7" spans="1:10" s="67" customFormat="1" ht="15" customHeight="1">
      <c r="A7" s="179" t="s">
        <v>10</v>
      </c>
      <c r="B7" s="181" t="str">
        <f>'PLANILHA DE PREÇOS'!C6</f>
        <v>SERVIÇOS PRELIMINARES</v>
      </c>
      <c r="C7" s="177">
        <f>'PLANILHA DE PREÇOS'!G6</f>
        <v>88016.41</v>
      </c>
      <c r="D7" s="178">
        <f>C7/$C$102</f>
        <v>0.037890089745877355</v>
      </c>
      <c r="E7" s="77">
        <v>1</v>
      </c>
      <c r="F7" s="78"/>
      <c r="G7" s="79"/>
      <c r="H7" s="78"/>
      <c r="I7" s="128"/>
      <c r="J7" s="80"/>
    </row>
    <row r="8" spans="1:10" s="67" customFormat="1" ht="3" customHeight="1">
      <c r="A8" s="164"/>
      <c r="B8" s="182"/>
      <c r="C8" s="170"/>
      <c r="D8" s="173"/>
      <c r="E8" s="77"/>
      <c r="F8" s="78"/>
      <c r="G8" s="128"/>
      <c r="H8" s="78"/>
      <c r="I8" s="78"/>
      <c r="J8" s="80"/>
    </row>
    <row r="9" spans="1:10" s="67" customFormat="1" ht="15" customHeight="1" thickBot="1">
      <c r="A9" s="180"/>
      <c r="B9" s="183"/>
      <c r="C9" s="184"/>
      <c r="D9" s="185"/>
      <c r="E9" s="81">
        <f aca="true" t="shared" si="0" ref="E9:J9">IF(E7=0,"",$C$7*E7)</f>
        <v>88016.41</v>
      </c>
      <c r="F9" s="82" t="str">
        <f t="shared" si="0"/>
        <v/>
      </c>
      <c r="G9" s="83" t="str">
        <f t="shared" si="0"/>
        <v/>
      </c>
      <c r="H9" s="82" t="str">
        <f t="shared" si="0"/>
        <v/>
      </c>
      <c r="I9" s="83" t="str">
        <f t="shared" si="0"/>
        <v/>
      </c>
      <c r="J9" s="84" t="str">
        <f t="shared" si="0"/>
        <v/>
      </c>
    </row>
    <row r="10" spans="1:10" s="67" customFormat="1" ht="27" thickBot="1">
      <c r="A10" s="70">
        <v>2</v>
      </c>
      <c r="B10" s="127" t="str">
        <f>'PLANILHA DE PREÇOS'!C13</f>
        <v>PONTE DO IGARAPÉ SÃO JOSÉ (10,00MX8,60MX3,00M)</v>
      </c>
      <c r="C10" s="72">
        <f>'PLANILHA DE PREÇOS'!G13</f>
        <v>435394.97</v>
      </c>
      <c r="D10" s="73">
        <f>C10/$C$102</f>
        <v>0.1874327126975933</v>
      </c>
      <c r="E10" s="74"/>
      <c r="F10" s="75"/>
      <c r="G10" s="75"/>
      <c r="H10" s="75"/>
      <c r="I10" s="75"/>
      <c r="J10" s="76"/>
    </row>
    <row r="11" spans="1:12" s="67" customFormat="1" ht="15" customHeight="1">
      <c r="A11" s="163" t="s">
        <v>11</v>
      </c>
      <c r="B11" s="181" t="str">
        <f>'PLANILHA DE PREÇOS'!C14</f>
        <v>INSTALAÇÃO DO CANTEIRO</v>
      </c>
      <c r="C11" s="177">
        <f>'PLANILHA DE PREÇOS'!G14</f>
        <v>73972.47</v>
      </c>
      <c r="D11" s="178">
        <f>C11/$C$102</f>
        <v>0.0318443291089039</v>
      </c>
      <c r="E11" s="77">
        <v>0.7123</v>
      </c>
      <c r="F11" s="77">
        <v>0.0959</v>
      </c>
      <c r="G11" s="78">
        <v>0.0959</v>
      </c>
      <c r="H11" s="77">
        <v>0.0959</v>
      </c>
      <c r="I11" s="78"/>
      <c r="J11" s="85">
        <v>0</v>
      </c>
      <c r="K11" s="86"/>
      <c r="L11" s="87"/>
    </row>
    <row r="12" spans="1:10" s="67" customFormat="1" ht="3" customHeight="1">
      <c r="A12" s="164"/>
      <c r="B12" s="182"/>
      <c r="C12" s="170"/>
      <c r="D12" s="173"/>
      <c r="E12" s="77"/>
      <c r="F12" s="128"/>
      <c r="G12" s="78"/>
      <c r="H12" s="88"/>
      <c r="I12" s="78"/>
      <c r="J12" s="85"/>
    </row>
    <row r="13" spans="1:10" s="67" customFormat="1" ht="15" customHeight="1" thickBot="1">
      <c r="A13" s="165"/>
      <c r="B13" s="186"/>
      <c r="C13" s="171"/>
      <c r="D13" s="174"/>
      <c r="E13" s="89">
        <f>IF(E11=0,"",$C$11*E11)</f>
        <v>52690.590381</v>
      </c>
      <c r="F13" s="89">
        <f aca="true" t="shared" si="1" ref="F13:H13">IF(F11=0,"",$C$11*F11)</f>
        <v>7093.959873</v>
      </c>
      <c r="G13" s="89">
        <f t="shared" si="1"/>
        <v>7093.959873</v>
      </c>
      <c r="H13" s="89">
        <f t="shared" si="1"/>
        <v>7093.959873</v>
      </c>
      <c r="I13" s="90" t="str">
        <f aca="true" t="shared" si="2" ref="I13">IF(I11=0,"",$C$11*I11)</f>
        <v/>
      </c>
      <c r="J13" s="91" t="str">
        <f>IF(J11=0,"",$C$11*J11)</f>
        <v/>
      </c>
    </row>
    <row r="14" spans="1:11" s="67" customFormat="1" ht="15" customHeight="1">
      <c r="A14" s="163" t="s">
        <v>13</v>
      </c>
      <c r="B14" s="166" t="str">
        <f>'PLANILHA DE PREÇOS'!C25</f>
        <v>INFRAESTRUTURA DOS ENCONTROS</v>
      </c>
      <c r="C14" s="169">
        <f>'PLANILHA DE PREÇOS'!G25</f>
        <v>19537.300000000003</v>
      </c>
      <c r="D14" s="172">
        <f>C14/$C$102</f>
        <v>0.008410591279423119</v>
      </c>
      <c r="E14" s="92">
        <v>0.3394</v>
      </c>
      <c r="F14" s="92">
        <v>0.6606</v>
      </c>
      <c r="G14" s="92"/>
      <c r="H14" s="92"/>
      <c r="I14" s="93">
        <v>0</v>
      </c>
      <c r="J14" s="94">
        <v>0</v>
      </c>
      <c r="K14" s="95"/>
    </row>
    <row r="15" spans="1:10" s="67" customFormat="1" ht="3" customHeight="1">
      <c r="A15" s="164"/>
      <c r="B15" s="167"/>
      <c r="C15" s="170"/>
      <c r="D15" s="173"/>
      <c r="E15" s="77"/>
      <c r="F15" s="128"/>
      <c r="G15" s="78"/>
      <c r="H15" s="78"/>
      <c r="I15" s="78"/>
      <c r="J15" s="85"/>
    </row>
    <row r="16" spans="1:10" s="67" customFormat="1" ht="15" customHeight="1" thickBot="1">
      <c r="A16" s="165"/>
      <c r="B16" s="168"/>
      <c r="C16" s="171"/>
      <c r="D16" s="174"/>
      <c r="E16" s="89">
        <f>IF(E14=0,"",$C$14*E14)</f>
        <v>6630.9596200000005</v>
      </c>
      <c r="F16" s="89">
        <f>IF(F14=0,"",$C$14*F14)</f>
        <v>12906.340380000001</v>
      </c>
      <c r="G16" s="90" t="str">
        <f>IF(G14=0,"",$C$14*G14)</f>
        <v/>
      </c>
      <c r="H16" s="89" t="str">
        <f>IF(H14=0,"",$C$14*H14)</f>
        <v/>
      </c>
      <c r="I16" s="90" t="str">
        <f aca="true" t="shared" si="3" ref="I16">IF(I14=0,"",$C$14*I14)</f>
        <v/>
      </c>
      <c r="J16" s="91" t="str">
        <f>IF(J14=0,"",$C$14*J14)</f>
        <v/>
      </c>
    </row>
    <row r="17" spans="1:11" s="67" customFormat="1" ht="15" customHeight="1">
      <c r="A17" s="175" t="s">
        <v>14</v>
      </c>
      <c r="B17" s="166" t="str">
        <f>'PLANILHA DE PREÇOS'!C36</f>
        <v>INFRAESTRUTURA DO TABULEIRO</v>
      </c>
      <c r="C17" s="169">
        <f>'PLANILHA DE PREÇOS'!G36</f>
        <v>109231.51999999999</v>
      </c>
      <c r="D17" s="172">
        <f>C17/$C$102</f>
        <v>0.04702295964898587</v>
      </c>
      <c r="E17" s="92"/>
      <c r="F17" s="92">
        <v>1</v>
      </c>
      <c r="G17" s="92"/>
      <c r="H17" s="92"/>
      <c r="I17" s="92"/>
      <c r="J17" s="94"/>
      <c r="K17" s="95"/>
    </row>
    <row r="18" spans="1:10" s="67" customFormat="1" ht="3" customHeight="1">
      <c r="A18" s="164"/>
      <c r="B18" s="176"/>
      <c r="C18" s="177"/>
      <c r="D18" s="178"/>
      <c r="E18" s="77"/>
      <c r="F18" s="128"/>
      <c r="G18" s="78"/>
      <c r="H18" s="78"/>
      <c r="I18" s="78"/>
      <c r="J18" s="85"/>
    </row>
    <row r="19" spans="1:10" s="67" customFormat="1" ht="15" customHeight="1" thickBot="1">
      <c r="A19" s="165"/>
      <c r="B19" s="168"/>
      <c r="C19" s="171"/>
      <c r="D19" s="174"/>
      <c r="E19" s="89" t="str">
        <f aca="true" t="shared" si="4" ref="E19:J19">IF(E17=0,"",$C$17*E17)</f>
        <v/>
      </c>
      <c r="F19" s="89">
        <f t="shared" si="4"/>
        <v>109231.51999999999</v>
      </c>
      <c r="G19" s="90" t="str">
        <f t="shared" si="4"/>
        <v/>
      </c>
      <c r="H19" s="89" t="str">
        <f t="shared" si="4"/>
        <v/>
      </c>
      <c r="I19" s="90" t="str">
        <f t="shared" si="4"/>
        <v/>
      </c>
      <c r="J19" s="91" t="str">
        <f t="shared" si="4"/>
        <v/>
      </c>
    </row>
    <row r="20" spans="1:10" s="67" customFormat="1" ht="15" customHeight="1">
      <c r="A20" s="163" t="s">
        <v>15</v>
      </c>
      <c r="B20" s="176" t="str">
        <f>'PLANILHA DE PREÇOS'!C43</f>
        <v>SUPERESTRUTURA DOS ENCONTROS</v>
      </c>
      <c r="C20" s="177">
        <f>'PLANILHA DE PREÇOS'!G43</f>
        <v>85828.79999999999</v>
      </c>
      <c r="D20" s="178">
        <f>C20/$C$102</f>
        <v>0.036948347868095935</v>
      </c>
      <c r="E20" s="92">
        <v>0</v>
      </c>
      <c r="F20" s="92"/>
      <c r="G20" s="93">
        <v>1</v>
      </c>
      <c r="H20" s="93"/>
      <c r="I20" s="93">
        <v>0</v>
      </c>
      <c r="J20" s="96">
        <v>0</v>
      </c>
    </row>
    <row r="21" spans="1:10" s="67" customFormat="1" ht="3" customHeight="1">
      <c r="A21" s="164"/>
      <c r="B21" s="167"/>
      <c r="C21" s="170"/>
      <c r="D21" s="173"/>
      <c r="E21" s="77"/>
      <c r="F21" s="128"/>
      <c r="G21" s="78"/>
      <c r="H21" s="88"/>
      <c r="I21" s="78"/>
      <c r="J21" s="85"/>
    </row>
    <row r="22" spans="1:10" s="67" customFormat="1" ht="15" customHeight="1" thickBot="1">
      <c r="A22" s="165"/>
      <c r="B22" s="167"/>
      <c r="C22" s="170"/>
      <c r="D22" s="173"/>
      <c r="E22" s="89" t="str">
        <f aca="true" t="shared" si="5" ref="E22:J22">IF(E20=0,"",$C$20*E20)</f>
        <v/>
      </c>
      <c r="F22" s="89" t="str">
        <f t="shared" si="5"/>
        <v/>
      </c>
      <c r="G22" s="90">
        <f t="shared" si="5"/>
        <v>85828.79999999999</v>
      </c>
      <c r="H22" s="89" t="str">
        <f t="shared" si="5"/>
        <v/>
      </c>
      <c r="I22" s="90" t="str">
        <f t="shared" si="5"/>
        <v/>
      </c>
      <c r="J22" s="91" t="str">
        <f t="shared" si="5"/>
        <v/>
      </c>
    </row>
    <row r="23" spans="1:11" s="67" customFormat="1" ht="15" customHeight="1">
      <c r="A23" s="163" t="s">
        <v>16</v>
      </c>
      <c r="B23" s="166" t="str">
        <f>'PLANILHA DE PREÇOS'!C52</f>
        <v>SUPERESTRUTURA DO TABULEIRO</v>
      </c>
      <c r="C23" s="169">
        <f>'PLANILHA DE PREÇOS'!G52</f>
        <v>103754.63999999998</v>
      </c>
      <c r="D23" s="172">
        <f>C23/$C$102</f>
        <v>0.04466522346402444</v>
      </c>
      <c r="E23" s="92">
        <v>0</v>
      </c>
      <c r="F23" s="92"/>
      <c r="G23" s="93">
        <v>1</v>
      </c>
      <c r="H23" s="93"/>
      <c r="I23" s="93"/>
      <c r="J23" s="96">
        <v>0</v>
      </c>
      <c r="K23" s="95"/>
    </row>
    <row r="24" spans="1:10" s="67" customFormat="1" ht="3" customHeight="1">
      <c r="A24" s="164"/>
      <c r="B24" s="167"/>
      <c r="C24" s="170"/>
      <c r="D24" s="173"/>
      <c r="E24" s="77"/>
      <c r="F24" s="128"/>
      <c r="G24" s="78"/>
      <c r="H24" s="77"/>
      <c r="I24" s="78"/>
      <c r="J24" s="85"/>
    </row>
    <row r="25" spans="1:10" s="67" customFormat="1" ht="15" customHeight="1" thickBot="1">
      <c r="A25" s="165"/>
      <c r="B25" s="168"/>
      <c r="C25" s="171"/>
      <c r="D25" s="185"/>
      <c r="E25" s="81" t="str">
        <f>IF(E23=0,"",$C$23*E23)</f>
        <v/>
      </c>
      <c r="F25" s="81" t="str">
        <f aca="true" t="shared" si="6" ref="F25:J25">IF(F23=0,"",$C$23*F23)</f>
        <v/>
      </c>
      <c r="G25" s="82">
        <f t="shared" si="6"/>
        <v>103754.63999999998</v>
      </c>
      <c r="H25" s="81" t="str">
        <f t="shared" si="6"/>
        <v/>
      </c>
      <c r="I25" s="82" t="str">
        <f t="shared" si="6"/>
        <v/>
      </c>
      <c r="J25" s="97" t="str">
        <f t="shared" si="6"/>
        <v/>
      </c>
    </row>
    <row r="26" spans="1:11" s="67" customFormat="1" ht="15" customHeight="1">
      <c r="A26" s="163" t="s">
        <v>17</v>
      </c>
      <c r="B26" s="176" t="str">
        <f>'PLANILHA DE PREÇOS'!C66</f>
        <v>SERVIÇOS AUXILIARES</v>
      </c>
      <c r="C26" s="177">
        <f>'PLANILHA DE PREÇOS'!G66</f>
        <v>37448.04</v>
      </c>
      <c r="D26" s="172">
        <f>C26/$C$102</f>
        <v>0.016120966492580248</v>
      </c>
      <c r="E26" s="92">
        <v>0</v>
      </c>
      <c r="F26" s="92">
        <v>0</v>
      </c>
      <c r="G26" s="93">
        <v>0.12</v>
      </c>
      <c r="H26" s="98">
        <v>0.88</v>
      </c>
      <c r="I26" s="93"/>
      <c r="J26" s="94"/>
      <c r="K26" s="95"/>
    </row>
    <row r="27" spans="1:10" s="67" customFormat="1" ht="3" customHeight="1">
      <c r="A27" s="164"/>
      <c r="B27" s="176"/>
      <c r="C27" s="177"/>
      <c r="D27" s="178"/>
      <c r="E27" s="77"/>
      <c r="F27" s="128"/>
      <c r="G27" s="78"/>
      <c r="H27" s="128"/>
      <c r="I27" s="78"/>
      <c r="J27" s="85"/>
    </row>
    <row r="28" spans="1:10" s="67" customFormat="1" ht="15" customHeight="1" thickBot="1">
      <c r="A28" s="180"/>
      <c r="B28" s="187"/>
      <c r="C28" s="184"/>
      <c r="D28" s="185"/>
      <c r="E28" s="81" t="str">
        <f>IF(E26=0,"",$C$26*E26)</f>
        <v/>
      </c>
      <c r="F28" s="81" t="str">
        <f aca="true" t="shared" si="7" ref="F28:J28">IF(F26=0,"",$C$26*F26)</f>
        <v/>
      </c>
      <c r="G28" s="82">
        <f t="shared" si="7"/>
        <v>4493.7648</v>
      </c>
      <c r="H28" s="82">
        <f t="shared" si="7"/>
        <v>32954.275200000004</v>
      </c>
      <c r="I28" s="82" t="str">
        <f t="shared" si="7"/>
        <v/>
      </c>
      <c r="J28" s="97" t="str">
        <f t="shared" si="7"/>
        <v/>
      </c>
    </row>
    <row r="29" spans="1:11" s="67" customFormat="1" ht="15" customHeight="1">
      <c r="A29" s="175" t="s">
        <v>18</v>
      </c>
      <c r="B29" s="166" t="str">
        <f>'PLANILHA DE PREÇOS'!C71</f>
        <v>SERVIÇOS FINAIS</v>
      </c>
      <c r="C29" s="169">
        <f>'PLANILHA DE PREÇOS'!G71</f>
        <v>5622.2</v>
      </c>
      <c r="D29" s="172">
        <f>C29/$C$102</f>
        <v>0.0024202948355797702</v>
      </c>
      <c r="E29" s="92">
        <v>0</v>
      </c>
      <c r="F29" s="92">
        <v>0</v>
      </c>
      <c r="G29" s="93"/>
      <c r="H29" s="98">
        <v>1</v>
      </c>
      <c r="I29" s="93"/>
      <c r="J29" s="94"/>
      <c r="K29" s="95"/>
    </row>
    <row r="30" spans="1:10" s="67" customFormat="1" ht="3" customHeight="1">
      <c r="A30" s="164"/>
      <c r="B30" s="167"/>
      <c r="C30" s="170"/>
      <c r="D30" s="173"/>
      <c r="E30" s="77"/>
      <c r="F30" s="128"/>
      <c r="G30" s="78"/>
      <c r="H30" s="128"/>
      <c r="I30" s="78"/>
      <c r="J30" s="85"/>
    </row>
    <row r="31" spans="1:10" s="67" customFormat="1" ht="15" customHeight="1" thickBot="1">
      <c r="A31" s="165"/>
      <c r="B31" s="168"/>
      <c r="C31" s="171"/>
      <c r="D31" s="174"/>
      <c r="E31" s="89" t="str">
        <f aca="true" t="shared" si="8" ref="E31:J31">IF(E29=0,"",$C$29*E29)</f>
        <v/>
      </c>
      <c r="F31" s="89" t="str">
        <f t="shared" si="8"/>
        <v/>
      </c>
      <c r="G31" s="90" t="str">
        <f t="shared" si="8"/>
        <v/>
      </c>
      <c r="H31" s="99">
        <f t="shared" si="8"/>
        <v>5622.2</v>
      </c>
      <c r="I31" s="90" t="str">
        <f t="shared" si="8"/>
        <v/>
      </c>
      <c r="J31" s="91" t="str">
        <f t="shared" si="8"/>
        <v/>
      </c>
    </row>
    <row r="32" spans="1:10" s="67" customFormat="1" ht="16.2" thickBot="1">
      <c r="A32" s="70">
        <v>3</v>
      </c>
      <c r="B32" s="127" t="str">
        <f>'PLANILHA DE PREÇOS'!C74</f>
        <v>PONTE DO RIO CAFITEUA (15,00MX8,60MX3,00M)</v>
      </c>
      <c r="C32" s="72">
        <f>'PLANILHA DE PREÇOS'!G74</f>
        <v>592620.51</v>
      </c>
      <c r="D32" s="100">
        <f>C32/$C$102</f>
        <v>0.25511656643514097</v>
      </c>
      <c r="E32" s="101"/>
      <c r="F32" s="102"/>
      <c r="G32" s="102"/>
      <c r="H32" s="102"/>
      <c r="I32" s="102"/>
      <c r="J32" s="103"/>
    </row>
    <row r="33" spans="1:12" s="67" customFormat="1" ht="15" customHeight="1">
      <c r="A33" s="163" t="s">
        <v>114</v>
      </c>
      <c r="B33" s="181" t="str">
        <f>'PLANILHA DE PREÇOS'!C75</f>
        <v>INSTALAÇÃO DO CANTEIRO</v>
      </c>
      <c r="C33" s="177">
        <f>'PLANILHA DE PREÇOS'!G75</f>
        <v>109111.63</v>
      </c>
      <c r="D33" s="178">
        <f>C33/$C$102</f>
        <v>0.04697134833173682</v>
      </c>
      <c r="E33" s="77"/>
      <c r="F33" s="77">
        <v>0.8149</v>
      </c>
      <c r="G33" s="78">
        <v>0.0617</v>
      </c>
      <c r="H33" s="77">
        <v>0.0617</v>
      </c>
      <c r="I33" s="78">
        <v>0.0617</v>
      </c>
      <c r="J33" s="85">
        <v>0</v>
      </c>
      <c r="K33" s="86"/>
      <c r="L33" s="87"/>
    </row>
    <row r="34" spans="1:10" s="67" customFormat="1" ht="3" customHeight="1">
      <c r="A34" s="164"/>
      <c r="B34" s="182"/>
      <c r="C34" s="170"/>
      <c r="D34" s="173"/>
      <c r="E34" s="77"/>
      <c r="F34" s="128"/>
      <c r="G34" s="78"/>
      <c r="H34" s="88"/>
      <c r="I34" s="78"/>
      <c r="J34" s="85"/>
    </row>
    <row r="35" spans="1:10" s="67" customFormat="1" ht="15" customHeight="1" thickBot="1">
      <c r="A35" s="165"/>
      <c r="B35" s="186"/>
      <c r="C35" s="171"/>
      <c r="D35" s="174"/>
      <c r="E35" s="89" t="str">
        <f>IF(E33=0,"",$C$33*E33)</f>
        <v/>
      </c>
      <c r="F35" s="89">
        <f aca="true" t="shared" si="9" ref="F35:I35">IF(F33=0,"",$C$33*F33)</f>
        <v>88915.067287</v>
      </c>
      <c r="G35" s="89">
        <f t="shared" si="9"/>
        <v>6732.187571</v>
      </c>
      <c r="H35" s="89">
        <f t="shared" si="9"/>
        <v>6732.187571</v>
      </c>
      <c r="I35" s="89">
        <f t="shared" si="9"/>
        <v>6732.187571</v>
      </c>
      <c r="J35" s="91" t="str">
        <f>IF(J33=0,"",$C$11*J33)</f>
        <v/>
      </c>
    </row>
    <row r="36" spans="1:11" s="67" customFormat="1" ht="15" customHeight="1">
      <c r="A36" s="163" t="s">
        <v>116</v>
      </c>
      <c r="B36" s="166" t="str">
        <f>'PLANILHA DE PREÇOS'!C86</f>
        <v>INFRAESTRUTURA DOS ENCONTROS</v>
      </c>
      <c r="C36" s="169">
        <f>'PLANILHA DE PREÇOS'!G86</f>
        <v>19537.300000000003</v>
      </c>
      <c r="D36" s="172">
        <f>C36/$C$102</f>
        <v>0.008410591279423119</v>
      </c>
      <c r="E36" s="92"/>
      <c r="F36" s="92">
        <v>0.3394</v>
      </c>
      <c r="G36" s="92">
        <v>0.6606</v>
      </c>
      <c r="H36" s="92"/>
      <c r="I36" s="93">
        <v>0</v>
      </c>
      <c r="J36" s="94">
        <v>0</v>
      </c>
      <c r="K36" s="95"/>
    </row>
    <row r="37" spans="1:10" s="67" customFormat="1" ht="3" customHeight="1">
      <c r="A37" s="164"/>
      <c r="B37" s="167"/>
      <c r="C37" s="170"/>
      <c r="D37" s="173"/>
      <c r="E37" s="77"/>
      <c r="F37" s="128"/>
      <c r="G37" s="78"/>
      <c r="H37" s="78"/>
      <c r="I37" s="78"/>
      <c r="J37" s="85"/>
    </row>
    <row r="38" spans="1:10" s="67" customFormat="1" ht="15" customHeight="1" thickBot="1">
      <c r="A38" s="165"/>
      <c r="B38" s="168"/>
      <c r="C38" s="171"/>
      <c r="D38" s="174"/>
      <c r="E38" s="90" t="str">
        <f aca="true" t="shared" si="10" ref="E38:G38">IF(E36=0,"",$C$36*E36)</f>
        <v/>
      </c>
      <c r="F38" s="90">
        <f t="shared" si="10"/>
        <v>6630.9596200000005</v>
      </c>
      <c r="G38" s="90">
        <f t="shared" si="10"/>
        <v>12906.340380000001</v>
      </c>
      <c r="H38" s="90" t="str">
        <f aca="true" t="shared" si="11" ref="H38:J38">IF(H36=0,"",$C$36*H36)</f>
        <v/>
      </c>
      <c r="I38" s="90" t="str">
        <f t="shared" si="11"/>
        <v/>
      </c>
      <c r="J38" s="104" t="str">
        <f t="shared" si="11"/>
        <v/>
      </c>
    </row>
    <row r="39" spans="1:11" s="67" customFormat="1" ht="15" customHeight="1">
      <c r="A39" s="163" t="s">
        <v>117</v>
      </c>
      <c r="B39" s="166" t="str">
        <f>'PLANILHA DE PREÇOS'!C97</f>
        <v>INFRAESTRUTURA DO TABULEIRO</v>
      </c>
      <c r="C39" s="169">
        <f>'PLANILHA DE PREÇOS'!G97</f>
        <v>166193.28</v>
      </c>
      <c r="D39" s="172">
        <f>C39/$C$102</f>
        <v>0.07154436649213168</v>
      </c>
      <c r="E39" s="92"/>
      <c r="F39" s="92"/>
      <c r="G39" s="92">
        <v>1</v>
      </c>
      <c r="H39" s="92"/>
      <c r="I39" s="92"/>
      <c r="J39" s="94"/>
      <c r="K39" s="95"/>
    </row>
    <row r="40" spans="1:10" s="67" customFormat="1" ht="3" customHeight="1">
      <c r="A40" s="164"/>
      <c r="B40" s="176"/>
      <c r="C40" s="177"/>
      <c r="D40" s="178"/>
      <c r="E40" s="77"/>
      <c r="F40" s="128"/>
      <c r="G40" s="78"/>
      <c r="H40" s="78"/>
      <c r="I40" s="78"/>
      <c r="J40" s="85"/>
    </row>
    <row r="41" spans="1:10" s="67" customFormat="1" ht="15" customHeight="1" thickBot="1">
      <c r="A41" s="165"/>
      <c r="B41" s="168"/>
      <c r="C41" s="171"/>
      <c r="D41" s="174"/>
      <c r="E41" s="90" t="str">
        <f aca="true" t="shared" si="12" ref="E41:F41">IF(E39=0,"",$C$39*E39)</f>
        <v/>
      </c>
      <c r="F41" s="90" t="str">
        <f t="shared" si="12"/>
        <v/>
      </c>
      <c r="G41" s="90">
        <f>IF(G39=0,"",$C$39*G39)</f>
        <v>166193.28</v>
      </c>
      <c r="H41" s="90" t="str">
        <f aca="true" t="shared" si="13" ref="H41:J41">IF(H39=0,"",$C$39*H39)</f>
        <v/>
      </c>
      <c r="I41" s="90" t="str">
        <f t="shared" si="13"/>
        <v/>
      </c>
      <c r="J41" s="104" t="str">
        <f t="shared" si="13"/>
        <v/>
      </c>
    </row>
    <row r="42" spans="1:10" s="67" customFormat="1" ht="15" customHeight="1">
      <c r="A42" s="163" t="s">
        <v>118</v>
      </c>
      <c r="B42" s="176" t="str">
        <f>'PLANILHA DE PREÇOS'!C104</f>
        <v>SUPERESTRUTURA DOS ENCONTROS</v>
      </c>
      <c r="C42" s="177">
        <f>'PLANILHA DE PREÇOS'!G104</f>
        <v>85828.79999999999</v>
      </c>
      <c r="D42" s="178">
        <f>C42/$C$102</f>
        <v>0.036948347868095935</v>
      </c>
      <c r="E42" s="92">
        <v>0</v>
      </c>
      <c r="F42" s="92"/>
      <c r="G42" s="93"/>
      <c r="H42" s="93">
        <v>1</v>
      </c>
      <c r="I42" s="93">
        <v>0</v>
      </c>
      <c r="J42" s="96">
        <v>0</v>
      </c>
    </row>
    <row r="43" spans="1:10" s="67" customFormat="1" ht="3" customHeight="1">
      <c r="A43" s="164"/>
      <c r="B43" s="167"/>
      <c r="C43" s="170"/>
      <c r="D43" s="173"/>
      <c r="E43" s="77"/>
      <c r="F43" s="128"/>
      <c r="G43" s="78"/>
      <c r="H43" s="88"/>
      <c r="I43" s="78"/>
      <c r="J43" s="85"/>
    </row>
    <row r="44" spans="1:10" s="67" customFormat="1" ht="15" customHeight="1" thickBot="1">
      <c r="A44" s="165"/>
      <c r="B44" s="167"/>
      <c r="C44" s="170"/>
      <c r="D44" s="173"/>
      <c r="E44" s="89" t="str">
        <f aca="true" t="shared" si="14" ref="E44:G44">IF(E42=0,"",$C$42*E42)</f>
        <v/>
      </c>
      <c r="F44" s="89" t="str">
        <f t="shared" si="14"/>
        <v/>
      </c>
      <c r="G44" s="89" t="str">
        <f t="shared" si="14"/>
        <v/>
      </c>
      <c r="H44" s="89">
        <f>IF(H42=0,"",$C$42*H42)</f>
        <v>85828.79999999999</v>
      </c>
      <c r="I44" s="89" t="str">
        <f aca="true" t="shared" si="15" ref="I44:J44">IF(I42=0,"",$C$42*I42)</f>
        <v/>
      </c>
      <c r="J44" s="91" t="str">
        <f t="shared" si="15"/>
        <v/>
      </c>
    </row>
    <row r="45" spans="1:11" s="67" customFormat="1" ht="15" customHeight="1">
      <c r="A45" s="163" t="s">
        <v>119</v>
      </c>
      <c r="B45" s="166" t="str">
        <f>'PLANILHA DE PREÇOS'!C113</f>
        <v>SUPERESTRUTURA DO TABULEIRO</v>
      </c>
      <c r="C45" s="169">
        <f>'PLANILHA DE PREÇOS'!G113</f>
        <v>155176.32</v>
      </c>
      <c r="D45" s="172">
        <f>C45/$C$102</f>
        <v>0.06680168722213259</v>
      </c>
      <c r="E45" s="92">
        <v>0</v>
      </c>
      <c r="F45" s="92"/>
      <c r="G45" s="93"/>
      <c r="H45" s="93">
        <v>1</v>
      </c>
      <c r="I45" s="93"/>
      <c r="J45" s="96">
        <v>0</v>
      </c>
      <c r="K45" s="95"/>
    </row>
    <row r="46" spans="1:10" s="67" customFormat="1" ht="3" customHeight="1">
      <c r="A46" s="164"/>
      <c r="B46" s="167"/>
      <c r="C46" s="170"/>
      <c r="D46" s="173"/>
      <c r="E46" s="77"/>
      <c r="F46" s="128"/>
      <c r="G46" s="78"/>
      <c r="H46" s="77"/>
      <c r="I46" s="78"/>
      <c r="J46" s="85"/>
    </row>
    <row r="47" spans="1:10" s="67" customFormat="1" ht="15" customHeight="1" thickBot="1">
      <c r="A47" s="165"/>
      <c r="B47" s="168"/>
      <c r="C47" s="171"/>
      <c r="D47" s="185"/>
      <c r="E47" s="81" t="str">
        <f aca="true" t="shared" si="16" ref="E47:G47">IF(E45=0,"",$C$45*E45)</f>
        <v/>
      </c>
      <c r="F47" s="81" t="str">
        <f t="shared" si="16"/>
        <v/>
      </c>
      <c r="G47" s="81" t="str">
        <f t="shared" si="16"/>
        <v/>
      </c>
      <c r="H47" s="81">
        <f>IF(H45=0,"",$C$45*H45)</f>
        <v>155176.32</v>
      </c>
      <c r="I47" s="81" t="str">
        <f aca="true" t="shared" si="17" ref="I47:J47">IF(I45=0,"",$C$45*I45)</f>
        <v/>
      </c>
      <c r="J47" s="97" t="str">
        <f t="shared" si="17"/>
        <v/>
      </c>
    </row>
    <row r="48" spans="1:11" s="67" customFormat="1" ht="15" customHeight="1">
      <c r="A48" s="163" t="s">
        <v>123</v>
      </c>
      <c r="B48" s="176" t="str">
        <f>'PLANILHA DE PREÇOS'!C127</f>
        <v>SERVIÇOS AUXILIARES</v>
      </c>
      <c r="C48" s="177">
        <f>'PLANILHA DE PREÇOS'!G127</f>
        <v>50856.2</v>
      </c>
      <c r="D48" s="172">
        <f>C48/$C$102</f>
        <v>0.02189303088065382</v>
      </c>
      <c r="E48" s="92">
        <v>0</v>
      </c>
      <c r="F48" s="92">
        <v>0</v>
      </c>
      <c r="G48" s="93">
        <v>0</v>
      </c>
      <c r="H48" s="98">
        <v>0.13</v>
      </c>
      <c r="I48" s="93">
        <v>0.87</v>
      </c>
      <c r="J48" s="96"/>
      <c r="K48" s="95"/>
    </row>
    <row r="49" spans="1:10" s="67" customFormat="1" ht="3" customHeight="1">
      <c r="A49" s="164"/>
      <c r="B49" s="176"/>
      <c r="C49" s="177"/>
      <c r="D49" s="178"/>
      <c r="E49" s="77"/>
      <c r="F49" s="128"/>
      <c r="G49" s="78"/>
      <c r="H49" s="128"/>
      <c r="I49" s="78"/>
      <c r="J49" s="85"/>
    </row>
    <row r="50" spans="1:10" s="67" customFormat="1" ht="15" customHeight="1" thickBot="1">
      <c r="A50" s="165"/>
      <c r="B50" s="187"/>
      <c r="C50" s="184"/>
      <c r="D50" s="174"/>
      <c r="E50" s="90" t="str">
        <f aca="true" t="shared" si="18" ref="E50:H50">IF(E48=0,"",$C$48*E48)</f>
        <v/>
      </c>
      <c r="F50" s="90" t="str">
        <f t="shared" si="18"/>
        <v/>
      </c>
      <c r="G50" s="90" t="str">
        <f t="shared" si="18"/>
        <v/>
      </c>
      <c r="H50" s="90">
        <f t="shared" si="18"/>
        <v>6611.306</v>
      </c>
      <c r="I50" s="90">
        <f>IF(I48=0,"",$C$48*I48)</f>
        <v>44244.894</v>
      </c>
      <c r="J50" s="104" t="str">
        <f>IF(J48=0,"",$C$48*J48)</f>
        <v/>
      </c>
    </row>
    <row r="51" spans="1:11" s="67" customFormat="1" ht="15" customHeight="1">
      <c r="A51" s="163" t="s">
        <v>124</v>
      </c>
      <c r="B51" s="166" t="str">
        <f>'PLANILHA DE PREÇOS'!C132</f>
        <v>SERVIÇOS FINAIS</v>
      </c>
      <c r="C51" s="169">
        <f>'PLANILHA DE PREÇOS'!G132</f>
        <v>5916.98</v>
      </c>
      <c r="D51" s="178">
        <f>C51/$C$102</f>
        <v>0.0025471943609670215</v>
      </c>
      <c r="E51" s="77">
        <v>0</v>
      </c>
      <c r="F51" s="77">
        <v>0</v>
      </c>
      <c r="G51" s="78">
        <v>0</v>
      </c>
      <c r="H51" s="78"/>
      <c r="I51" s="78">
        <v>1</v>
      </c>
      <c r="J51" s="80"/>
      <c r="K51" s="95"/>
    </row>
    <row r="52" spans="1:10" s="67" customFormat="1" ht="3" customHeight="1">
      <c r="A52" s="164"/>
      <c r="B52" s="167"/>
      <c r="C52" s="170"/>
      <c r="D52" s="173"/>
      <c r="E52" s="77"/>
      <c r="F52" s="128"/>
      <c r="G52" s="78"/>
      <c r="H52" s="128"/>
      <c r="I52" s="78"/>
      <c r="J52" s="85"/>
    </row>
    <row r="53" spans="1:10" s="67" customFormat="1" ht="15" customHeight="1" thickBot="1">
      <c r="A53" s="165"/>
      <c r="B53" s="168"/>
      <c r="C53" s="171"/>
      <c r="D53" s="174"/>
      <c r="E53" s="90" t="str">
        <f aca="true" t="shared" si="19" ref="E53:H53">IF(E51=0,"",$C$51*E51)</f>
        <v/>
      </c>
      <c r="F53" s="90" t="str">
        <f t="shared" si="19"/>
        <v/>
      </c>
      <c r="G53" s="90" t="str">
        <f t="shared" si="19"/>
        <v/>
      </c>
      <c r="H53" s="90" t="str">
        <f t="shared" si="19"/>
        <v/>
      </c>
      <c r="I53" s="90">
        <f>IF(I51=0,"",$C$51*I51)</f>
        <v>5916.98</v>
      </c>
      <c r="J53" s="104" t="str">
        <f>IF(J51=0,"",$C$51*J51)</f>
        <v/>
      </c>
    </row>
    <row r="54" spans="1:10" s="67" customFormat="1" ht="27" thickBot="1">
      <c r="A54" s="70">
        <v>4</v>
      </c>
      <c r="B54" s="127" t="str">
        <f>'PLANILHA DE PREÇOS'!C135</f>
        <v>PONTE DO RIO FURO NOVO (10,00MX8,60MX3,00M)</v>
      </c>
      <c r="C54" s="72">
        <f>'PLANILHA DE PREÇOS'!G135</f>
        <v>440914.1699999999</v>
      </c>
      <c r="D54" s="73">
        <f>C54/$C$102</f>
        <v>0.18980866717387157</v>
      </c>
      <c r="E54" s="74"/>
      <c r="F54" s="75"/>
      <c r="G54" s="75"/>
      <c r="H54" s="75"/>
      <c r="I54" s="75"/>
      <c r="J54" s="76"/>
    </row>
    <row r="55" spans="1:12" s="67" customFormat="1" ht="15" customHeight="1">
      <c r="A55" s="163" t="s">
        <v>121</v>
      </c>
      <c r="B55" s="181" t="str">
        <f>'PLANILHA DE PREÇOS'!C136</f>
        <v>INSTALAÇÃO DO CANTEIRO</v>
      </c>
      <c r="C55" s="177">
        <f>'PLANILHA DE PREÇOS'!G136</f>
        <v>79491.67</v>
      </c>
      <c r="D55" s="178">
        <f>C55/$C$102</f>
        <v>0.0342202835851822</v>
      </c>
      <c r="E55" s="77"/>
      <c r="F55" s="77"/>
      <c r="G55" s="78">
        <v>0.7432</v>
      </c>
      <c r="H55" s="77">
        <v>0.0856</v>
      </c>
      <c r="I55" s="78">
        <v>0.0856</v>
      </c>
      <c r="J55" s="85">
        <v>0.0856</v>
      </c>
      <c r="K55" s="86"/>
      <c r="L55" s="87"/>
    </row>
    <row r="56" spans="1:10" s="67" customFormat="1" ht="3" customHeight="1">
      <c r="A56" s="164"/>
      <c r="B56" s="182"/>
      <c r="C56" s="170"/>
      <c r="D56" s="173"/>
      <c r="E56" s="77"/>
      <c r="F56" s="128"/>
      <c r="G56" s="78"/>
      <c r="H56" s="88"/>
      <c r="I56" s="78"/>
      <c r="J56" s="85"/>
    </row>
    <row r="57" spans="1:10" s="67" customFormat="1" ht="15" customHeight="1" thickBot="1">
      <c r="A57" s="165"/>
      <c r="B57" s="186"/>
      <c r="C57" s="171"/>
      <c r="D57" s="174"/>
      <c r="E57" s="89" t="str">
        <f>IF(E55=0,"",$C$11*E55)</f>
        <v/>
      </c>
      <c r="F57" s="89" t="str">
        <f>IF(F55=0,"",$C$11*F55)</f>
        <v/>
      </c>
      <c r="G57" s="90">
        <f>IF(G55=0,"",$C$55*G55)</f>
        <v>59078.20914399999</v>
      </c>
      <c r="H57" s="90">
        <f aca="true" t="shared" si="20" ref="H57:J57">IF(H55=0,"",$C$55*H55)</f>
        <v>6804.486951999999</v>
      </c>
      <c r="I57" s="90">
        <f t="shared" si="20"/>
        <v>6804.486951999999</v>
      </c>
      <c r="J57" s="104">
        <f t="shared" si="20"/>
        <v>6804.486951999999</v>
      </c>
    </row>
    <row r="58" spans="1:11" s="67" customFormat="1" ht="15" customHeight="1">
      <c r="A58" s="163" t="s">
        <v>196</v>
      </c>
      <c r="B58" s="166" t="str">
        <f>'PLANILHA DE PREÇOS'!C147</f>
        <v>INFRAESTRUTURA DOS ENCONTROS</v>
      </c>
      <c r="C58" s="169">
        <f>'PLANILHA DE PREÇOS'!G147</f>
        <v>19537.300000000003</v>
      </c>
      <c r="D58" s="172">
        <f>C58/$C$102</f>
        <v>0.008410591279423119</v>
      </c>
      <c r="E58" s="92"/>
      <c r="F58" s="92"/>
      <c r="G58" s="92">
        <v>0.3394</v>
      </c>
      <c r="H58" s="92">
        <v>0.6606</v>
      </c>
      <c r="I58" s="93">
        <v>0</v>
      </c>
      <c r="J58" s="94">
        <v>0</v>
      </c>
      <c r="K58" s="95"/>
    </row>
    <row r="59" spans="1:10" s="67" customFormat="1" ht="3" customHeight="1">
      <c r="A59" s="164"/>
      <c r="B59" s="167"/>
      <c r="C59" s="170"/>
      <c r="D59" s="173"/>
      <c r="E59" s="77"/>
      <c r="F59" s="128"/>
      <c r="G59" s="78"/>
      <c r="H59" s="78"/>
      <c r="I59" s="78"/>
      <c r="J59" s="85"/>
    </row>
    <row r="60" spans="1:10" s="67" customFormat="1" ht="15" customHeight="1" thickBot="1">
      <c r="A60" s="165"/>
      <c r="B60" s="168"/>
      <c r="C60" s="171"/>
      <c r="D60" s="174"/>
      <c r="E60" s="89" t="str">
        <f>IF(E58=0,"",$C$14*E58)</f>
        <v/>
      </c>
      <c r="F60" s="89" t="str">
        <f>IF(F58=0,"",$C$14*F58)</f>
        <v/>
      </c>
      <c r="G60" s="90">
        <f>IF(G58=0,"",$C$58*G58)</f>
        <v>6630.9596200000005</v>
      </c>
      <c r="H60" s="90">
        <f>IF(H58=0,"",$C$58*H58)</f>
        <v>12906.340380000001</v>
      </c>
      <c r="I60" s="90" t="str">
        <f aca="true" t="shared" si="21" ref="I60">IF(I58=0,"",$C$14*I58)</f>
        <v/>
      </c>
      <c r="J60" s="91" t="str">
        <f>IF(J58=0,"",$C$14*J58)</f>
        <v/>
      </c>
    </row>
    <row r="61" spans="1:11" s="67" customFormat="1" ht="15" customHeight="1">
      <c r="A61" s="163" t="s">
        <v>207</v>
      </c>
      <c r="B61" s="166" t="str">
        <f>'PLANILHA DE PREÇOS'!C158</f>
        <v>INFRAESTRUTURA DO TABULEIRO</v>
      </c>
      <c r="C61" s="169">
        <f>'PLANILHA DE PREÇOS'!G158</f>
        <v>109231.51999999999</v>
      </c>
      <c r="D61" s="172">
        <f>C61/$C$102</f>
        <v>0.04702295964898587</v>
      </c>
      <c r="E61" s="92"/>
      <c r="F61" s="92"/>
      <c r="G61" s="92"/>
      <c r="H61" s="92">
        <v>1</v>
      </c>
      <c r="I61" s="92"/>
      <c r="J61" s="94"/>
      <c r="K61" s="95"/>
    </row>
    <row r="62" spans="1:10" s="67" customFormat="1" ht="3" customHeight="1">
      <c r="A62" s="164"/>
      <c r="B62" s="176"/>
      <c r="C62" s="177"/>
      <c r="D62" s="178"/>
      <c r="E62" s="77"/>
      <c r="F62" s="128"/>
      <c r="G62" s="78"/>
      <c r="H62" s="78"/>
      <c r="I62" s="78"/>
      <c r="J62" s="85"/>
    </row>
    <row r="63" spans="1:10" s="67" customFormat="1" ht="15" customHeight="1" thickBot="1">
      <c r="A63" s="165"/>
      <c r="B63" s="168"/>
      <c r="C63" s="171"/>
      <c r="D63" s="185"/>
      <c r="E63" s="81" t="str">
        <f aca="true" t="shared" si="22" ref="E63:J63">IF(E61=0,"",$C$17*E61)</f>
        <v/>
      </c>
      <c r="F63" s="81" t="str">
        <f t="shared" si="22"/>
        <v/>
      </c>
      <c r="G63" s="82" t="str">
        <f>IF(G61=0,"",$C$61*G61)</f>
        <v/>
      </c>
      <c r="H63" s="81">
        <f>IF(H61=0,"",$C$61*H61)</f>
        <v>109231.51999999999</v>
      </c>
      <c r="I63" s="82" t="str">
        <f t="shared" si="22"/>
        <v/>
      </c>
      <c r="J63" s="97" t="str">
        <f t="shared" si="22"/>
        <v/>
      </c>
    </row>
    <row r="64" spans="1:10" s="67" customFormat="1" ht="15" customHeight="1">
      <c r="A64" s="163" t="s">
        <v>214</v>
      </c>
      <c r="B64" s="176" t="str">
        <f>'PLANILHA DE PREÇOS'!C165</f>
        <v>SUPERESTRUTURA DOS ENCONTROS</v>
      </c>
      <c r="C64" s="177">
        <f>'PLANILHA DE PREÇOS'!G165</f>
        <v>85828.79999999999</v>
      </c>
      <c r="D64" s="172">
        <f>C64/$C$102</f>
        <v>0.036948347868095935</v>
      </c>
      <c r="E64" s="92">
        <v>0</v>
      </c>
      <c r="F64" s="92"/>
      <c r="G64" s="93"/>
      <c r="H64" s="93"/>
      <c r="I64" s="93">
        <v>1</v>
      </c>
      <c r="J64" s="96">
        <v>0</v>
      </c>
    </row>
    <row r="65" spans="1:10" s="67" customFormat="1" ht="3" customHeight="1">
      <c r="A65" s="164"/>
      <c r="B65" s="167"/>
      <c r="C65" s="170"/>
      <c r="D65" s="173"/>
      <c r="E65" s="77"/>
      <c r="F65" s="128"/>
      <c r="G65" s="78"/>
      <c r="H65" s="78"/>
      <c r="I65" s="128"/>
      <c r="J65" s="85"/>
    </row>
    <row r="66" spans="1:10" s="67" customFormat="1" ht="15" customHeight="1" thickBot="1">
      <c r="A66" s="165"/>
      <c r="B66" s="167"/>
      <c r="C66" s="170"/>
      <c r="D66" s="174"/>
      <c r="E66" s="89" t="str">
        <f aca="true" t="shared" si="23" ref="E66:J66">IF(E64=0,"",$C$20*E64)</f>
        <v/>
      </c>
      <c r="F66" s="89" t="str">
        <f t="shared" si="23"/>
        <v/>
      </c>
      <c r="G66" s="90" t="str">
        <f t="shared" si="23"/>
        <v/>
      </c>
      <c r="H66" s="90" t="str">
        <f>IF(H64=0,"",$C$64*H64)</f>
        <v/>
      </c>
      <c r="I66" s="90">
        <f>IF(I64=0,"",$C$64*I64)</f>
        <v>85828.79999999999</v>
      </c>
      <c r="J66" s="91" t="str">
        <f t="shared" si="23"/>
        <v/>
      </c>
    </row>
    <row r="67" spans="1:11" s="67" customFormat="1" ht="15" customHeight="1">
      <c r="A67" s="163" t="s">
        <v>223</v>
      </c>
      <c r="B67" s="166" t="str">
        <f>'PLANILHA DE PREÇOS'!C174</f>
        <v>SUPERESTRUTURA DO TABULEIRO</v>
      </c>
      <c r="C67" s="169">
        <f>'PLANILHA DE PREÇOS'!G174</f>
        <v>103754.63999999998</v>
      </c>
      <c r="D67" s="178">
        <f>C67/$C$102</f>
        <v>0.04466522346402444</v>
      </c>
      <c r="E67" s="77">
        <v>0</v>
      </c>
      <c r="F67" s="77"/>
      <c r="G67" s="78"/>
      <c r="H67" s="78"/>
      <c r="I67" s="78">
        <v>1</v>
      </c>
      <c r="J67" s="80"/>
      <c r="K67" s="95"/>
    </row>
    <row r="68" spans="1:10" s="67" customFormat="1" ht="3" customHeight="1">
      <c r="A68" s="164"/>
      <c r="B68" s="167"/>
      <c r="C68" s="170"/>
      <c r="D68" s="173"/>
      <c r="E68" s="77"/>
      <c r="F68" s="128"/>
      <c r="G68" s="78"/>
      <c r="H68" s="78"/>
      <c r="I68" s="78"/>
      <c r="J68" s="85"/>
    </row>
    <row r="69" spans="1:10" s="67" customFormat="1" ht="15" customHeight="1" thickBot="1">
      <c r="A69" s="165"/>
      <c r="B69" s="168"/>
      <c r="C69" s="171"/>
      <c r="D69" s="185"/>
      <c r="E69" s="81" t="str">
        <f>IF(E67=0,"",$C$23*E67)</f>
        <v/>
      </c>
      <c r="F69" s="81" t="str">
        <f aca="true" t="shared" si="24" ref="F69:G69">IF(F67=0,"",$C$23*F67)</f>
        <v/>
      </c>
      <c r="G69" s="82" t="str">
        <f t="shared" si="24"/>
        <v/>
      </c>
      <c r="H69" s="81" t="str">
        <f>IF(H67=0,"",$C$67*H67)</f>
        <v/>
      </c>
      <c r="I69" s="82">
        <f>IF(I67=0,"",$C$67*I67)</f>
        <v>103754.63999999998</v>
      </c>
      <c r="J69" s="97" t="str">
        <f>IF(J67=0,"",$C$67*J67)</f>
        <v/>
      </c>
    </row>
    <row r="70" spans="1:11" s="67" customFormat="1" ht="15" customHeight="1">
      <c r="A70" s="163" t="s">
        <v>237</v>
      </c>
      <c r="B70" s="176" t="str">
        <f>'PLANILHA DE PREÇOS'!C188</f>
        <v>SERVIÇOS AUXILIARES</v>
      </c>
      <c r="C70" s="177">
        <f>'PLANILHA DE PREÇOS'!G188</f>
        <v>37448.04</v>
      </c>
      <c r="D70" s="172">
        <f>C70/$C$102</f>
        <v>0.016120966492580248</v>
      </c>
      <c r="E70" s="92">
        <v>0</v>
      </c>
      <c r="F70" s="92">
        <v>0</v>
      </c>
      <c r="G70" s="93">
        <v>0</v>
      </c>
      <c r="H70" s="98"/>
      <c r="I70" s="93">
        <v>0.12</v>
      </c>
      <c r="J70" s="96">
        <v>0.88</v>
      </c>
      <c r="K70" s="95"/>
    </row>
    <row r="71" spans="1:10" s="67" customFormat="1" ht="3" customHeight="1">
      <c r="A71" s="164"/>
      <c r="B71" s="176"/>
      <c r="C71" s="177"/>
      <c r="D71" s="178"/>
      <c r="E71" s="77"/>
      <c r="F71" s="128"/>
      <c r="G71" s="78"/>
      <c r="H71" s="128"/>
      <c r="I71" s="78"/>
      <c r="J71" s="85"/>
    </row>
    <row r="72" spans="1:10" s="67" customFormat="1" ht="15" customHeight="1" thickBot="1">
      <c r="A72" s="165"/>
      <c r="B72" s="187"/>
      <c r="C72" s="184"/>
      <c r="D72" s="174"/>
      <c r="E72" s="89" t="str">
        <f>IF(E70=0,"",$C$26*E70)</f>
        <v/>
      </c>
      <c r="F72" s="89" t="str">
        <f aca="true" t="shared" si="25" ref="F72:H72">IF(F70=0,"",$C$26*F70)</f>
        <v/>
      </c>
      <c r="G72" s="90" t="str">
        <f t="shared" si="25"/>
        <v/>
      </c>
      <c r="H72" s="99" t="str">
        <f t="shared" si="25"/>
        <v/>
      </c>
      <c r="I72" s="90">
        <f>IF(I70=0,"",$C$70*I70)</f>
        <v>4493.7648</v>
      </c>
      <c r="J72" s="104">
        <f>IF(J70=0,"",$C$70*J70)</f>
        <v>32954.275200000004</v>
      </c>
    </row>
    <row r="73" spans="1:11" s="67" customFormat="1" ht="15" customHeight="1">
      <c r="A73" s="163" t="s">
        <v>242</v>
      </c>
      <c r="B73" s="166" t="str">
        <f>'PLANILHA DE PREÇOS'!C193</f>
        <v>SERVIÇOS FINAIS</v>
      </c>
      <c r="C73" s="169">
        <f>'PLANILHA DE PREÇOS'!G193</f>
        <v>5622.2</v>
      </c>
      <c r="D73" s="178">
        <f>C73/$C$102</f>
        <v>0.0024202948355797702</v>
      </c>
      <c r="E73" s="77">
        <v>0</v>
      </c>
      <c r="F73" s="77">
        <v>0</v>
      </c>
      <c r="G73" s="78">
        <v>0</v>
      </c>
      <c r="H73" s="78"/>
      <c r="I73" s="78"/>
      <c r="J73" s="80">
        <v>1</v>
      </c>
      <c r="K73" s="95"/>
    </row>
    <row r="74" spans="1:10" s="67" customFormat="1" ht="3" customHeight="1">
      <c r="A74" s="164"/>
      <c r="B74" s="167"/>
      <c r="C74" s="170"/>
      <c r="D74" s="173"/>
      <c r="E74" s="77"/>
      <c r="F74" s="128"/>
      <c r="G74" s="78"/>
      <c r="H74" s="128"/>
      <c r="I74" s="78"/>
      <c r="J74" s="85"/>
    </row>
    <row r="75" spans="1:10" s="67" customFormat="1" ht="15" customHeight="1" thickBot="1">
      <c r="A75" s="165"/>
      <c r="B75" s="168"/>
      <c r="C75" s="171"/>
      <c r="D75" s="174"/>
      <c r="E75" s="89" t="str">
        <f aca="true" t="shared" si="26" ref="E75:H75">IF(E73=0,"",$C$29*E73)</f>
        <v/>
      </c>
      <c r="F75" s="89" t="str">
        <f t="shared" si="26"/>
        <v/>
      </c>
      <c r="G75" s="90" t="str">
        <f t="shared" si="26"/>
        <v/>
      </c>
      <c r="H75" s="89" t="str">
        <f t="shared" si="26"/>
        <v/>
      </c>
      <c r="I75" s="90" t="str">
        <f>IF(I73=0,"",$C$73*I73)</f>
        <v/>
      </c>
      <c r="J75" s="91">
        <f>IF(J73=0,"",$C$73*J73)</f>
        <v>5622.2</v>
      </c>
    </row>
    <row r="76" spans="1:10" s="67" customFormat="1" ht="27" thickBot="1">
      <c r="A76" s="70">
        <v>5</v>
      </c>
      <c r="B76" s="127" t="str">
        <f>'PLANILHA DE PREÇOS'!C196</f>
        <v>PONTE DO RIO CAI N'ÁGUA (25,00MX8,60MX,4,00M)</v>
      </c>
      <c r="C76" s="72">
        <f>'PLANILHA DE PREÇOS'!G196</f>
        <v>759110.53</v>
      </c>
      <c r="D76" s="73">
        <f>C76/$C$102</f>
        <v>0.3267886762109534</v>
      </c>
      <c r="E76" s="74"/>
      <c r="F76" s="75"/>
      <c r="G76" s="75"/>
      <c r="H76" s="75"/>
      <c r="I76" s="75"/>
      <c r="J76" s="76"/>
    </row>
    <row r="77" spans="1:12" s="67" customFormat="1" ht="15" customHeight="1">
      <c r="A77" s="175" t="s">
        <v>245</v>
      </c>
      <c r="B77" s="188" t="str">
        <f>'PLANILHA DE PREÇOS'!C197</f>
        <v>INSTALAÇÃO DO CANTEIRO</v>
      </c>
      <c r="C77" s="169">
        <f>'PLANILHA DE PREÇOS'!G197</f>
        <v>176227.08</v>
      </c>
      <c r="D77" s="172">
        <f>C77/$C$102</f>
        <v>0.07586380627037512</v>
      </c>
      <c r="E77" s="92"/>
      <c r="F77" s="92">
        <v>0.8071</v>
      </c>
      <c r="G77" s="92">
        <v>0.0579</v>
      </c>
      <c r="H77" s="92">
        <v>0.0579</v>
      </c>
      <c r="I77" s="93">
        <v>0.0579</v>
      </c>
      <c r="J77" s="94">
        <v>0.0192</v>
      </c>
      <c r="K77" s="86"/>
      <c r="L77" s="87"/>
    </row>
    <row r="78" spans="1:10" s="67" customFormat="1" ht="3" customHeight="1">
      <c r="A78" s="164"/>
      <c r="B78" s="182"/>
      <c r="C78" s="170"/>
      <c r="D78" s="173"/>
      <c r="E78" s="132"/>
      <c r="F78" s="128"/>
      <c r="G78" s="78"/>
      <c r="H78" s="88"/>
      <c r="I78" s="78"/>
      <c r="J78" s="85"/>
    </row>
    <row r="79" spans="1:10" s="67" customFormat="1" ht="15" customHeight="1" thickBot="1">
      <c r="A79" s="165"/>
      <c r="B79" s="186"/>
      <c r="C79" s="171"/>
      <c r="D79" s="174"/>
      <c r="E79" s="89" t="str">
        <f>IF(E77=0,"",$C$77*E77)</f>
        <v/>
      </c>
      <c r="F79" s="89">
        <f aca="true" t="shared" si="27" ref="F79:H79">IF(F77=0,"",$C$77*F77)</f>
        <v>142232.876268</v>
      </c>
      <c r="G79" s="89">
        <f t="shared" si="27"/>
        <v>10203.547932</v>
      </c>
      <c r="H79" s="89">
        <f t="shared" si="27"/>
        <v>10203.547932</v>
      </c>
      <c r="I79" s="90">
        <f>IF(I77=0,"",$C$77*I77)</f>
        <v>10203.547932</v>
      </c>
      <c r="J79" s="91">
        <f>IF(J77=0,"",$C$77*J77)</f>
        <v>3383.5599359999997</v>
      </c>
    </row>
    <row r="80" spans="1:11" s="67" customFormat="1" ht="15" customHeight="1">
      <c r="A80" s="163" t="s">
        <v>251</v>
      </c>
      <c r="B80" s="166" t="str">
        <f>'PLANILHA DE PREÇOS'!C208</f>
        <v>INFRAESTRUTURA DOS ENCONTROS</v>
      </c>
      <c r="C80" s="169">
        <f>'PLANILHA DE PREÇOS'!G208</f>
        <v>20856.83</v>
      </c>
      <c r="D80" s="172">
        <f>C80/$C$102</f>
        <v>0.008978634330967454</v>
      </c>
      <c r="E80" s="92"/>
      <c r="F80" s="92">
        <v>0.3798</v>
      </c>
      <c r="G80" s="92">
        <v>0.6202</v>
      </c>
      <c r="H80" s="92"/>
      <c r="I80" s="93"/>
      <c r="J80" s="94">
        <v>0</v>
      </c>
      <c r="K80" s="95"/>
    </row>
    <row r="81" spans="1:10" s="67" customFormat="1" ht="3" customHeight="1">
      <c r="A81" s="164"/>
      <c r="B81" s="167"/>
      <c r="C81" s="170"/>
      <c r="D81" s="173"/>
      <c r="E81" s="132"/>
      <c r="F81" s="128"/>
      <c r="G81" s="78"/>
      <c r="H81" s="78"/>
      <c r="I81" s="78"/>
      <c r="J81" s="85"/>
    </row>
    <row r="82" spans="1:10" s="67" customFormat="1" ht="15" customHeight="1" thickBot="1">
      <c r="A82" s="165"/>
      <c r="B82" s="168"/>
      <c r="C82" s="171"/>
      <c r="D82" s="174"/>
      <c r="E82" s="89" t="str">
        <f>IF(E80=0,"",$C$80*E80)</f>
        <v/>
      </c>
      <c r="F82" s="89">
        <f>IF(F80=0,"",$C$80*F80)</f>
        <v>7921.4240340000015</v>
      </c>
      <c r="G82" s="90">
        <f>IF(G80=0,"",$C$80*G80)</f>
        <v>12935.405966</v>
      </c>
      <c r="H82" s="89" t="str">
        <f>IF(H80=0,"",$C$14*H80)</f>
        <v/>
      </c>
      <c r="I82" s="89" t="str">
        <f>IF(I80=0,"",$C$80*I80)</f>
        <v/>
      </c>
      <c r="J82" s="91" t="str">
        <f>IF(J80=0,"",$C$80*J80)</f>
        <v/>
      </c>
    </row>
    <row r="83" spans="1:11" s="67" customFormat="1" ht="15" customHeight="1">
      <c r="A83" s="163" t="s">
        <v>262</v>
      </c>
      <c r="B83" s="166" t="str">
        <f>'PLANILHA DE PREÇOS'!C219</f>
        <v>INFRAESTRUTURA DO TABULEIRO</v>
      </c>
      <c r="C83" s="169">
        <f>'PLANILHA DE PREÇOS'!G219</f>
        <v>172647.78</v>
      </c>
      <c r="D83" s="172">
        <f>C83/$C$102</f>
        <v>0.07432295726020283</v>
      </c>
      <c r="E83" s="92"/>
      <c r="F83" s="92"/>
      <c r="G83" s="92">
        <v>1</v>
      </c>
      <c r="H83" s="92"/>
      <c r="I83" s="92"/>
      <c r="J83" s="94"/>
      <c r="K83" s="95"/>
    </row>
    <row r="84" spans="1:10" s="67" customFormat="1" ht="3" customHeight="1">
      <c r="A84" s="164"/>
      <c r="B84" s="176"/>
      <c r="C84" s="177"/>
      <c r="D84" s="178"/>
      <c r="E84" s="77"/>
      <c r="F84" s="128"/>
      <c r="G84" s="78"/>
      <c r="H84" s="78"/>
      <c r="I84" s="78"/>
      <c r="J84" s="85"/>
    </row>
    <row r="85" spans="1:10" s="67" customFormat="1" ht="15" customHeight="1" thickBot="1">
      <c r="A85" s="180"/>
      <c r="B85" s="187"/>
      <c r="C85" s="184"/>
      <c r="D85" s="185"/>
      <c r="E85" s="81" t="str">
        <f aca="true" t="shared" si="28" ref="E85:H85">IF(E83=0,"",$C$17*E83)</f>
        <v/>
      </c>
      <c r="F85" s="81" t="str">
        <f>IF(F83=0,"",$C$83*F83)</f>
        <v/>
      </c>
      <c r="G85" s="82">
        <f>IF(G83=0,"",$C$83*G83)</f>
        <v>172647.78</v>
      </c>
      <c r="H85" s="81" t="str">
        <f t="shared" si="28"/>
        <v/>
      </c>
      <c r="I85" s="81" t="str">
        <f>IF(I83=0,"",$C$83*I83)</f>
        <v/>
      </c>
      <c r="J85" s="97" t="str">
        <f>IF(J83=0,"",$C$83*J83)</f>
        <v/>
      </c>
    </row>
    <row r="86" spans="1:10" s="67" customFormat="1" ht="15" customHeight="1">
      <c r="A86" s="175" t="s">
        <v>269</v>
      </c>
      <c r="B86" s="166" t="str">
        <f>'PLANILHA DE PREÇOS'!C226</f>
        <v>SUPERESTRUTURA DOS ENCONTROS</v>
      </c>
      <c r="C86" s="169">
        <f>'PLANILHA DE PREÇOS'!G226</f>
        <v>95044.33</v>
      </c>
      <c r="D86" s="172">
        <f>C86/$C$102</f>
        <v>0.04091553147346936</v>
      </c>
      <c r="E86" s="92">
        <v>0</v>
      </c>
      <c r="F86" s="92"/>
      <c r="G86" s="93">
        <v>0.5356</v>
      </c>
      <c r="H86" s="93"/>
      <c r="I86" s="98"/>
      <c r="J86" s="96">
        <v>0.4644</v>
      </c>
    </row>
    <row r="87" spans="1:10" s="67" customFormat="1" ht="3" customHeight="1">
      <c r="A87" s="164"/>
      <c r="B87" s="167"/>
      <c r="C87" s="170"/>
      <c r="D87" s="173"/>
      <c r="E87" s="77"/>
      <c r="F87" s="128"/>
      <c r="G87" s="78"/>
      <c r="H87" s="88"/>
      <c r="I87" s="128"/>
      <c r="J87" s="80"/>
    </row>
    <row r="88" spans="1:10" s="67" customFormat="1" ht="15" customHeight="1" thickBot="1">
      <c r="A88" s="165"/>
      <c r="B88" s="168"/>
      <c r="C88" s="171"/>
      <c r="D88" s="174"/>
      <c r="E88" s="89" t="str">
        <f aca="true" t="shared" si="29" ref="E88:H88">IF(E86=0,"",$C$20*E86)</f>
        <v/>
      </c>
      <c r="F88" s="89" t="str">
        <f t="shared" si="29"/>
        <v/>
      </c>
      <c r="G88" s="90">
        <f>IF(G86=0,"",$C$86*G86)</f>
        <v>50905.743147999994</v>
      </c>
      <c r="H88" s="89" t="str">
        <f t="shared" si="29"/>
        <v/>
      </c>
      <c r="I88" s="133" t="str">
        <f>IF(I86=0,"",$C$86*I86)</f>
        <v/>
      </c>
      <c r="J88" s="104">
        <f>IF(J86=0,"",$C$86*J86)</f>
        <v>44138.586852</v>
      </c>
    </row>
    <row r="89" spans="1:11" s="67" customFormat="1" ht="15" customHeight="1">
      <c r="A89" s="163" t="s">
        <v>278</v>
      </c>
      <c r="B89" s="176" t="str">
        <f>'PLANILHA DE PREÇOS'!C235</f>
        <v>SUPERESTRUTURA DO TABULEIRO</v>
      </c>
      <c r="C89" s="177">
        <f>'PLANILHA DE PREÇOS'!G235</f>
        <v>212665.19999999998</v>
      </c>
      <c r="D89" s="178">
        <f>C89/$C$102</f>
        <v>0.09155001338755984</v>
      </c>
      <c r="E89" s="77">
        <v>0</v>
      </c>
      <c r="F89" s="77"/>
      <c r="G89" s="78"/>
      <c r="H89" s="78">
        <v>0.7129</v>
      </c>
      <c r="I89" s="78">
        <v>0.2871</v>
      </c>
      <c r="J89" s="80"/>
      <c r="K89" s="95"/>
    </row>
    <row r="90" spans="1:10" s="67" customFormat="1" ht="3" customHeight="1">
      <c r="A90" s="164"/>
      <c r="B90" s="167"/>
      <c r="C90" s="170"/>
      <c r="D90" s="173"/>
      <c r="E90" s="77"/>
      <c r="F90" s="128"/>
      <c r="G90" s="78"/>
      <c r="H90" s="77"/>
      <c r="I90" s="78"/>
      <c r="J90" s="85"/>
    </row>
    <row r="91" spans="1:10" s="67" customFormat="1" ht="15" customHeight="1" thickBot="1">
      <c r="A91" s="165"/>
      <c r="B91" s="168"/>
      <c r="C91" s="171"/>
      <c r="D91" s="185"/>
      <c r="E91" s="81" t="str">
        <f>IF(E89=0,"",$C$23*E89)</f>
        <v/>
      </c>
      <c r="F91" s="81" t="str">
        <f aca="true" t="shared" si="30" ref="F91">IF(F89=0,"",$C$23*F89)</f>
        <v/>
      </c>
      <c r="G91" s="82" t="str">
        <f>IF(G89=0,"",$C$89*G89)</f>
        <v/>
      </c>
      <c r="H91" s="81">
        <f>IF(H89=0,"",$C$89*H89)</f>
        <v>151609.02107999998</v>
      </c>
      <c r="I91" s="82">
        <f>IF(I89=0,"",$C$89*I89)</f>
        <v>61056.17892</v>
      </c>
      <c r="J91" s="97" t="str">
        <f>IF(J89=0,"",$C$89*J89)</f>
        <v/>
      </c>
    </row>
    <row r="92" spans="1:11" s="67" customFormat="1" ht="15" customHeight="1">
      <c r="A92" s="163" t="s">
        <v>292</v>
      </c>
      <c r="B92" s="176" t="str">
        <f>'PLANILHA DE PREÇOS'!C249</f>
        <v>SERVIÇOS AUXILIARES</v>
      </c>
      <c r="C92" s="177">
        <f>'PLANILHA DE PREÇOS'!G249</f>
        <v>75162.4</v>
      </c>
      <c r="D92" s="172">
        <f>C92/$C$102</f>
        <v>0.032356580795734925</v>
      </c>
      <c r="E92" s="92">
        <v>0</v>
      </c>
      <c r="F92" s="92">
        <v>0</v>
      </c>
      <c r="G92" s="93"/>
      <c r="H92" s="98"/>
      <c r="I92" s="93">
        <v>0.146</v>
      </c>
      <c r="J92" s="96">
        <v>0.854</v>
      </c>
      <c r="K92" s="95"/>
    </row>
    <row r="93" spans="1:10" s="67" customFormat="1" ht="3" customHeight="1">
      <c r="A93" s="164"/>
      <c r="B93" s="176"/>
      <c r="C93" s="177"/>
      <c r="D93" s="178"/>
      <c r="E93" s="77"/>
      <c r="F93" s="128"/>
      <c r="G93" s="78"/>
      <c r="H93" s="128"/>
      <c r="I93" s="78"/>
      <c r="J93" s="85"/>
    </row>
    <row r="94" spans="1:10" s="67" customFormat="1" ht="15" customHeight="1" thickBot="1">
      <c r="A94" s="165"/>
      <c r="B94" s="187"/>
      <c r="C94" s="184"/>
      <c r="D94" s="174"/>
      <c r="E94" s="81" t="str">
        <f>IF(E92=0,"",$C$26*E92)</f>
        <v/>
      </c>
      <c r="F94" s="81" t="str">
        <f aca="true" t="shared" si="31" ref="F94">IF(F92=0,"",$C$26*F92)</f>
        <v/>
      </c>
      <c r="G94" s="82" t="str">
        <f>IF(G92=0,"",$C$92*G92)</f>
        <v/>
      </c>
      <c r="H94" s="82" t="str">
        <f>IF(H92=0,"",$C$92*H92)</f>
        <v/>
      </c>
      <c r="I94" s="90">
        <f>IF(I92=0,"",$C$92*I92)</f>
        <v>10973.710399999998</v>
      </c>
      <c r="J94" s="91">
        <f>IF(J92=0,"",$C$92*J92)</f>
        <v>64188.68959999999</v>
      </c>
    </row>
    <row r="95" spans="1:11" s="67" customFormat="1" ht="15" customHeight="1">
      <c r="A95" s="163" t="s">
        <v>297</v>
      </c>
      <c r="B95" s="166" t="str">
        <f>'PLANILHA DE PREÇOS'!C254</f>
        <v>SERVIÇOS FINAIS</v>
      </c>
      <c r="C95" s="169">
        <f>'PLANILHA DE PREÇOS'!G254</f>
        <v>6506.91</v>
      </c>
      <c r="D95" s="178">
        <f>C95/$C$102</f>
        <v>0.0028011526926438697</v>
      </c>
      <c r="E95" s="92">
        <v>0</v>
      </c>
      <c r="F95" s="92">
        <v>0</v>
      </c>
      <c r="G95" s="93"/>
      <c r="H95" s="98"/>
      <c r="I95" s="78"/>
      <c r="J95" s="80">
        <v>1</v>
      </c>
      <c r="K95" s="95"/>
    </row>
    <row r="96" spans="1:10" s="67" customFormat="1" ht="3" customHeight="1">
      <c r="A96" s="164"/>
      <c r="B96" s="167"/>
      <c r="C96" s="170"/>
      <c r="D96" s="173"/>
      <c r="E96" s="77"/>
      <c r="F96" s="128"/>
      <c r="G96" s="78"/>
      <c r="H96" s="128"/>
      <c r="I96" s="78"/>
      <c r="J96" s="85"/>
    </row>
    <row r="97" spans="1:10" s="67" customFormat="1" ht="15" customHeight="1" thickBot="1">
      <c r="A97" s="165"/>
      <c r="B97" s="168"/>
      <c r="C97" s="171"/>
      <c r="D97" s="174"/>
      <c r="E97" s="89" t="str">
        <f aca="true" t="shared" si="32" ref="E97:G97">IF(E95=0,"",$C$29*E95)</f>
        <v/>
      </c>
      <c r="F97" s="89" t="str">
        <f t="shared" si="32"/>
        <v/>
      </c>
      <c r="G97" s="90" t="str">
        <f t="shared" si="32"/>
        <v/>
      </c>
      <c r="H97" s="99" t="str">
        <f>IF(H95=0,"",$C$95*H95)</f>
        <v/>
      </c>
      <c r="I97" s="90" t="str">
        <f>IF(I95=0,"",$C$95*I95)</f>
        <v/>
      </c>
      <c r="J97" s="91">
        <f>IF(J95=0,"",$C$95*J95)</f>
        <v>6506.91</v>
      </c>
    </row>
    <row r="98" spans="1:10" s="67" customFormat="1" ht="18" customHeight="1" thickBot="1">
      <c r="A98" s="105">
        <v>6</v>
      </c>
      <c r="B98" s="106" t="str">
        <f>'PLANILHA DE PREÇOS'!C257</f>
        <v>DESMOBILIZAÇÃO</v>
      </c>
      <c r="C98" s="107">
        <f>'PLANILHA DE PREÇOS'!G257</f>
        <v>6883.54</v>
      </c>
      <c r="D98" s="108">
        <f>C98/$C$102</f>
        <v>0.0029632877365634042</v>
      </c>
      <c r="E98" s="109"/>
      <c r="F98" s="110"/>
      <c r="G98" s="110"/>
      <c r="H98" s="110"/>
      <c r="I98" s="110"/>
      <c r="J98" s="111"/>
    </row>
    <row r="99" spans="1:12" s="67" customFormat="1" ht="15" customHeight="1">
      <c r="A99" s="175" t="s">
        <v>300</v>
      </c>
      <c r="B99" s="188" t="str">
        <f>'PLANILHA DE PREÇOS'!C258</f>
        <v>DESMOBILIZAÇÃO</v>
      </c>
      <c r="C99" s="169">
        <f>'PLANILHA DE PREÇOS'!G258</f>
        <v>6883.54</v>
      </c>
      <c r="D99" s="172">
        <f>C99/$C$102</f>
        <v>0.0029632877365634042</v>
      </c>
      <c r="E99" s="92">
        <v>0</v>
      </c>
      <c r="F99" s="92">
        <v>0</v>
      </c>
      <c r="G99" s="93">
        <v>0</v>
      </c>
      <c r="H99" s="92">
        <v>0</v>
      </c>
      <c r="I99" s="93">
        <v>0</v>
      </c>
      <c r="J99" s="94">
        <v>1</v>
      </c>
      <c r="K99" s="86"/>
      <c r="L99" s="87"/>
    </row>
    <row r="100" spans="1:10" s="67" customFormat="1" ht="3" customHeight="1">
      <c r="A100" s="164"/>
      <c r="B100" s="182"/>
      <c r="C100" s="170"/>
      <c r="D100" s="173"/>
      <c r="E100" s="77"/>
      <c r="F100" s="128"/>
      <c r="G100" s="78"/>
      <c r="H100" s="77"/>
      <c r="I100" s="78"/>
      <c r="J100" s="112"/>
    </row>
    <row r="101" spans="1:10" s="67" customFormat="1" ht="15" customHeight="1" thickBot="1">
      <c r="A101" s="165"/>
      <c r="B101" s="186"/>
      <c r="C101" s="171"/>
      <c r="D101" s="174"/>
      <c r="E101" s="89" t="str">
        <f>IF(E99=0,"",$C$99*E99)</f>
        <v/>
      </c>
      <c r="F101" s="89" t="str">
        <f aca="true" t="shared" si="33" ref="F101:J101">IF(F99=0,"",$C$99*F99)</f>
        <v/>
      </c>
      <c r="G101" s="90" t="str">
        <f t="shared" si="33"/>
        <v/>
      </c>
      <c r="H101" s="89" t="str">
        <f t="shared" si="33"/>
        <v/>
      </c>
      <c r="I101" s="90" t="str">
        <f t="shared" si="33"/>
        <v/>
      </c>
      <c r="J101" s="91">
        <f t="shared" si="33"/>
        <v>6883.54</v>
      </c>
    </row>
    <row r="102" spans="1:10" s="67" customFormat="1" ht="30" customHeight="1" thickBot="1">
      <c r="A102" s="195" t="s">
        <v>44</v>
      </c>
      <c r="B102" s="196"/>
      <c r="C102" s="113">
        <f>SUM(C6,C10,C32,C54,C76,C98)</f>
        <v>2322940.13</v>
      </c>
      <c r="D102" s="114">
        <f>SUM(D6,D10,D32,D54,D76,D98)</f>
        <v>1</v>
      </c>
      <c r="E102" s="115">
        <f>SUM(E9,E13,E16,E19,E22,E25,E28,E31,E35,E38,E41,E44,E47,E50,E53,E57,E60,E63,E66,E69,E72,E75,E79,E82,E85,E88,E91,E94,E97,E101)</f>
        <v>147337.960001</v>
      </c>
      <c r="F102" s="115">
        <f aca="true" t="shared" si="34" ref="F102:J102">SUM(F9,F13,F16,F19,F22,F25,F28,F31,F35,F38,F41,F44,F47,F50,F53,F57,F60,F63,F66,F69,F72,F75,F79,F82,F85,F88,F91,F94,F97,F101)</f>
        <v>374932.147462</v>
      </c>
      <c r="G102" s="115">
        <f t="shared" si="34"/>
        <v>699404.618434</v>
      </c>
      <c r="H102" s="115">
        <f t="shared" si="34"/>
        <v>590773.964988</v>
      </c>
      <c r="I102" s="115">
        <f t="shared" si="34"/>
        <v>340009.19057499996</v>
      </c>
      <c r="J102" s="116">
        <f t="shared" si="34"/>
        <v>170482.24854</v>
      </c>
    </row>
    <row r="103" spans="1:10" ht="27" customHeight="1">
      <c r="A103" s="189" t="s">
        <v>340</v>
      </c>
      <c r="B103" s="190"/>
      <c r="C103" s="190"/>
      <c r="D103" s="117" t="s">
        <v>137</v>
      </c>
      <c r="E103" s="118">
        <f>IF(E102=0,"",E102/$C$102)</f>
        <v>0.06342736005038581</v>
      </c>
      <c r="F103" s="118">
        <f aca="true" t="shared" si="35" ref="F103:G103">IF(F102=0,"",F102/$C$102)</f>
        <v>0.1614041372052064</v>
      </c>
      <c r="G103" s="118">
        <f t="shared" si="35"/>
        <v>0.301085942509418</v>
      </c>
      <c r="H103" s="118">
        <f>IF(H102=0,0,H102/$C$102)</f>
        <v>0.25432164925748646</v>
      </c>
      <c r="I103" s="118">
        <f aca="true" t="shared" si="36" ref="I103">IF(I102=0,"",I102/$C$102)</f>
        <v>0.14637019102812607</v>
      </c>
      <c r="J103" s="119">
        <f>IF(J102=0,0,J102/$C$102)</f>
        <v>0.07339071994937726</v>
      </c>
    </row>
    <row r="104" spans="1:10" ht="27" customHeight="1">
      <c r="A104" s="191"/>
      <c r="B104" s="192"/>
      <c r="C104" s="192"/>
      <c r="D104" s="120" t="s">
        <v>138</v>
      </c>
      <c r="E104" s="121">
        <f>IF(E102=0,"",E102)</f>
        <v>147337.960001</v>
      </c>
      <c r="F104" s="121">
        <f>E104+F102</f>
        <v>522270.107463</v>
      </c>
      <c r="G104" s="121">
        <f aca="true" t="shared" si="37" ref="G104:J104">F104+G102</f>
        <v>1221674.725897</v>
      </c>
      <c r="H104" s="121">
        <f t="shared" si="37"/>
        <v>1812448.690885</v>
      </c>
      <c r="I104" s="121">
        <f t="shared" si="37"/>
        <v>2152457.88146</v>
      </c>
      <c r="J104" s="122">
        <f t="shared" si="37"/>
        <v>2322940.13</v>
      </c>
    </row>
    <row r="105" spans="1:10" s="13" customFormat="1" ht="27" customHeight="1" thickBot="1">
      <c r="A105" s="193"/>
      <c r="B105" s="194"/>
      <c r="C105" s="194"/>
      <c r="D105" s="123" t="s">
        <v>313</v>
      </c>
      <c r="E105" s="124">
        <f>IF(E103="","",E103)</f>
        <v>0.06342736005038581</v>
      </c>
      <c r="F105" s="124">
        <f>IF(F103="","",E105+F103)</f>
        <v>0.2248314972555922</v>
      </c>
      <c r="G105" s="124">
        <f aca="true" t="shared" si="38" ref="G105:J105">IF(G103="","",F105+G103)</f>
        <v>0.5259174397650102</v>
      </c>
      <c r="H105" s="124">
        <f t="shared" si="38"/>
        <v>0.7802390890224966</v>
      </c>
      <c r="I105" s="124">
        <f t="shared" si="38"/>
        <v>0.9266092800506227</v>
      </c>
      <c r="J105" s="125">
        <f t="shared" si="38"/>
        <v>1</v>
      </c>
    </row>
  </sheetData>
  <mergeCells count="130">
    <mergeCell ref="A103:C105"/>
    <mergeCell ref="A95:A97"/>
    <mergeCell ref="B95:B97"/>
    <mergeCell ref="C95:C97"/>
    <mergeCell ref="D95:D97"/>
    <mergeCell ref="A99:A101"/>
    <mergeCell ref="B99:B101"/>
    <mergeCell ref="C99:C101"/>
    <mergeCell ref="D99:D101"/>
    <mergeCell ref="A102:B102"/>
    <mergeCell ref="A89:A91"/>
    <mergeCell ref="B89:B91"/>
    <mergeCell ref="C89:C91"/>
    <mergeCell ref="D89:D91"/>
    <mergeCell ref="A92:A94"/>
    <mergeCell ref="B92:B94"/>
    <mergeCell ref="C92:C94"/>
    <mergeCell ref="D92:D94"/>
    <mergeCell ref="A83:A85"/>
    <mergeCell ref="B83:B85"/>
    <mergeCell ref="C83:C85"/>
    <mergeCell ref="D83:D85"/>
    <mergeCell ref="A86:A88"/>
    <mergeCell ref="B86:B88"/>
    <mergeCell ref="C86:C88"/>
    <mergeCell ref="D86:D88"/>
    <mergeCell ref="A77:A79"/>
    <mergeCell ref="B77:B79"/>
    <mergeCell ref="C77:C79"/>
    <mergeCell ref="D77:D79"/>
    <mergeCell ref="A80:A82"/>
    <mergeCell ref="B80:B82"/>
    <mergeCell ref="C80:C82"/>
    <mergeCell ref="D80:D82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51:A53"/>
    <mergeCell ref="B51:B53"/>
    <mergeCell ref="C51:C53"/>
    <mergeCell ref="D51:D53"/>
    <mergeCell ref="A55:A57"/>
    <mergeCell ref="B55:B57"/>
    <mergeCell ref="C55:C57"/>
    <mergeCell ref="D55:D57"/>
    <mergeCell ref="A45:A47"/>
    <mergeCell ref="B45:B47"/>
    <mergeCell ref="C45:C47"/>
    <mergeCell ref="D45:D47"/>
    <mergeCell ref="A48:A50"/>
    <mergeCell ref="B48:B50"/>
    <mergeCell ref="C48:C50"/>
    <mergeCell ref="D48:D50"/>
    <mergeCell ref="A39:A41"/>
    <mergeCell ref="B39:B41"/>
    <mergeCell ref="C39:C41"/>
    <mergeCell ref="D39:D41"/>
    <mergeCell ref="A42:A44"/>
    <mergeCell ref="B42:B44"/>
    <mergeCell ref="C42:C44"/>
    <mergeCell ref="D42:D44"/>
    <mergeCell ref="A33:A35"/>
    <mergeCell ref="B33:B35"/>
    <mergeCell ref="C33:C35"/>
    <mergeCell ref="D33:D35"/>
    <mergeCell ref="A36:A38"/>
    <mergeCell ref="B36:B38"/>
    <mergeCell ref="C36:C38"/>
    <mergeCell ref="D36:D38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7:A19"/>
    <mergeCell ref="B17:B19"/>
    <mergeCell ref="C17:C19"/>
    <mergeCell ref="D17:D19"/>
    <mergeCell ref="A7:A9"/>
    <mergeCell ref="B7:B9"/>
    <mergeCell ref="C7:C9"/>
    <mergeCell ref="D7:D9"/>
    <mergeCell ref="A11:A13"/>
    <mergeCell ref="B11:B13"/>
    <mergeCell ref="C11:C13"/>
    <mergeCell ref="D11:D13"/>
    <mergeCell ref="B1:J1"/>
    <mergeCell ref="B2:J2"/>
    <mergeCell ref="A3:J3"/>
    <mergeCell ref="A4:A5"/>
    <mergeCell ref="B4:B5"/>
    <mergeCell ref="C4:C5"/>
    <mergeCell ref="D4:D5"/>
    <mergeCell ref="E4:J4"/>
    <mergeCell ref="A14:A16"/>
    <mergeCell ref="B14:B16"/>
    <mergeCell ref="C14:C16"/>
    <mergeCell ref="D14:D16"/>
  </mergeCells>
  <conditionalFormatting sqref="E8">
    <cfRule type="expression" priority="743" dxfId="0">
      <formula>$E$7&lt;&gt;0</formula>
    </cfRule>
  </conditionalFormatting>
  <conditionalFormatting sqref="F8">
    <cfRule type="expression" priority="742" dxfId="0">
      <formula>$F$7&lt;&gt;0</formula>
    </cfRule>
  </conditionalFormatting>
  <conditionalFormatting sqref="G8">
    <cfRule type="expression" priority="741" dxfId="0">
      <formula>$G$7&lt;&gt;0</formula>
    </cfRule>
  </conditionalFormatting>
  <conditionalFormatting sqref="J8">
    <cfRule type="expression" priority="740" dxfId="0">
      <formula>$J$7&lt;&gt;0</formula>
    </cfRule>
  </conditionalFormatting>
  <conditionalFormatting sqref="F7 E11 G11 E17:F17 E29:F29 E20:G20 I11">
    <cfRule type="cellIs" priority="739" dxfId="10" operator="equal">
      <formula>0</formula>
    </cfRule>
  </conditionalFormatting>
  <conditionalFormatting sqref="E12">
    <cfRule type="expression" priority="738" dxfId="0">
      <formula>$E$11&lt;&gt;0</formula>
    </cfRule>
  </conditionalFormatting>
  <conditionalFormatting sqref="F12">
    <cfRule type="expression" priority="737" dxfId="0">
      <formula>$F$11&lt;&gt;0</formula>
    </cfRule>
  </conditionalFormatting>
  <conditionalFormatting sqref="G12">
    <cfRule type="expression" priority="736" dxfId="0">
      <formula>$G$11&lt;&gt;0</formula>
    </cfRule>
  </conditionalFormatting>
  <conditionalFormatting sqref="J12">
    <cfRule type="expression" priority="735" dxfId="0">
      <formula>$J$11&lt;&gt;0</formula>
    </cfRule>
  </conditionalFormatting>
  <conditionalFormatting sqref="E15">
    <cfRule type="expression" priority="734" dxfId="0">
      <formula>$E$14&lt;&gt;0</formula>
    </cfRule>
  </conditionalFormatting>
  <conditionalFormatting sqref="F15">
    <cfRule type="expression" priority="733" dxfId="0">
      <formula>$F$14&lt;&gt;0</formula>
    </cfRule>
  </conditionalFormatting>
  <conditionalFormatting sqref="G15">
    <cfRule type="expression" priority="732" dxfId="0">
      <formula>$G$14&lt;&gt;0</formula>
    </cfRule>
  </conditionalFormatting>
  <conditionalFormatting sqref="J15">
    <cfRule type="expression" priority="731" dxfId="0">
      <formula>$J$14&lt;&gt;0</formula>
    </cfRule>
  </conditionalFormatting>
  <conditionalFormatting sqref="E14 I14">
    <cfRule type="cellIs" priority="730" dxfId="10" operator="equal">
      <formula>0</formula>
    </cfRule>
  </conditionalFormatting>
  <conditionalFormatting sqref="E18">
    <cfRule type="expression" priority="729" dxfId="0">
      <formula>$E$17&lt;&gt;0</formula>
    </cfRule>
  </conditionalFormatting>
  <conditionalFormatting sqref="F18">
    <cfRule type="expression" priority="728" dxfId="0">
      <formula>$F$17&lt;&gt;0</formula>
    </cfRule>
  </conditionalFormatting>
  <conditionalFormatting sqref="G18">
    <cfRule type="expression" priority="727" dxfId="0">
      <formula>$G$17&lt;&gt;0</formula>
    </cfRule>
  </conditionalFormatting>
  <conditionalFormatting sqref="J18">
    <cfRule type="expression" priority="726" dxfId="0">
      <formula>$J$17&lt;&gt;0</formula>
    </cfRule>
  </conditionalFormatting>
  <conditionalFormatting sqref="E21">
    <cfRule type="expression" priority="725" dxfId="0">
      <formula>$E$20&lt;&gt;0</formula>
    </cfRule>
  </conditionalFormatting>
  <conditionalFormatting sqref="F21">
    <cfRule type="expression" priority="724" dxfId="0">
      <formula>$F$20&lt;&gt;0</formula>
    </cfRule>
  </conditionalFormatting>
  <conditionalFormatting sqref="G21">
    <cfRule type="expression" priority="723" dxfId="0">
      <formula>$G$20&lt;&gt;0</formula>
    </cfRule>
  </conditionalFormatting>
  <conditionalFormatting sqref="J21">
    <cfRule type="expression" priority="722" dxfId="0">
      <formula>$J$20&lt;&gt;0</formula>
    </cfRule>
  </conditionalFormatting>
  <conditionalFormatting sqref="E30">
    <cfRule type="expression" priority="721" dxfId="0">
      <formula>$E$29&lt;&gt;0</formula>
    </cfRule>
  </conditionalFormatting>
  <conditionalFormatting sqref="F30">
    <cfRule type="expression" priority="720" dxfId="0">
      <formula>$F$29&lt;&gt;0</formula>
    </cfRule>
  </conditionalFormatting>
  <conditionalFormatting sqref="G30">
    <cfRule type="expression" priority="719" dxfId="0">
      <formula>$G$29&lt;&gt;0</formula>
    </cfRule>
  </conditionalFormatting>
  <conditionalFormatting sqref="J30">
    <cfRule type="expression" priority="718" dxfId="0">
      <formula>$J$29&lt;&gt;0</formula>
    </cfRule>
  </conditionalFormatting>
  <conditionalFormatting sqref="F14">
    <cfRule type="cellIs" priority="717" dxfId="10" operator="equal">
      <formula>0</formula>
    </cfRule>
  </conditionalFormatting>
  <conditionalFormatting sqref="E7">
    <cfRule type="cellIs" priority="716" dxfId="10" operator="equal">
      <formula>0</formula>
    </cfRule>
  </conditionalFormatting>
  <conditionalFormatting sqref="E7:F7 E18:G18 G11 E11 E17:F17 E29:F29 E20:G20 E31:I31 E22:I22 E19:I19 I11 I14 E14:F14 E9:J9 E8:H8 J8 E15:G15 I15:J15 I18:J18 E12:J12 E21:J21 E30:H30 J30 E13:I13 E16:J16">
    <cfRule type="cellIs" priority="715" dxfId="1" operator="lessThan">
      <formula>0</formula>
    </cfRule>
  </conditionalFormatting>
  <conditionalFormatting sqref="E11">
    <cfRule type="cellIs" priority="714" dxfId="10" operator="equal">
      <formula>0</formula>
    </cfRule>
  </conditionalFormatting>
  <conditionalFormatting sqref="E11">
    <cfRule type="cellIs" priority="713" dxfId="10" operator="equal">
      <formula>0</formula>
    </cfRule>
  </conditionalFormatting>
  <conditionalFormatting sqref="E14">
    <cfRule type="cellIs" priority="712" dxfId="10" operator="equal">
      <formula>0</formula>
    </cfRule>
  </conditionalFormatting>
  <conditionalFormatting sqref="E17">
    <cfRule type="cellIs" priority="711" dxfId="10" operator="equal">
      <formula>0</formula>
    </cfRule>
  </conditionalFormatting>
  <conditionalFormatting sqref="E20">
    <cfRule type="cellIs" priority="710" dxfId="10" operator="equal">
      <formula>0</formula>
    </cfRule>
  </conditionalFormatting>
  <conditionalFormatting sqref="E29">
    <cfRule type="cellIs" priority="709" dxfId="10" operator="equal">
      <formula>0</formula>
    </cfRule>
  </conditionalFormatting>
  <conditionalFormatting sqref="F14">
    <cfRule type="cellIs" priority="708" dxfId="10" operator="equal">
      <formula>0</formula>
    </cfRule>
  </conditionalFormatting>
  <conditionalFormatting sqref="I14">
    <cfRule type="cellIs" priority="707" dxfId="10" operator="equal">
      <formula>0</formula>
    </cfRule>
  </conditionalFormatting>
  <conditionalFormatting sqref="J13">
    <cfRule type="cellIs" priority="706" dxfId="1" operator="lessThan">
      <formula>0</formula>
    </cfRule>
  </conditionalFormatting>
  <conditionalFormatting sqref="J19">
    <cfRule type="cellIs" priority="705" dxfId="1" operator="lessThan">
      <formula>0</formula>
    </cfRule>
  </conditionalFormatting>
  <conditionalFormatting sqref="J22">
    <cfRule type="cellIs" priority="704" dxfId="1" operator="lessThan">
      <formula>0</formula>
    </cfRule>
  </conditionalFormatting>
  <conditionalFormatting sqref="J31">
    <cfRule type="cellIs" priority="703" dxfId="1" operator="lessThan">
      <formula>0</formula>
    </cfRule>
  </conditionalFormatting>
  <conditionalFormatting sqref="H7">
    <cfRule type="cellIs" priority="668" dxfId="10" operator="equal">
      <formula>0</formula>
    </cfRule>
  </conditionalFormatting>
  <conditionalFormatting sqref="F11">
    <cfRule type="cellIs" priority="679" dxfId="1" operator="lessThan">
      <formula>0</formula>
    </cfRule>
  </conditionalFormatting>
  <conditionalFormatting sqref="F11">
    <cfRule type="cellIs" priority="678" dxfId="10" operator="equal">
      <formula>0</formula>
    </cfRule>
  </conditionalFormatting>
  <conditionalFormatting sqref="J11">
    <cfRule type="cellIs" priority="671" dxfId="1" operator="lessThan">
      <formula>0</formula>
    </cfRule>
  </conditionalFormatting>
  <conditionalFormatting sqref="J11">
    <cfRule type="cellIs" priority="669" dxfId="10" operator="equal">
      <formula>0</formula>
    </cfRule>
  </conditionalFormatting>
  <conditionalFormatting sqref="G7">
    <cfRule type="cellIs" priority="656" dxfId="10" operator="equal">
      <formula>0</formula>
    </cfRule>
  </conditionalFormatting>
  <conditionalFormatting sqref="H7">
    <cfRule type="cellIs" priority="666" dxfId="10" operator="equal">
      <formula>0</formula>
    </cfRule>
  </conditionalFormatting>
  <conditionalFormatting sqref="I7">
    <cfRule type="cellIs" priority="664" dxfId="10" operator="equal">
      <formula>0</formula>
    </cfRule>
  </conditionalFormatting>
  <conditionalFormatting sqref="G14">
    <cfRule type="cellIs" priority="649" dxfId="10" operator="equal">
      <formula>0</formula>
    </cfRule>
  </conditionalFormatting>
  <conditionalFormatting sqref="I7">
    <cfRule type="cellIs" priority="662" dxfId="10" operator="equal">
      <formula>0</formula>
    </cfRule>
  </conditionalFormatting>
  <conditionalFormatting sqref="I7">
    <cfRule type="cellIs" priority="661" dxfId="10" operator="equal">
      <formula>0</formula>
    </cfRule>
  </conditionalFormatting>
  <conditionalFormatting sqref="I12">
    <cfRule type="expression" priority="702" dxfId="0">
      <formula>$I$11&lt;&gt;0</formula>
    </cfRule>
  </conditionalFormatting>
  <conditionalFormatting sqref="I15">
    <cfRule type="expression" priority="701" dxfId="0">
      <formula>$I$14&lt;&gt;0</formula>
    </cfRule>
  </conditionalFormatting>
  <conditionalFormatting sqref="H14">
    <cfRule type="cellIs" priority="642" dxfId="1" operator="lessThan">
      <formula>0</formula>
    </cfRule>
  </conditionalFormatting>
  <conditionalFormatting sqref="J14">
    <cfRule type="cellIs" priority="637" dxfId="10" operator="equal">
      <formula>0</formula>
    </cfRule>
  </conditionalFormatting>
  <conditionalFormatting sqref="I8">
    <cfRule type="cellIs" priority="650" dxfId="1" operator="lessThan">
      <formula>0</formula>
    </cfRule>
  </conditionalFormatting>
  <conditionalFormatting sqref="G14">
    <cfRule type="cellIs" priority="648" dxfId="1" operator="lessThan">
      <formula>0</formula>
    </cfRule>
  </conditionalFormatting>
  <conditionalFormatting sqref="G17">
    <cfRule type="cellIs" priority="630" dxfId="1" operator="lessThan">
      <formula>0</formula>
    </cfRule>
  </conditionalFormatting>
  <conditionalFormatting sqref="E24">
    <cfRule type="expression" priority="700" dxfId="0">
      <formula>$E$23&lt;&gt;0</formula>
    </cfRule>
  </conditionalFormatting>
  <conditionalFormatting sqref="F24">
    <cfRule type="expression" priority="699" dxfId="0">
      <formula>$F$23&lt;&gt;0</formula>
    </cfRule>
  </conditionalFormatting>
  <conditionalFormatting sqref="G24">
    <cfRule type="expression" priority="698" dxfId="0">
      <formula>$G$23&lt;&gt;0</formula>
    </cfRule>
  </conditionalFormatting>
  <conditionalFormatting sqref="J24">
    <cfRule type="expression" priority="697" dxfId="0">
      <formula>$J$23&lt;&gt;0</formula>
    </cfRule>
  </conditionalFormatting>
  <conditionalFormatting sqref="E23">
    <cfRule type="cellIs" priority="696" dxfId="10" operator="equal">
      <formula>0</formula>
    </cfRule>
  </conditionalFormatting>
  <conditionalFormatting sqref="F23">
    <cfRule type="cellIs" priority="695" dxfId="10" operator="equal">
      <formula>0</formula>
    </cfRule>
  </conditionalFormatting>
  <conditionalFormatting sqref="E23:F23 E25:J25 E24:G24 I24:J24">
    <cfRule type="cellIs" priority="694" dxfId="1" operator="lessThan">
      <formula>0</formula>
    </cfRule>
  </conditionalFormatting>
  <conditionalFormatting sqref="E23">
    <cfRule type="cellIs" priority="693" dxfId="10" operator="equal">
      <formula>0</formula>
    </cfRule>
  </conditionalFormatting>
  <conditionalFormatting sqref="F23">
    <cfRule type="cellIs" priority="692" dxfId="10" operator="equal">
      <formula>0</formula>
    </cfRule>
  </conditionalFormatting>
  <conditionalFormatting sqref="G23:J23">
    <cfRule type="cellIs" priority="618" dxfId="1" operator="lessThan">
      <formula>0</formula>
    </cfRule>
  </conditionalFormatting>
  <conditionalFormatting sqref="G26:J26">
    <cfRule type="cellIs" priority="616" dxfId="1" operator="lessThan">
      <formula>0</formula>
    </cfRule>
  </conditionalFormatting>
  <conditionalFormatting sqref="I24">
    <cfRule type="expression" priority="691" dxfId="0">
      <formula>$I$23&lt;&gt;0</formula>
    </cfRule>
  </conditionalFormatting>
  <conditionalFormatting sqref="H17">
    <cfRule type="cellIs" priority="628" dxfId="1" operator="lessThan">
      <formula>0</formula>
    </cfRule>
  </conditionalFormatting>
  <conditionalFormatting sqref="I17">
    <cfRule type="cellIs" priority="627" dxfId="10" operator="equal">
      <formula>0</formula>
    </cfRule>
  </conditionalFormatting>
  <conditionalFormatting sqref="J17">
    <cfRule type="cellIs" priority="624" dxfId="1" operator="lessThan">
      <formula>0</formula>
    </cfRule>
  </conditionalFormatting>
  <conditionalFormatting sqref="H24">
    <cfRule type="expression" priority="690" dxfId="0">
      <formula>$H$23&lt;&gt;0</formula>
    </cfRule>
  </conditionalFormatting>
  <conditionalFormatting sqref="H24">
    <cfRule type="cellIs" priority="689" dxfId="1" operator="lessThan">
      <formula>0</formula>
    </cfRule>
  </conditionalFormatting>
  <conditionalFormatting sqref="E26:F26">
    <cfRule type="cellIs" priority="688" dxfId="10" operator="equal">
      <formula>0</formula>
    </cfRule>
  </conditionalFormatting>
  <conditionalFormatting sqref="J27">
    <cfRule type="expression" priority="687" dxfId="0">
      <formula>$J$26&lt;&gt;0</formula>
    </cfRule>
  </conditionalFormatting>
  <conditionalFormatting sqref="J27 E26:F26 E28:I28">
    <cfRule type="cellIs" priority="686" dxfId="1" operator="lessThan">
      <formula>0</formula>
    </cfRule>
  </conditionalFormatting>
  <conditionalFormatting sqref="E26">
    <cfRule type="cellIs" priority="685" dxfId="10" operator="equal">
      <formula>0</formula>
    </cfRule>
  </conditionalFormatting>
  <conditionalFormatting sqref="J28">
    <cfRule type="cellIs" priority="684" dxfId="1" operator="lessThan">
      <formula>0</formula>
    </cfRule>
  </conditionalFormatting>
  <conditionalFormatting sqref="G29:J29">
    <cfRule type="cellIs" priority="615" dxfId="10" operator="equal">
      <formula>0</formula>
    </cfRule>
  </conditionalFormatting>
  <conditionalFormatting sqref="F14">
    <cfRule type="cellIs" priority="683" dxfId="10" operator="equal">
      <formula>0</formula>
    </cfRule>
  </conditionalFormatting>
  <conditionalFormatting sqref="F14">
    <cfRule type="cellIs" priority="682" dxfId="10" operator="equal">
      <formula>0</formula>
    </cfRule>
  </conditionalFormatting>
  <conditionalFormatting sqref="F14">
    <cfRule type="cellIs" priority="681" dxfId="10" operator="equal">
      <formula>0</formula>
    </cfRule>
  </conditionalFormatting>
  <conditionalFormatting sqref="F11">
    <cfRule type="cellIs" priority="680" dxfId="10" operator="equal">
      <formula>0</formula>
    </cfRule>
  </conditionalFormatting>
  <conditionalFormatting sqref="J7">
    <cfRule type="cellIs" priority="660" dxfId="10" operator="equal">
      <formula>0</formula>
    </cfRule>
  </conditionalFormatting>
  <conditionalFormatting sqref="F11">
    <cfRule type="cellIs" priority="677" dxfId="10" operator="equal">
      <formula>0</formula>
    </cfRule>
  </conditionalFormatting>
  <conditionalFormatting sqref="H11">
    <cfRule type="cellIs" priority="676" dxfId="10" operator="equal">
      <formula>0</formula>
    </cfRule>
  </conditionalFormatting>
  <conditionalFormatting sqref="H11">
    <cfRule type="cellIs" priority="675" dxfId="1" operator="lessThan">
      <formula>0</formula>
    </cfRule>
  </conditionalFormatting>
  <conditionalFormatting sqref="H11">
    <cfRule type="cellIs" priority="674" dxfId="10" operator="equal">
      <formula>0</formula>
    </cfRule>
  </conditionalFormatting>
  <conditionalFormatting sqref="H11">
    <cfRule type="cellIs" priority="673" dxfId="10" operator="equal">
      <formula>0</formula>
    </cfRule>
  </conditionalFormatting>
  <conditionalFormatting sqref="J11">
    <cfRule type="cellIs" priority="672" dxfId="10" operator="equal">
      <formula>0</formula>
    </cfRule>
  </conditionalFormatting>
  <conditionalFormatting sqref="J11">
    <cfRule type="cellIs" priority="670" dxfId="10" operator="equal">
      <formula>0</formula>
    </cfRule>
  </conditionalFormatting>
  <conditionalFormatting sqref="H7">
    <cfRule type="cellIs" priority="667" dxfId="1" operator="lessThan">
      <formula>0</formula>
    </cfRule>
  </conditionalFormatting>
  <conditionalFormatting sqref="H7">
    <cfRule type="cellIs" priority="665" dxfId="10" operator="equal">
      <formula>0</formula>
    </cfRule>
  </conditionalFormatting>
  <conditionalFormatting sqref="I7">
    <cfRule type="cellIs" priority="663" dxfId="1" operator="lessThan">
      <formula>0</formula>
    </cfRule>
  </conditionalFormatting>
  <conditionalFormatting sqref="G14">
    <cfRule type="cellIs" priority="647" dxfId="10" operator="equal">
      <formula>0</formula>
    </cfRule>
  </conditionalFormatting>
  <conditionalFormatting sqref="J7">
    <cfRule type="cellIs" priority="659" dxfId="1" operator="lessThan">
      <formula>0</formula>
    </cfRule>
  </conditionalFormatting>
  <conditionalFormatting sqref="J7">
    <cfRule type="cellIs" priority="658" dxfId="10" operator="equal">
      <formula>0</formula>
    </cfRule>
  </conditionalFormatting>
  <conditionalFormatting sqref="J7">
    <cfRule type="cellIs" priority="657" dxfId="10" operator="equal">
      <formula>0</formula>
    </cfRule>
  </conditionalFormatting>
  <conditionalFormatting sqref="G7">
    <cfRule type="cellIs" priority="655" dxfId="1" operator="lessThan">
      <formula>0</formula>
    </cfRule>
  </conditionalFormatting>
  <conditionalFormatting sqref="G7">
    <cfRule type="cellIs" priority="654" dxfId="10" operator="equal">
      <formula>0</formula>
    </cfRule>
  </conditionalFormatting>
  <conditionalFormatting sqref="G7">
    <cfRule type="cellIs" priority="653" dxfId="10" operator="equal">
      <formula>0</formula>
    </cfRule>
  </conditionalFormatting>
  <conditionalFormatting sqref="H8">
    <cfRule type="expression" priority="652" dxfId="0">
      <formula>$H$7&lt;&gt;0</formula>
    </cfRule>
  </conditionalFormatting>
  <conditionalFormatting sqref="I8">
    <cfRule type="expression" priority="651" dxfId="0">
      <formula>$J$7&lt;&gt;0</formula>
    </cfRule>
  </conditionalFormatting>
  <conditionalFormatting sqref="G14">
    <cfRule type="cellIs" priority="646" dxfId="10" operator="equal">
      <formula>0</formula>
    </cfRule>
  </conditionalFormatting>
  <conditionalFormatting sqref="G14">
    <cfRule type="cellIs" priority="645" dxfId="10" operator="equal">
      <formula>0</formula>
    </cfRule>
  </conditionalFormatting>
  <conditionalFormatting sqref="G14">
    <cfRule type="cellIs" priority="644" dxfId="10" operator="equal">
      <formula>0</formula>
    </cfRule>
  </conditionalFormatting>
  <conditionalFormatting sqref="H14">
    <cfRule type="cellIs" priority="643" dxfId="10" operator="equal">
      <formula>0</formula>
    </cfRule>
  </conditionalFormatting>
  <conditionalFormatting sqref="H14">
    <cfRule type="cellIs" priority="641" dxfId="10" operator="equal">
      <formula>0</formula>
    </cfRule>
  </conditionalFormatting>
  <conditionalFormatting sqref="H14">
    <cfRule type="cellIs" priority="640" dxfId="10" operator="equal">
      <formula>0</formula>
    </cfRule>
  </conditionalFormatting>
  <conditionalFormatting sqref="H14">
    <cfRule type="cellIs" priority="639" dxfId="10" operator="equal">
      <formula>0</formula>
    </cfRule>
  </conditionalFormatting>
  <conditionalFormatting sqref="H14">
    <cfRule type="cellIs" priority="638" dxfId="10" operator="equal">
      <formula>0</formula>
    </cfRule>
  </conditionalFormatting>
  <conditionalFormatting sqref="J14">
    <cfRule type="cellIs" priority="636" dxfId="1" operator="lessThan">
      <formula>0</formula>
    </cfRule>
  </conditionalFormatting>
  <conditionalFormatting sqref="J14">
    <cfRule type="cellIs" priority="635" dxfId="10" operator="equal">
      <formula>0</formula>
    </cfRule>
  </conditionalFormatting>
  <conditionalFormatting sqref="J14">
    <cfRule type="cellIs" priority="634" dxfId="10" operator="equal">
      <formula>0</formula>
    </cfRule>
  </conditionalFormatting>
  <conditionalFormatting sqref="J14">
    <cfRule type="cellIs" priority="633" dxfId="10" operator="equal">
      <formula>0</formula>
    </cfRule>
  </conditionalFormatting>
  <conditionalFormatting sqref="J14">
    <cfRule type="cellIs" priority="632" dxfId="10" operator="equal">
      <formula>0</formula>
    </cfRule>
  </conditionalFormatting>
  <conditionalFormatting sqref="G17">
    <cfRule type="cellIs" priority="631" dxfId="10" operator="equal">
      <formula>0</formula>
    </cfRule>
  </conditionalFormatting>
  <conditionalFormatting sqref="G29:J29">
    <cfRule type="cellIs" priority="614" dxfId="1" operator="lessThan">
      <formula>0</formula>
    </cfRule>
  </conditionalFormatting>
  <conditionalFormatting sqref="H17">
    <cfRule type="cellIs" priority="629" dxfId="10" operator="equal">
      <formula>0</formula>
    </cfRule>
  </conditionalFormatting>
  <conditionalFormatting sqref="H18">
    <cfRule type="cellIs" priority="612" dxfId="1" operator="lessThan">
      <formula>0</formula>
    </cfRule>
  </conditionalFormatting>
  <conditionalFormatting sqref="I17">
    <cfRule type="cellIs" priority="626" dxfId="1" operator="lessThan">
      <formula>0</formula>
    </cfRule>
  </conditionalFormatting>
  <conditionalFormatting sqref="J17">
    <cfRule type="cellIs" priority="625" dxfId="10" operator="equal">
      <formula>0</formula>
    </cfRule>
  </conditionalFormatting>
  <conditionalFormatting sqref="H15">
    <cfRule type="expression" priority="623" dxfId="0">
      <formula>$H$14&lt;&gt;0</formula>
    </cfRule>
  </conditionalFormatting>
  <conditionalFormatting sqref="H15">
    <cfRule type="cellIs" priority="622" dxfId="1" operator="lessThan">
      <formula>0</formula>
    </cfRule>
  </conditionalFormatting>
  <conditionalFormatting sqref="H20:J20">
    <cfRule type="cellIs" priority="621" dxfId="10" operator="equal">
      <formula>0</formula>
    </cfRule>
  </conditionalFormatting>
  <conditionalFormatting sqref="H20:J20">
    <cfRule type="cellIs" priority="620" dxfId="1" operator="lessThan">
      <formula>0</formula>
    </cfRule>
  </conditionalFormatting>
  <conditionalFormatting sqref="G23:J23">
    <cfRule type="cellIs" priority="619" dxfId="10" operator="equal">
      <formula>0</formula>
    </cfRule>
  </conditionalFormatting>
  <conditionalFormatting sqref="G26:J26">
    <cfRule type="cellIs" priority="617" dxfId="10" operator="equal">
      <formula>0</formula>
    </cfRule>
  </conditionalFormatting>
  <conditionalFormatting sqref="H18">
    <cfRule type="expression" priority="613" dxfId="0">
      <formula>$H$17&lt;&gt;0</formula>
    </cfRule>
  </conditionalFormatting>
  <conditionalFormatting sqref="I18">
    <cfRule type="expression" priority="611" dxfId="0">
      <formula>$I$17&lt;&gt;0</formula>
    </cfRule>
  </conditionalFormatting>
  <conditionalFormatting sqref="E99">
    <cfRule type="cellIs" priority="607" dxfId="10" operator="equal">
      <formula>0</formula>
    </cfRule>
  </conditionalFormatting>
  <conditionalFormatting sqref="J101">
    <cfRule type="cellIs" priority="606" dxfId="1" operator="lessThan">
      <formula>0</formula>
    </cfRule>
  </conditionalFormatting>
  <conditionalFormatting sqref="E99">
    <cfRule type="cellIs" priority="608" dxfId="10" operator="equal">
      <formula>0</formula>
    </cfRule>
  </conditionalFormatting>
  <conditionalFormatting sqref="E99 G99 I99">
    <cfRule type="cellIs" priority="610" dxfId="10" operator="equal">
      <formula>0</formula>
    </cfRule>
  </conditionalFormatting>
  <conditionalFormatting sqref="G99 E99 I99 E101:I101">
    <cfRule type="cellIs" priority="609" dxfId="1" operator="lessThan">
      <formula>0</formula>
    </cfRule>
  </conditionalFormatting>
  <conditionalFormatting sqref="F99">
    <cfRule type="cellIs" priority="605" dxfId="10" operator="equal">
      <formula>0</formula>
    </cfRule>
  </conditionalFormatting>
  <conditionalFormatting sqref="F99">
    <cfRule type="cellIs" priority="604" dxfId="1" operator="lessThan">
      <formula>0</formula>
    </cfRule>
  </conditionalFormatting>
  <conditionalFormatting sqref="F99">
    <cfRule type="cellIs" priority="603" dxfId="10" operator="equal">
      <formula>0</formula>
    </cfRule>
  </conditionalFormatting>
  <conditionalFormatting sqref="F99">
    <cfRule type="cellIs" priority="602" dxfId="10" operator="equal">
      <formula>0</formula>
    </cfRule>
  </conditionalFormatting>
  <conditionalFormatting sqref="H99">
    <cfRule type="cellIs" priority="601" dxfId="10" operator="equal">
      <formula>0</formula>
    </cfRule>
  </conditionalFormatting>
  <conditionalFormatting sqref="H99">
    <cfRule type="cellIs" priority="600" dxfId="1" operator="lessThan">
      <formula>0</formula>
    </cfRule>
  </conditionalFormatting>
  <conditionalFormatting sqref="H99">
    <cfRule type="cellIs" priority="599" dxfId="10" operator="equal">
      <formula>0</formula>
    </cfRule>
  </conditionalFormatting>
  <conditionalFormatting sqref="H99">
    <cfRule type="cellIs" priority="598" dxfId="10" operator="equal">
      <formula>0</formula>
    </cfRule>
  </conditionalFormatting>
  <conditionalFormatting sqref="J99">
    <cfRule type="cellIs" priority="597" dxfId="10" operator="equal">
      <formula>0</formula>
    </cfRule>
  </conditionalFormatting>
  <conditionalFormatting sqref="J99">
    <cfRule type="cellIs" priority="596" dxfId="1" operator="lessThan">
      <formula>0</formula>
    </cfRule>
  </conditionalFormatting>
  <conditionalFormatting sqref="J99">
    <cfRule type="cellIs" priority="595" dxfId="10" operator="equal">
      <formula>0</formula>
    </cfRule>
  </conditionalFormatting>
  <conditionalFormatting sqref="J99">
    <cfRule type="cellIs" priority="594" dxfId="10" operator="equal">
      <formula>0</formula>
    </cfRule>
  </conditionalFormatting>
  <conditionalFormatting sqref="H12">
    <cfRule type="expression" priority="593" dxfId="0">
      <formula>$H$11&lt;&gt;0</formula>
    </cfRule>
  </conditionalFormatting>
  <conditionalFormatting sqref="H21">
    <cfRule type="expression" priority="592" dxfId="0">
      <formula>$H$20&lt;&gt;0</formula>
    </cfRule>
  </conditionalFormatting>
  <conditionalFormatting sqref="H27">
    <cfRule type="expression" priority="591" dxfId="0">
      <formula>$H$26&lt;&gt;0</formula>
    </cfRule>
  </conditionalFormatting>
  <conditionalFormatting sqref="H27">
    <cfRule type="cellIs" priority="590" dxfId="1" operator="lessThan">
      <formula>0</formula>
    </cfRule>
  </conditionalFormatting>
  <conditionalFormatting sqref="H30">
    <cfRule type="expression" priority="589" dxfId="0">
      <formula>$H$29&lt;&gt;0</formula>
    </cfRule>
  </conditionalFormatting>
  <conditionalFormatting sqref="I27">
    <cfRule type="expression" priority="588" dxfId="0">
      <formula>$I$26&lt;&gt;0</formula>
    </cfRule>
  </conditionalFormatting>
  <conditionalFormatting sqref="I27">
    <cfRule type="cellIs" priority="587" dxfId="1" operator="lessThan">
      <formula>0</formula>
    </cfRule>
  </conditionalFormatting>
  <conditionalFormatting sqref="E33 G33 E39:F39 E51:F51 E42:G42 I33">
    <cfRule type="cellIs" priority="586" dxfId="10" operator="equal">
      <formula>0</formula>
    </cfRule>
  </conditionalFormatting>
  <conditionalFormatting sqref="E34">
    <cfRule type="expression" priority="585" dxfId="0">
      <formula>$E$33&lt;&gt;0</formula>
    </cfRule>
  </conditionalFormatting>
  <conditionalFormatting sqref="F34">
    <cfRule type="expression" priority="584" dxfId="0">
      <formula>$F$11&lt;&gt;0</formula>
    </cfRule>
  </conditionalFormatting>
  <conditionalFormatting sqref="G34">
    <cfRule type="expression" priority="583" dxfId="0">
      <formula>$G$33&lt;&gt;0</formula>
    </cfRule>
  </conditionalFormatting>
  <conditionalFormatting sqref="J34">
    <cfRule type="expression" priority="582" dxfId="0">
      <formula>$J$11&lt;&gt;0</formula>
    </cfRule>
  </conditionalFormatting>
  <conditionalFormatting sqref="F37">
    <cfRule type="expression" priority="581" dxfId="0">
      <formula>$F$36&lt;&gt;0</formula>
    </cfRule>
  </conditionalFormatting>
  <conditionalFormatting sqref="G37">
    <cfRule type="expression" priority="580" dxfId="0">
      <formula>$G$36&lt;&gt;0</formula>
    </cfRule>
  </conditionalFormatting>
  <conditionalFormatting sqref="J37">
    <cfRule type="expression" priority="579" dxfId="0">
      <formula>$J$14&lt;&gt;0</formula>
    </cfRule>
  </conditionalFormatting>
  <conditionalFormatting sqref="E36 I36">
    <cfRule type="cellIs" priority="578" dxfId="10" operator="equal">
      <formula>0</formula>
    </cfRule>
  </conditionalFormatting>
  <conditionalFormatting sqref="G40">
    <cfRule type="expression" priority="577" dxfId="0">
      <formula>$G$39&lt;&gt;0</formula>
    </cfRule>
  </conditionalFormatting>
  <conditionalFormatting sqref="J40">
    <cfRule type="expression" priority="576" dxfId="0">
      <formula>$J$17&lt;&gt;0</formula>
    </cfRule>
  </conditionalFormatting>
  <conditionalFormatting sqref="E43">
    <cfRule type="expression" priority="575" dxfId="0">
      <formula>$E$20&lt;&gt;0</formula>
    </cfRule>
  </conditionalFormatting>
  <conditionalFormatting sqref="G43">
    <cfRule type="expression" priority="574" dxfId="0">
      <formula>$G$42&lt;&gt;0</formula>
    </cfRule>
  </conditionalFormatting>
  <conditionalFormatting sqref="J43">
    <cfRule type="expression" priority="573" dxfId="0">
      <formula>$J$20&lt;&gt;0</formula>
    </cfRule>
  </conditionalFormatting>
  <conditionalFormatting sqref="E52">
    <cfRule type="expression" priority="572" dxfId="0">
      <formula>$E$29&lt;&gt;0</formula>
    </cfRule>
  </conditionalFormatting>
  <conditionalFormatting sqref="F52">
    <cfRule type="expression" priority="571" dxfId="0">
      <formula>$F$29&lt;&gt;0</formula>
    </cfRule>
  </conditionalFormatting>
  <conditionalFormatting sqref="J52">
    <cfRule type="expression" priority="570" dxfId="0">
      <formula>$J$29&lt;&gt;0</formula>
    </cfRule>
  </conditionalFormatting>
  <conditionalFormatting sqref="F36">
    <cfRule type="cellIs" priority="569" dxfId="10" operator="equal">
      <formula>0</formula>
    </cfRule>
  </conditionalFormatting>
  <conditionalFormatting sqref="G33 E33 E39:F39 E53:I53 I33 I36 E36:F36 F37:G37 I37:J37 I40:J40 E34:J34 E41:G42 H41:J41 E44:J44 E51:F52 J52:J53 E43 G43:J43 G40 H52 E35:I35 E38:J38">
    <cfRule type="cellIs" priority="568" dxfId="1" operator="lessThan">
      <formula>0</formula>
    </cfRule>
  </conditionalFormatting>
  <conditionalFormatting sqref="E33">
    <cfRule type="cellIs" priority="567" dxfId="10" operator="equal">
      <formula>0</formula>
    </cfRule>
  </conditionalFormatting>
  <conditionalFormatting sqref="E33">
    <cfRule type="cellIs" priority="566" dxfId="10" operator="equal">
      <formula>0</formula>
    </cfRule>
  </conditionalFormatting>
  <conditionalFormatting sqref="E36">
    <cfRule type="cellIs" priority="565" dxfId="10" operator="equal">
      <formula>0</formula>
    </cfRule>
  </conditionalFormatting>
  <conditionalFormatting sqref="E39">
    <cfRule type="cellIs" priority="564" dxfId="10" operator="equal">
      <formula>0</formula>
    </cfRule>
  </conditionalFormatting>
  <conditionalFormatting sqref="E42">
    <cfRule type="cellIs" priority="563" dxfId="10" operator="equal">
      <formula>0</formula>
    </cfRule>
  </conditionalFormatting>
  <conditionalFormatting sqref="E51">
    <cfRule type="cellIs" priority="562" dxfId="10" operator="equal">
      <formula>0</formula>
    </cfRule>
  </conditionalFormatting>
  <conditionalFormatting sqref="F36">
    <cfRule type="cellIs" priority="561" dxfId="10" operator="equal">
      <formula>0</formula>
    </cfRule>
  </conditionalFormatting>
  <conditionalFormatting sqref="I36">
    <cfRule type="cellIs" priority="560" dxfId="10" operator="equal">
      <formula>0</formula>
    </cfRule>
  </conditionalFormatting>
  <conditionalFormatting sqref="J35">
    <cfRule type="cellIs" priority="559" dxfId="1" operator="lessThan">
      <formula>0</formula>
    </cfRule>
  </conditionalFormatting>
  <conditionalFormatting sqref="F33">
    <cfRule type="cellIs" priority="537" dxfId="1" operator="lessThan">
      <formula>0</formula>
    </cfRule>
  </conditionalFormatting>
  <conditionalFormatting sqref="F33">
    <cfRule type="cellIs" priority="536" dxfId="10" operator="equal">
      <formula>0</formula>
    </cfRule>
  </conditionalFormatting>
  <conditionalFormatting sqref="J33">
    <cfRule type="cellIs" priority="529" dxfId="1" operator="lessThan">
      <formula>0</formula>
    </cfRule>
  </conditionalFormatting>
  <conditionalFormatting sqref="J33">
    <cfRule type="cellIs" priority="527" dxfId="10" operator="equal">
      <formula>0</formula>
    </cfRule>
  </conditionalFormatting>
  <conditionalFormatting sqref="G36">
    <cfRule type="cellIs" priority="526" dxfId="10" operator="equal">
      <formula>0</formula>
    </cfRule>
  </conditionalFormatting>
  <conditionalFormatting sqref="I34">
    <cfRule type="expression" priority="558" dxfId="0">
      <formula>$I$33&lt;&gt;0</formula>
    </cfRule>
  </conditionalFormatting>
  <conditionalFormatting sqref="I37">
    <cfRule type="expression" priority="557" dxfId="0">
      <formula>$I$14&lt;&gt;0</formula>
    </cfRule>
  </conditionalFormatting>
  <conditionalFormatting sqref="H36">
    <cfRule type="cellIs" priority="519" dxfId="1" operator="lessThan">
      <formula>0</formula>
    </cfRule>
  </conditionalFormatting>
  <conditionalFormatting sqref="J36">
    <cfRule type="cellIs" priority="514" dxfId="10" operator="equal">
      <formula>0</formula>
    </cfRule>
  </conditionalFormatting>
  <conditionalFormatting sqref="G36">
    <cfRule type="cellIs" priority="525" dxfId="1" operator="lessThan">
      <formula>0</formula>
    </cfRule>
  </conditionalFormatting>
  <conditionalFormatting sqref="G39">
    <cfRule type="cellIs" priority="507" dxfId="1" operator="lessThan">
      <formula>0</formula>
    </cfRule>
  </conditionalFormatting>
  <conditionalFormatting sqref="E46">
    <cfRule type="expression" priority="556" dxfId="0">
      <formula>$E$23&lt;&gt;0</formula>
    </cfRule>
  </conditionalFormatting>
  <conditionalFormatting sqref="G46">
    <cfRule type="expression" priority="555" dxfId="0">
      <formula>$G$45&lt;&gt;0</formula>
    </cfRule>
  </conditionalFormatting>
  <conditionalFormatting sqref="J46">
    <cfRule type="expression" priority="554" dxfId="0">
      <formula>$J$23&lt;&gt;0</formula>
    </cfRule>
  </conditionalFormatting>
  <conditionalFormatting sqref="E45">
    <cfRule type="cellIs" priority="553" dxfId="10" operator="equal">
      <formula>0</formula>
    </cfRule>
  </conditionalFormatting>
  <conditionalFormatting sqref="F45">
    <cfRule type="cellIs" priority="552" dxfId="10" operator="equal">
      <formula>0</formula>
    </cfRule>
  </conditionalFormatting>
  <conditionalFormatting sqref="E45:F45 E47:J47 E46 I46:J46 G46">
    <cfRule type="cellIs" priority="551" dxfId="1" operator="lessThan">
      <formula>0</formula>
    </cfRule>
  </conditionalFormatting>
  <conditionalFormatting sqref="E45">
    <cfRule type="cellIs" priority="550" dxfId="10" operator="equal">
      <formula>0</formula>
    </cfRule>
  </conditionalFormatting>
  <conditionalFormatting sqref="F45">
    <cfRule type="cellIs" priority="549" dxfId="10" operator="equal">
      <formula>0</formula>
    </cfRule>
  </conditionalFormatting>
  <conditionalFormatting sqref="G45:J45">
    <cfRule type="cellIs" priority="495" dxfId="1" operator="lessThan">
      <formula>0</formula>
    </cfRule>
  </conditionalFormatting>
  <conditionalFormatting sqref="G48:J48">
    <cfRule type="cellIs" priority="493" dxfId="1" operator="lessThan">
      <formula>0</formula>
    </cfRule>
  </conditionalFormatting>
  <conditionalFormatting sqref="I46">
    <cfRule type="expression" priority="548" dxfId="0">
      <formula>$I$45&lt;&gt;0</formula>
    </cfRule>
  </conditionalFormatting>
  <conditionalFormatting sqref="H39">
    <cfRule type="cellIs" priority="505" dxfId="1" operator="lessThan">
      <formula>0</formula>
    </cfRule>
  </conditionalFormatting>
  <conditionalFormatting sqref="I39">
    <cfRule type="cellIs" priority="504" dxfId="10" operator="equal">
      <formula>0</formula>
    </cfRule>
  </conditionalFormatting>
  <conditionalFormatting sqref="J39">
    <cfRule type="cellIs" priority="501" dxfId="1" operator="lessThan">
      <formula>0</formula>
    </cfRule>
  </conditionalFormatting>
  <conditionalFormatting sqref="H46">
    <cfRule type="expression" priority="547" dxfId="0">
      <formula>$H$45&lt;&gt;0</formula>
    </cfRule>
  </conditionalFormatting>
  <conditionalFormatting sqref="H46">
    <cfRule type="cellIs" priority="546" dxfId="1" operator="lessThan">
      <formula>0</formula>
    </cfRule>
  </conditionalFormatting>
  <conditionalFormatting sqref="E48:F48">
    <cfRule type="cellIs" priority="545" dxfId="10" operator="equal">
      <formula>0</formula>
    </cfRule>
  </conditionalFormatting>
  <conditionalFormatting sqref="J49">
    <cfRule type="expression" priority="544" dxfId="0">
      <formula>$J$26&lt;&gt;0</formula>
    </cfRule>
  </conditionalFormatting>
  <conditionalFormatting sqref="J49 E48:F48 E50:J50">
    <cfRule type="cellIs" priority="543" dxfId="1" operator="lessThan">
      <formula>0</formula>
    </cfRule>
  </conditionalFormatting>
  <conditionalFormatting sqref="E48">
    <cfRule type="cellIs" priority="542" dxfId="10" operator="equal">
      <formula>0</formula>
    </cfRule>
  </conditionalFormatting>
  <conditionalFormatting sqref="G51:J51">
    <cfRule type="cellIs" priority="492" dxfId="10" operator="equal">
      <formula>0</formula>
    </cfRule>
  </conditionalFormatting>
  <conditionalFormatting sqref="F36">
    <cfRule type="cellIs" priority="541" dxfId="10" operator="equal">
      <formula>0</formula>
    </cfRule>
  </conditionalFormatting>
  <conditionalFormatting sqref="F36">
    <cfRule type="cellIs" priority="540" dxfId="10" operator="equal">
      <formula>0</formula>
    </cfRule>
  </conditionalFormatting>
  <conditionalFormatting sqref="F36">
    <cfRule type="cellIs" priority="539" dxfId="10" operator="equal">
      <formula>0</formula>
    </cfRule>
  </conditionalFormatting>
  <conditionalFormatting sqref="F33">
    <cfRule type="cellIs" priority="538" dxfId="10" operator="equal">
      <formula>0</formula>
    </cfRule>
  </conditionalFormatting>
  <conditionalFormatting sqref="F33">
    <cfRule type="cellIs" priority="535" dxfId="10" operator="equal">
      <formula>0</formula>
    </cfRule>
  </conditionalFormatting>
  <conditionalFormatting sqref="H33">
    <cfRule type="cellIs" priority="534" dxfId="10" operator="equal">
      <formula>0</formula>
    </cfRule>
  </conditionalFormatting>
  <conditionalFormatting sqref="H33">
    <cfRule type="cellIs" priority="533" dxfId="1" operator="lessThan">
      <formula>0</formula>
    </cfRule>
  </conditionalFormatting>
  <conditionalFormatting sqref="H33">
    <cfRule type="cellIs" priority="532" dxfId="10" operator="equal">
      <formula>0</formula>
    </cfRule>
  </conditionalFormatting>
  <conditionalFormatting sqref="H33">
    <cfRule type="cellIs" priority="531" dxfId="10" operator="equal">
      <formula>0</formula>
    </cfRule>
  </conditionalFormatting>
  <conditionalFormatting sqref="J33">
    <cfRule type="cellIs" priority="530" dxfId="10" operator="equal">
      <formula>0</formula>
    </cfRule>
  </conditionalFormatting>
  <conditionalFormatting sqref="J33">
    <cfRule type="cellIs" priority="528" dxfId="10" operator="equal">
      <formula>0</formula>
    </cfRule>
  </conditionalFormatting>
  <conditionalFormatting sqref="G36">
    <cfRule type="cellIs" priority="524" dxfId="10" operator="equal">
      <formula>0</formula>
    </cfRule>
  </conditionalFormatting>
  <conditionalFormatting sqref="G36">
    <cfRule type="cellIs" priority="523" dxfId="10" operator="equal">
      <formula>0</formula>
    </cfRule>
  </conditionalFormatting>
  <conditionalFormatting sqref="G36">
    <cfRule type="cellIs" priority="522" dxfId="10" operator="equal">
      <formula>0</formula>
    </cfRule>
  </conditionalFormatting>
  <conditionalFormatting sqref="G36">
    <cfRule type="cellIs" priority="521" dxfId="10" operator="equal">
      <formula>0</formula>
    </cfRule>
  </conditionalFormatting>
  <conditionalFormatting sqref="H36">
    <cfRule type="cellIs" priority="520" dxfId="10" operator="equal">
      <formula>0</formula>
    </cfRule>
  </conditionalFormatting>
  <conditionalFormatting sqref="H36">
    <cfRule type="cellIs" priority="518" dxfId="10" operator="equal">
      <formula>0</formula>
    </cfRule>
  </conditionalFormatting>
  <conditionalFormatting sqref="H36">
    <cfRule type="cellIs" priority="517" dxfId="10" operator="equal">
      <formula>0</formula>
    </cfRule>
  </conditionalFormatting>
  <conditionalFormatting sqref="H36">
    <cfRule type="cellIs" priority="516" dxfId="10" operator="equal">
      <formula>0</formula>
    </cfRule>
  </conditionalFormatting>
  <conditionalFormatting sqref="H36">
    <cfRule type="cellIs" priority="515" dxfId="10" operator="equal">
      <formula>0</formula>
    </cfRule>
  </conditionalFormatting>
  <conditionalFormatting sqref="J36">
    <cfRule type="cellIs" priority="513" dxfId="1" operator="lessThan">
      <formula>0</formula>
    </cfRule>
  </conditionalFormatting>
  <conditionalFormatting sqref="J36">
    <cfRule type="cellIs" priority="512" dxfId="10" operator="equal">
      <formula>0</formula>
    </cfRule>
  </conditionalFormatting>
  <conditionalFormatting sqref="J36">
    <cfRule type="cellIs" priority="511" dxfId="10" operator="equal">
      <formula>0</formula>
    </cfRule>
  </conditionalFormatting>
  <conditionalFormatting sqref="J36">
    <cfRule type="cellIs" priority="510" dxfId="10" operator="equal">
      <formula>0</formula>
    </cfRule>
  </conditionalFormatting>
  <conditionalFormatting sqref="J36">
    <cfRule type="cellIs" priority="509" dxfId="10" operator="equal">
      <formula>0</formula>
    </cfRule>
  </conditionalFormatting>
  <conditionalFormatting sqref="G39">
    <cfRule type="cellIs" priority="508" dxfId="10" operator="equal">
      <formula>0</formula>
    </cfRule>
  </conditionalFormatting>
  <conditionalFormatting sqref="G51:J51">
    <cfRule type="cellIs" priority="491" dxfId="1" operator="lessThan">
      <formula>0</formula>
    </cfRule>
  </conditionalFormatting>
  <conditionalFormatting sqref="H39">
    <cfRule type="cellIs" priority="506" dxfId="10" operator="equal">
      <formula>0</formula>
    </cfRule>
  </conditionalFormatting>
  <conditionalFormatting sqref="H40">
    <cfRule type="cellIs" priority="489" dxfId="1" operator="lessThan">
      <formula>0</formula>
    </cfRule>
  </conditionalFormatting>
  <conditionalFormatting sqref="I39">
    <cfRule type="cellIs" priority="503" dxfId="1" operator="lessThan">
      <formula>0</formula>
    </cfRule>
  </conditionalFormatting>
  <conditionalFormatting sqref="J39">
    <cfRule type="cellIs" priority="502" dxfId="10" operator="equal">
      <formula>0</formula>
    </cfRule>
  </conditionalFormatting>
  <conditionalFormatting sqref="H37">
    <cfRule type="expression" priority="500" dxfId="0">
      <formula>$H$14&lt;&gt;0</formula>
    </cfRule>
  </conditionalFormatting>
  <conditionalFormatting sqref="H37">
    <cfRule type="cellIs" priority="499" dxfId="1" operator="lessThan">
      <formula>0</formula>
    </cfRule>
  </conditionalFormatting>
  <conditionalFormatting sqref="H42:J42">
    <cfRule type="cellIs" priority="498" dxfId="10" operator="equal">
      <formula>0</formula>
    </cfRule>
  </conditionalFormatting>
  <conditionalFormatting sqref="H42:J42">
    <cfRule type="cellIs" priority="497" dxfId="1" operator="lessThan">
      <formula>0</formula>
    </cfRule>
  </conditionalFormatting>
  <conditionalFormatting sqref="G45:J45">
    <cfRule type="cellIs" priority="496" dxfId="10" operator="equal">
      <formula>0</formula>
    </cfRule>
  </conditionalFormatting>
  <conditionalFormatting sqref="G48:J48">
    <cfRule type="cellIs" priority="494" dxfId="10" operator="equal">
      <formula>0</formula>
    </cfRule>
  </conditionalFormatting>
  <conditionalFormatting sqref="H40">
    <cfRule type="expression" priority="490" dxfId="0">
      <formula>$H$17&lt;&gt;0</formula>
    </cfRule>
  </conditionalFormatting>
  <conditionalFormatting sqref="I40">
    <cfRule type="expression" priority="488" dxfId="0">
      <formula>$I$17&lt;&gt;0</formula>
    </cfRule>
  </conditionalFormatting>
  <conditionalFormatting sqref="H34">
    <cfRule type="expression" priority="487" dxfId="0">
      <formula>$H$33&lt;&gt;0</formula>
    </cfRule>
  </conditionalFormatting>
  <conditionalFormatting sqref="H43">
    <cfRule type="expression" priority="486" dxfId="0">
      <formula>$H$42&lt;&gt;0</formula>
    </cfRule>
  </conditionalFormatting>
  <conditionalFormatting sqref="H49">
    <cfRule type="expression" priority="485" dxfId="0">
      <formula>$H$48&lt;&gt;0</formula>
    </cfRule>
  </conditionalFormatting>
  <conditionalFormatting sqref="H49">
    <cfRule type="cellIs" priority="484" dxfId="1" operator="lessThan">
      <formula>0</formula>
    </cfRule>
  </conditionalFormatting>
  <conditionalFormatting sqref="H52">
    <cfRule type="expression" priority="483" dxfId="0">
      <formula>$H$51&lt;&gt;0</formula>
    </cfRule>
  </conditionalFormatting>
  <conditionalFormatting sqref="I49">
    <cfRule type="expression" priority="482" dxfId="0">
      <formula>$I$48&lt;&gt;0</formula>
    </cfRule>
  </conditionalFormatting>
  <conditionalFormatting sqref="I49">
    <cfRule type="cellIs" priority="481" dxfId="1" operator="lessThan">
      <formula>0</formula>
    </cfRule>
  </conditionalFormatting>
  <conditionalFormatting sqref="E55 G55 E61:F61 E73:F73 E64:G64 I55">
    <cfRule type="cellIs" priority="480" dxfId="10" operator="equal">
      <formula>0</formula>
    </cfRule>
  </conditionalFormatting>
  <conditionalFormatting sqref="G56">
    <cfRule type="expression" priority="479" dxfId="0">
      <formula>$G$55&lt;&gt;0</formula>
    </cfRule>
  </conditionalFormatting>
  <conditionalFormatting sqref="J56">
    <cfRule type="expression" priority="478" dxfId="0">
      <formula>$J$55&lt;&gt;0</formula>
    </cfRule>
  </conditionalFormatting>
  <conditionalFormatting sqref="G59">
    <cfRule type="expression" priority="477" dxfId="0">
      <formula>$G$58&lt;&gt;0</formula>
    </cfRule>
  </conditionalFormatting>
  <conditionalFormatting sqref="J59">
    <cfRule type="expression" priority="476" dxfId="0">
      <formula>$J$14&lt;&gt;0</formula>
    </cfRule>
  </conditionalFormatting>
  <conditionalFormatting sqref="E58 I58">
    <cfRule type="cellIs" priority="475" dxfId="10" operator="equal">
      <formula>0</formula>
    </cfRule>
  </conditionalFormatting>
  <conditionalFormatting sqref="G62">
    <cfRule type="expression" priority="474" dxfId="0">
      <formula>$G$61&lt;&gt;0</formula>
    </cfRule>
  </conditionalFormatting>
  <conditionalFormatting sqref="J62">
    <cfRule type="expression" priority="473" dxfId="0">
      <formula>$J$17&lt;&gt;0</formula>
    </cfRule>
  </conditionalFormatting>
  <conditionalFormatting sqref="E65">
    <cfRule type="expression" priority="472" dxfId="0">
      <formula>$E$20&lt;&gt;0</formula>
    </cfRule>
  </conditionalFormatting>
  <conditionalFormatting sqref="J65">
    <cfRule type="expression" priority="471" dxfId="0">
      <formula>$J$20&lt;&gt;0</formula>
    </cfRule>
  </conditionalFormatting>
  <conditionalFormatting sqref="E74">
    <cfRule type="expression" priority="470" dxfId="0">
      <formula>$E$29&lt;&gt;0</formula>
    </cfRule>
  </conditionalFormatting>
  <conditionalFormatting sqref="F74">
    <cfRule type="expression" priority="469" dxfId="0">
      <formula>$F$29&lt;&gt;0</formula>
    </cfRule>
  </conditionalFormatting>
  <conditionalFormatting sqref="J74">
    <cfRule type="expression" priority="468" dxfId="0">
      <formula>$J$73&lt;&gt;0</formula>
    </cfRule>
  </conditionalFormatting>
  <conditionalFormatting sqref="F58">
    <cfRule type="cellIs" priority="467" dxfId="10" operator="equal">
      <formula>0</formula>
    </cfRule>
  </conditionalFormatting>
  <conditionalFormatting sqref="G55 E55 E61:F61 E64:G64 E75:I75 E66:I66 E63:I63 I55 I58 E58:F58 I59:J59 I62:J62 G56:J56 E65 E73:F74 H65:J65 G62 G59 I74:J74 E57:J57 E60:J60">
    <cfRule type="cellIs" priority="466" dxfId="1" operator="lessThan">
      <formula>0</formula>
    </cfRule>
  </conditionalFormatting>
  <conditionalFormatting sqref="E55">
    <cfRule type="cellIs" priority="465" dxfId="10" operator="equal">
      <formula>0</formula>
    </cfRule>
  </conditionalFormatting>
  <conditionalFormatting sqref="E55">
    <cfRule type="cellIs" priority="464" dxfId="10" operator="equal">
      <formula>0</formula>
    </cfRule>
  </conditionalFormatting>
  <conditionalFormatting sqref="E58">
    <cfRule type="cellIs" priority="463" dxfId="10" operator="equal">
      <formula>0</formula>
    </cfRule>
  </conditionalFormatting>
  <conditionalFormatting sqref="E61">
    <cfRule type="cellIs" priority="462" dxfId="10" operator="equal">
      <formula>0</formula>
    </cfRule>
  </conditionalFormatting>
  <conditionalFormatting sqref="E64">
    <cfRule type="cellIs" priority="461" dxfId="10" operator="equal">
      <formula>0</formula>
    </cfRule>
  </conditionalFormatting>
  <conditionalFormatting sqref="E73">
    <cfRule type="cellIs" priority="460" dxfId="10" operator="equal">
      <formula>0</formula>
    </cfRule>
  </conditionalFormatting>
  <conditionalFormatting sqref="F58">
    <cfRule type="cellIs" priority="459" dxfId="10" operator="equal">
      <formula>0</formula>
    </cfRule>
  </conditionalFormatting>
  <conditionalFormatting sqref="I58">
    <cfRule type="cellIs" priority="458" dxfId="10" operator="equal">
      <formula>0</formula>
    </cfRule>
  </conditionalFormatting>
  <conditionalFormatting sqref="J63">
    <cfRule type="cellIs" priority="456" dxfId="1" operator="lessThan">
      <formula>0</formula>
    </cfRule>
  </conditionalFormatting>
  <conditionalFormatting sqref="J66">
    <cfRule type="cellIs" priority="455" dxfId="1" operator="lessThan">
      <formula>0</formula>
    </cfRule>
  </conditionalFormatting>
  <conditionalFormatting sqref="J75">
    <cfRule type="cellIs" priority="454" dxfId="1" operator="lessThan">
      <formula>0</formula>
    </cfRule>
  </conditionalFormatting>
  <conditionalFormatting sqref="F55">
    <cfRule type="cellIs" priority="434" dxfId="1" operator="lessThan">
      <formula>0</formula>
    </cfRule>
  </conditionalFormatting>
  <conditionalFormatting sqref="F55">
    <cfRule type="cellIs" priority="433" dxfId="10" operator="equal">
      <formula>0</formula>
    </cfRule>
  </conditionalFormatting>
  <conditionalFormatting sqref="J55">
    <cfRule type="cellIs" priority="426" dxfId="1" operator="lessThan">
      <formula>0</formula>
    </cfRule>
  </conditionalFormatting>
  <conditionalFormatting sqref="J55">
    <cfRule type="cellIs" priority="424" dxfId="10" operator="equal">
      <formula>0</formula>
    </cfRule>
  </conditionalFormatting>
  <conditionalFormatting sqref="G58">
    <cfRule type="cellIs" priority="423" dxfId="10" operator="equal">
      <formula>0</formula>
    </cfRule>
  </conditionalFormatting>
  <conditionalFormatting sqref="I56">
    <cfRule type="expression" priority="453" dxfId="0">
      <formula>$I$55&lt;&gt;0</formula>
    </cfRule>
  </conditionalFormatting>
  <conditionalFormatting sqref="I59">
    <cfRule type="expression" priority="452" dxfId="0">
      <formula>$I$14&lt;&gt;0</formula>
    </cfRule>
  </conditionalFormatting>
  <conditionalFormatting sqref="H58">
    <cfRule type="cellIs" priority="416" dxfId="1" operator="lessThan">
      <formula>0</formula>
    </cfRule>
  </conditionalFormatting>
  <conditionalFormatting sqref="J58">
    <cfRule type="cellIs" priority="411" dxfId="10" operator="equal">
      <formula>0</formula>
    </cfRule>
  </conditionalFormatting>
  <conditionalFormatting sqref="G58">
    <cfRule type="cellIs" priority="422" dxfId="1" operator="lessThan">
      <formula>0</formula>
    </cfRule>
  </conditionalFormatting>
  <conditionalFormatting sqref="G61">
    <cfRule type="cellIs" priority="404" dxfId="1" operator="lessThan">
      <formula>0</formula>
    </cfRule>
  </conditionalFormatting>
  <conditionalFormatting sqref="E68">
    <cfRule type="expression" priority="451" dxfId="0">
      <formula>$E$23&lt;&gt;0</formula>
    </cfRule>
  </conditionalFormatting>
  <conditionalFormatting sqref="J68">
    <cfRule type="expression" priority="450" dxfId="0">
      <formula>$J$67&lt;&gt;0</formula>
    </cfRule>
  </conditionalFormatting>
  <conditionalFormatting sqref="E67">
    <cfRule type="cellIs" priority="449" dxfId="10" operator="equal">
      <formula>0</formula>
    </cfRule>
  </conditionalFormatting>
  <conditionalFormatting sqref="F67">
    <cfRule type="cellIs" priority="448" dxfId="10" operator="equal">
      <formula>0</formula>
    </cfRule>
  </conditionalFormatting>
  <conditionalFormatting sqref="E69:J69 E67:F67 I68:J68 E68">
    <cfRule type="cellIs" priority="447" dxfId="1" operator="lessThan">
      <formula>0</formula>
    </cfRule>
  </conditionalFormatting>
  <conditionalFormatting sqref="E67">
    <cfRule type="cellIs" priority="446" dxfId="10" operator="equal">
      <formula>0</formula>
    </cfRule>
  </conditionalFormatting>
  <conditionalFormatting sqref="F67">
    <cfRule type="cellIs" priority="445" dxfId="10" operator="equal">
      <formula>0</formula>
    </cfRule>
  </conditionalFormatting>
  <conditionalFormatting sqref="G67:J67">
    <cfRule type="cellIs" priority="392" dxfId="1" operator="lessThan">
      <formula>0</formula>
    </cfRule>
  </conditionalFormatting>
  <conditionalFormatting sqref="G70:J70">
    <cfRule type="cellIs" priority="390" dxfId="1" operator="lessThan">
      <formula>0</formula>
    </cfRule>
  </conditionalFormatting>
  <conditionalFormatting sqref="I68">
    <cfRule type="expression" priority="444" dxfId="0">
      <formula>$I$67&lt;&gt;0</formula>
    </cfRule>
  </conditionalFormatting>
  <conditionalFormatting sqref="H61">
    <cfRule type="cellIs" priority="402" dxfId="1" operator="lessThan">
      <formula>0</formula>
    </cfRule>
  </conditionalFormatting>
  <conditionalFormatting sqref="I61">
    <cfRule type="cellIs" priority="401" dxfId="10" operator="equal">
      <formula>0</formula>
    </cfRule>
  </conditionalFormatting>
  <conditionalFormatting sqref="J61">
    <cfRule type="cellIs" priority="398" dxfId="1" operator="lessThan">
      <formula>0</formula>
    </cfRule>
  </conditionalFormatting>
  <conditionalFormatting sqref="E70:F70">
    <cfRule type="cellIs" priority="443" dxfId="10" operator="equal">
      <formula>0</formula>
    </cfRule>
  </conditionalFormatting>
  <conditionalFormatting sqref="J71">
    <cfRule type="expression" priority="442" dxfId="0">
      <formula>$J$70&lt;&gt;0</formula>
    </cfRule>
  </conditionalFormatting>
  <conditionalFormatting sqref="J71 E70:F70 E72:J72">
    <cfRule type="cellIs" priority="441" dxfId="1" operator="lessThan">
      <formula>0</formula>
    </cfRule>
  </conditionalFormatting>
  <conditionalFormatting sqref="E70">
    <cfRule type="cellIs" priority="440" dxfId="10" operator="equal">
      <formula>0</formula>
    </cfRule>
  </conditionalFormatting>
  <conditionalFormatting sqref="G73:J73">
    <cfRule type="cellIs" priority="389" dxfId="10" operator="equal">
      <formula>0</formula>
    </cfRule>
  </conditionalFormatting>
  <conditionalFormatting sqref="F58">
    <cfRule type="cellIs" priority="438" dxfId="10" operator="equal">
      <formula>0</formula>
    </cfRule>
  </conditionalFormatting>
  <conditionalFormatting sqref="F58">
    <cfRule type="cellIs" priority="437" dxfId="10" operator="equal">
      <formula>0</formula>
    </cfRule>
  </conditionalFormatting>
  <conditionalFormatting sqref="F58">
    <cfRule type="cellIs" priority="436" dxfId="10" operator="equal">
      <formula>0</formula>
    </cfRule>
  </conditionalFormatting>
  <conditionalFormatting sqref="F55">
    <cfRule type="cellIs" priority="435" dxfId="10" operator="equal">
      <formula>0</formula>
    </cfRule>
  </conditionalFormatting>
  <conditionalFormatting sqref="F55">
    <cfRule type="cellIs" priority="432" dxfId="10" operator="equal">
      <formula>0</formula>
    </cfRule>
  </conditionalFormatting>
  <conditionalFormatting sqref="H55">
    <cfRule type="cellIs" priority="431" dxfId="10" operator="equal">
      <formula>0</formula>
    </cfRule>
  </conditionalFormatting>
  <conditionalFormatting sqref="H55">
    <cfRule type="cellIs" priority="430" dxfId="1" operator="lessThan">
      <formula>0</formula>
    </cfRule>
  </conditionalFormatting>
  <conditionalFormatting sqref="H55">
    <cfRule type="cellIs" priority="429" dxfId="10" operator="equal">
      <formula>0</formula>
    </cfRule>
  </conditionalFormatting>
  <conditionalFormatting sqref="H55">
    <cfRule type="cellIs" priority="428" dxfId="10" operator="equal">
      <formula>0</formula>
    </cfRule>
  </conditionalFormatting>
  <conditionalFormatting sqref="J55">
    <cfRule type="cellIs" priority="427" dxfId="10" operator="equal">
      <formula>0</formula>
    </cfRule>
  </conditionalFormatting>
  <conditionalFormatting sqref="J55">
    <cfRule type="cellIs" priority="425" dxfId="10" operator="equal">
      <formula>0</formula>
    </cfRule>
  </conditionalFormatting>
  <conditionalFormatting sqref="G58">
    <cfRule type="cellIs" priority="421" dxfId="10" operator="equal">
      <formula>0</formula>
    </cfRule>
  </conditionalFormatting>
  <conditionalFormatting sqref="G58">
    <cfRule type="cellIs" priority="420" dxfId="10" operator="equal">
      <formula>0</formula>
    </cfRule>
  </conditionalFormatting>
  <conditionalFormatting sqref="G58">
    <cfRule type="cellIs" priority="419" dxfId="10" operator="equal">
      <formula>0</formula>
    </cfRule>
  </conditionalFormatting>
  <conditionalFormatting sqref="G58">
    <cfRule type="cellIs" priority="418" dxfId="10" operator="equal">
      <formula>0</formula>
    </cfRule>
  </conditionalFormatting>
  <conditionalFormatting sqref="H58">
    <cfRule type="cellIs" priority="417" dxfId="10" operator="equal">
      <formula>0</formula>
    </cfRule>
  </conditionalFormatting>
  <conditionalFormatting sqref="H58">
    <cfRule type="cellIs" priority="415" dxfId="10" operator="equal">
      <formula>0</formula>
    </cfRule>
  </conditionalFormatting>
  <conditionalFormatting sqref="H58">
    <cfRule type="cellIs" priority="414" dxfId="10" operator="equal">
      <formula>0</formula>
    </cfRule>
  </conditionalFormatting>
  <conditionalFormatting sqref="H58">
    <cfRule type="cellIs" priority="413" dxfId="10" operator="equal">
      <formula>0</formula>
    </cfRule>
  </conditionalFormatting>
  <conditionalFormatting sqref="H58">
    <cfRule type="cellIs" priority="412" dxfId="10" operator="equal">
      <formula>0</formula>
    </cfRule>
  </conditionalFormatting>
  <conditionalFormatting sqref="J58">
    <cfRule type="cellIs" priority="410" dxfId="1" operator="lessThan">
      <formula>0</formula>
    </cfRule>
  </conditionalFormatting>
  <conditionalFormatting sqref="J58">
    <cfRule type="cellIs" priority="409" dxfId="10" operator="equal">
      <formula>0</formula>
    </cfRule>
  </conditionalFormatting>
  <conditionalFormatting sqref="J58">
    <cfRule type="cellIs" priority="408" dxfId="10" operator="equal">
      <formula>0</formula>
    </cfRule>
  </conditionalFormatting>
  <conditionalFormatting sqref="J58">
    <cfRule type="cellIs" priority="407" dxfId="10" operator="equal">
      <formula>0</formula>
    </cfRule>
  </conditionalFormatting>
  <conditionalFormatting sqref="J58">
    <cfRule type="cellIs" priority="406" dxfId="10" operator="equal">
      <formula>0</formula>
    </cfRule>
  </conditionalFormatting>
  <conditionalFormatting sqref="G61">
    <cfRule type="cellIs" priority="405" dxfId="10" operator="equal">
      <formula>0</formula>
    </cfRule>
  </conditionalFormatting>
  <conditionalFormatting sqref="G73:J73">
    <cfRule type="cellIs" priority="388" dxfId="1" operator="lessThan">
      <formula>0</formula>
    </cfRule>
  </conditionalFormatting>
  <conditionalFormatting sqref="H61">
    <cfRule type="cellIs" priority="403" dxfId="10" operator="equal">
      <formula>0</formula>
    </cfRule>
  </conditionalFormatting>
  <conditionalFormatting sqref="H62">
    <cfRule type="cellIs" priority="386" dxfId="1" operator="lessThan">
      <formula>0</formula>
    </cfRule>
  </conditionalFormatting>
  <conditionalFormatting sqref="I61">
    <cfRule type="cellIs" priority="400" dxfId="1" operator="lessThan">
      <formula>0</formula>
    </cfRule>
  </conditionalFormatting>
  <conditionalFormatting sqref="J61">
    <cfRule type="cellIs" priority="399" dxfId="10" operator="equal">
      <formula>0</formula>
    </cfRule>
  </conditionalFormatting>
  <conditionalFormatting sqref="H59">
    <cfRule type="expression" priority="397" dxfId="0">
      <formula>$H$58&lt;&gt;0</formula>
    </cfRule>
  </conditionalFormatting>
  <conditionalFormatting sqref="H59">
    <cfRule type="cellIs" priority="396" dxfId="1" operator="lessThan">
      <formula>0</formula>
    </cfRule>
  </conditionalFormatting>
  <conditionalFormatting sqref="H64:J64">
    <cfRule type="cellIs" priority="395" dxfId="10" operator="equal">
      <formula>0</formula>
    </cfRule>
  </conditionalFormatting>
  <conditionalFormatting sqref="H64:J64">
    <cfRule type="cellIs" priority="394" dxfId="1" operator="lessThan">
      <formula>0</formula>
    </cfRule>
  </conditionalFormatting>
  <conditionalFormatting sqref="G67:J67">
    <cfRule type="cellIs" priority="393" dxfId="10" operator="equal">
      <formula>0</formula>
    </cfRule>
  </conditionalFormatting>
  <conditionalFormatting sqref="G70:J70">
    <cfRule type="cellIs" priority="391" dxfId="10" operator="equal">
      <formula>0</formula>
    </cfRule>
  </conditionalFormatting>
  <conditionalFormatting sqref="H62">
    <cfRule type="expression" priority="387" dxfId="0">
      <formula>$H$61&lt;&gt;0</formula>
    </cfRule>
  </conditionalFormatting>
  <conditionalFormatting sqref="I62">
    <cfRule type="expression" priority="385" dxfId="0">
      <formula>$I$17&lt;&gt;0</formula>
    </cfRule>
  </conditionalFormatting>
  <conditionalFormatting sqref="H56">
    <cfRule type="expression" priority="384" dxfId="0">
      <formula>$H$55&lt;&gt;0</formula>
    </cfRule>
  </conditionalFormatting>
  <conditionalFormatting sqref="H65">
    <cfRule type="expression" priority="383" dxfId="0">
      <formula>$H$64&lt;&gt;0</formula>
    </cfRule>
  </conditionalFormatting>
  <conditionalFormatting sqref="I71">
    <cfRule type="expression" priority="382" dxfId="0">
      <formula>$I$70&lt;&gt;0</formula>
    </cfRule>
  </conditionalFormatting>
  <conditionalFormatting sqref="I71">
    <cfRule type="cellIs" priority="381" dxfId="1" operator="lessThan">
      <formula>0</formula>
    </cfRule>
  </conditionalFormatting>
  <conditionalFormatting sqref="I52">
    <cfRule type="cellIs" priority="380" dxfId="1" operator="lessThan">
      <formula>0</formula>
    </cfRule>
  </conditionalFormatting>
  <conditionalFormatting sqref="I52">
    <cfRule type="expression" priority="379" dxfId="0">
      <formula>$I$51&lt;&gt;0</formula>
    </cfRule>
  </conditionalFormatting>
  <conditionalFormatting sqref="I65">
    <cfRule type="expression" priority="378" dxfId="0">
      <formula>$I$64&lt;&gt;0</formula>
    </cfRule>
  </conditionalFormatting>
  <conditionalFormatting sqref="I30">
    <cfRule type="expression" priority="377" dxfId="0">
      <formula>$I$29&lt;&gt;0</formula>
    </cfRule>
  </conditionalFormatting>
  <conditionalFormatting sqref="I30">
    <cfRule type="cellIs" priority="376" dxfId="1" operator="lessThan">
      <formula>0</formula>
    </cfRule>
  </conditionalFormatting>
  <conditionalFormatting sqref="G27">
    <cfRule type="expression" priority="375" dxfId="0">
      <formula>$G$26&lt;&gt;0</formula>
    </cfRule>
  </conditionalFormatting>
  <conditionalFormatting sqref="G27">
    <cfRule type="cellIs" priority="374" dxfId="1" operator="lessThan">
      <formula>0</formula>
    </cfRule>
  </conditionalFormatting>
  <conditionalFormatting sqref="F40">
    <cfRule type="expression" priority="373" dxfId="0">
      <formula>$F$39&lt;&gt;0</formula>
    </cfRule>
  </conditionalFormatting>
  <conditionalFormatting sqref="F40">
    <cfRule type="cellIs" priority="372" dxfId="1" operator="lessThan">
      <formula>0</formula>
    </cfRule>
  </conditionalFormatting>
  <conditionalFormatting sqref="H68">
    <cfRule type="expression" priority="371" dxfId="0">
      <formula>$H$67&lt;&gt;0</formula>
    </cfRule>
  </conditionalFormatting>
  <conditionalFormatting sqref="H68">
    <cfRule type="cellIs" priority="370" dxfId="1" operator="lessThan">
      <formula>0</formula>
    </cfRule>
  </conditionalFormatting>
  <conditionalFormatting sqref="I74">
    <cfRule type="expression" priority="369" dxfId="0">
      <formula>$I$73&lt;&gt;0</formula>
    </cfRule>
  </conditionalFormatting>
  <conditionalFormatting sqref="I77">
    <cfRule type="cellIs" priority="368" dxfId="10" operator="equal">
      <formula>0</formula>
    </cfRule>
  </conditionalFormatting>
  <conditionalFormatting sqref="J78">
    <cfRule type="expression" priority="367" dxfId="0">
      <formula>$J$77&lt;&gt;0</formula>
    </cfRule>
  </conditionalFormatting>
  <conditionalFormatting sqref="J81">
    <cfRule type="expression" priority="366" dxfId="0">
      <formula>$J$14&lt;&gt;0</formula>
    </cfRule>
  </conditionalFormatting>
  <conditionalFormatting sqref="I80">
    <cfRule type="cellIs" priority="365" dxfId="10" operator="equal">
      <formula>0</formula>
    </cfRule>
  </conditionalFormatting>
  <conditionalFormatting sqref="J84">
    <cfRule type="expression" priority="364" dxfId="0">
      <formula>$J$17&lt;&gt;0</formula>
    </cfRule>
  </conditionalFormatting>
  <conditionalFormatting sqref="J87">
    <cfRule type="expression" priority="362" dxfId="0">
      <formula>$J$86&lt;&gt;0</formula>
    </cfRule>
  </conditionalFormatting>
  <conditionalFormatting sqref="J96">
    <cfRule type="expression" priority="359" dxfId="0">
      <formula>$J$95&lt;&gt;0</formula>
    </cfRule>
  </conditionalFormatting>
  <conditionalFormatting sqref="I77 I84:J84 I78:J78 I87:J87 J96 I79:I80 I81:J82 I85 I88 I97">
    <cfRule type="cellIs" priority="357" dxfId="1" operator="lessThan">
      <formula>0</formula>
    </cfRule>
  </conditionalFormatting>
  <conditionalFormatting sqref="I80">
    <cfRule type="cellIs" priority="349" dxfId="10" operator="equal">
      <formula>0</formula>
    </cfRule>
  </conditionalFormatting>
  <conditionalFormatting sqref="J79">
    <cfRule type="cellIs" priority="348" dxfId="1" operator="lessThan">
      <formula>0</formula>
    </cfRule>
  </conditionalFormatting>
  <conditionalFormatting sqref="J85">
    <cfRule type="cellIs" priority="347" dxfId="1" operator="lessThan">
      <formula>0</formula>
    </cfRule>
  </conditionalFormatting>
  <conditionalFormatting sqref="J88">
    <cfRule type="cellIs" priority="346" dxfId="1" operator="lessThan">
      <formula>0</formula>
    </cfRule>
  </conditionalFormatting>
  <conditionalFormatting sqref="J97">
    <cfRule type="cellIs" priority="345" dxfId="1" operator="lessThan">
      <formula>0</formula>
    </cfRule>
  </conditionalFormatting>
  <conditionalFormatting sqref="J77">
    <cfRule type="cellIs" priority="317" dxfId="1" operator="lessThan">
      <formula>0</formula>
    </cfRule>
  </conditionalFormatting>
  <conditionalFormatting sqref="J77">
    <cfRule type="cellIs" priority="315" dxfId="10" operator="equal">
      <formula>0</formula>
    </cfRule>
  </conditionalFormatting>
  <conditionalFormatting sqref="I78">
    <cfRule type="expression" priority="344" dxfId="0">
      <formula>$I$77&lt;&gt;0</formula>
    </cfRule>
  </conditionalFormatting>
  <conditionalFormatting sqref="I81">
    <cfRule type="expression" priority="343" dxfId="0">
      <formula>$I$80&lt;&gt;0</formula>
    </cfRule>
  </conditionalFormatting>
  <conditionalFormatting sqref="J80">
    <cfRule type="cellIs" priority="302" dxfId="10" operator="equal">
      <formula>0</formula>
    </cfRule>
  </conditionalFormatting>
  <conditionalFormatting sqref="J90">
    <cfRule type="expression" priority="341" dxfId="0">
      <formula>$J$67&lt;&gt;0</formula>
    </cfRule>
  </conditionalFormatting>
  <conditionalFormatting sqref="I90:J91">
    <cfRule type="cellIs" priority="338" dxfId="1" operator="lessThan">
      <formula>0</formula>
    </cfRule>
  </conditionalFormatting>
  <conditionalFormatting sqref="I89:J89">
    <cfRule type="cellIs" priority="283" dxfId="1" operator="lessThan">
      <formula>0</formula>
    </cfRule>
  </conditionalFormatting>
  <conditionalFormatting sqref="I92:J92">
    <cfRule type="cellIs" priority="281" dxfId="1" operator="lessThan">
      <formula>0</formula>
    </cfRule>
  </conditionalFormatting>
  <conditionalFormatting sqref="I90">
    <cfRule type="expression" priority="335" dxfId="0">
      <formula>$I$89&lt;&gt;0</formula>
    </cfRule>
  </conditionalFormatting>
  <conditionalFormatting sqref="I83">
    <cfRule type="cellIs" priority="292" dxfId="10" operator="equal">
      <formula>0</formula>
    </cfRule>
  </conditionalFormatting>
  <conditionalFormatting sqref="J83">
    <cfRule type="cellIs" priority="289" dxfId="1" operator="lessThan">
      <formula>0</formula>
    </cfRule>
  </conditionalFormatting>
  <conditionalFormatting sqref="J93">
    <cfRule type="expression" priority="333" dxfId="0">
      <formula>$J$92&lt;&gt;0</formula>
    </cfRule>
  </conditionalFormatting>
  <conditionalFormatting sqref="J93 I94">
    <cfRule type="cellIs" priority="332" dxfId="1" operator="lessThan">
      <formula>0</formula>
    </cfRule>
  </conditionalFormatting>
  <conditionalFormatting sqref="J94">
    <cfRule type="cellIs" priority="330" dxfId="1" operator="lessThan">
      <formula>0</formula>
    </cfRule>
  </conditionalFormatting>
  <conditionalFormatting sqref="I95:J95">
    <cfRule type="cellIs" priority="280" dxfId="10" operator="equal">
      <formula>0</formula>
    </cfRule>
  </conditionalFormatting>
  <conditionalFormatting sqref="J77">
    <cfRule type="cellIs" priority="318" dxfId="10" operator="equal">
      <formula>0</formula>
    </cfRule>
  </conditionalFormatting>
  <conditionalFormatting sqref="J77">
    <cfRule type="cellIs" priority="316" dxfId="10" operator="equal">
      <formula>0</formula>
    </cfRule>
  </conditionalFormatting>
  <conditionalFormatting sqref="J80">
    <cfRule type="cellIs" priority="301" dxfId="1" operator="lessThan">
      <formula>0</formula>
    </cfRule>
  </conditionalFormatting>
  <conditionalFormatting sqref="J80">
    <cfRule type="cellIs" priority="300" dxfId="10" operator="equal">
      <formula>0</formula>
    </cfRule>
  </conditionalFormatting>
  <conditionalFormatting sqref="J80">
    <cfRule type="cellIs" priority="299" dxfId="10" operator="equal">
      <formula>0</formula>
    </cfRule>
  </conditionalFormatting>
  <conditionalFormatting sqref="J80">
    <cfRule type="cellIs" priority="298" dxfId="10" operator="equal">
      <formula>0</formula>
    </cfRule>
  </conditionalFormatting>
  <conditionalFormatting sqref="J80">
    <cfRule type="cellIs" priority="297" dxfId="10" operator="equal">
      <formula>0</formula>
    </cfRule>
  </conditionalFormatting>
  <conditionalFormatting sqref="I95:J95">
    <cfRule type="cellIs" priority="279" dxfId="1" operator="lessThan">
      <formula>0</formula>
    </cfRule>
  </conditionalFormatting>
  <conditionalFormatting sqref="I83">
    <cfRule type="cellIs" priority="291" dxfId="1" operator="lessThan">
      <formula>0</formula>
    </cfRule>
  </conditionalFormatting>
  <conditionalFormatting sqref="J83">
    <cfRule type="cellIs" priority="290" dxfId="10" operator="equal">
      <formula>0</formula>
    </cfRule>
  </conditionalFormatting>
  <conditionalFormatting sqref="I86:J86">
    <cfRule type="cellIs" priority="286" dxfId="10" operator="equal">
      <formula>0</formula>
    </cfRule>
  </conditionalFormatting>
  <conditionalFormatting sqref="I86:J86">
    <cfRule type="cellIs" priority="285" dxfId="1" operator="lessThan">
      <formula>0</formula>
    </cfRule>
  </conditionalFormatting>
  <conditionalFormatting sqref="I89:J89">
    <cfRule type="cellIs" priority="284" dxfId="10" operator="equal">
      <formula>0</formula>
    </cfRule>
  </conditionalFormatting>
  <conditionalFormatting sqref="I92:J92">
    <cfRule type="cellIs" priority="282" dxfId="10" operator="equal">
      <formula>0</formula>
    </cfRule>
  </conditionalFormatting>
  <conditionalFormatting sqref="I84">
    <cfRule type="expression" priority="276" dxfId="0">
      <formula>$I$17&lt;&gt;0</formula>
    </cfRule>
  </conditionalFormatting>
  <conditionalFormatting sqref="I87">
    <cfRule type="expression" priority="274" dxfId="0">
      <formula>$I$86&lt;&gt;0</formula>
    </cfRule>
  </conditionalFormatting>
  <conditionalFormatting sqref="E77 E83:F83 E95:F95 E86:G86">
    <cfRule type="cellIs" priority="166" dxfId="10" operator="equal">
      <formula>0</formula>
    </cfRule>
  </conditionalFormatting>
  <conditionalFormatting sqref="E78">
    <cfRule type="expression" priority="165" dxfId="0">
      <formula>$E$77&lt;&gt;0</formula>
    </cfRule>
  </conditionalFormatting>
  <conditionalFormatting sqref="F78">
    <cfRule type="expression" priority="164" dxfId="0">
      <formula>$F$11&lt;&gt;0</formula>
    </cfRule>
  </conditionalFormatting>
  <conditionalFormatting sqref="G78">
    <cfRule type="expression" priority="163" dxfId="0">
      <formula>$G$11&lt;&gt;0</formula>
    </cfRule>
  </conditionalFormatting>
  <conditionalFormatting sqref="E81">
    <cfRule type="expression" priority="162" dxfId="0">
      <formula>$E$80&lt;&gt;0</formula>
    </cfRule>
  </conditionalFormatting>
  <conditionalFormatting sqref="F81">
    <cfRule type="expression" priority="161" dxfId="0">
      <formula>$F$14&lt;&gt;0</formula>
    </cfRule>
  </conditionalFormatting>
  <conditionalFormatting sqref="G81">
    <cfRule type="expression" priority="160" dxfId="0">
      <formula>$G$80&lt;&gt;0</formula>
    </cfRule>
  </conditionalFormatting>
  <conditionalFormatting sqref="E80">
    <cfRule type="cellIs" priority="159" dxfId="10" operator="equal">
      <formula>0</formula>
    </cfRule>
  </conditionalFormatting>
  <conditionalFormatting sqref="E84">
    <cfRule type="expression" priority="158" dxfId="0">
      <formula>$E$17&lt;&gt;0</formula>
    </cfRule>
  </conditionalFormatting>
  <conditionalFormatting sqref="F84">
    <cfRule type="expression" priority="157" dxfId="0">
      <formula>$F$83&lt;&gt;0</formula>
    </cfRule>
  </conditionalFormatting>
  <conditionalFormatting sqref="G84">
    <cfRule type="expression" priority="156" dxfId="0">
      <formula>$G$83&lt;&gt;0</formula>
    </cfRule>
  </conditionalFormatting>
  <conditionalFormatting sqref="E87">
    <cfRule type="expression" priority="155" dxfId="0">
      <formula>$E$20&lt;&gt;0</formula>
    </cfRule>
  </conditionalFormatting>
  <conditionalFormatting sqref="F87">
    <cfRule type="expression" priority="154" dxfId="0">
      <formula>$F$20&lt;&gt;0</formula>
    </cfRule>
  </conditionalFormatting>
  <conditionalFormatting sqref="G87">
    <cfRule type="expression" priority="153" dxfId="0">
      <formula>$G$86&lt;&gt;0</formula>
    </cfRule>
  </conditionalFormatting>
  <conditionalFormatting sqref="E96">
    <cfRule type="expression" priority="152" dxfId="0">
      <formula>$E$29&lt;&gt;0</formula>
    </cfRule>
  </conditionalFormatting>
  <conditionalFormatting sqref="F96">
    <cfRule type="expression" priority="151" dxfId="0">
      <formula>$F$29&lt;&gt;0</formula>
    </cfRule>
  </conditionalFormatting>
  <conditionalFormatting sqref="G96">
    <cfRule type="expression" priority="150" dxfId="0">
      <formula>$G$29&lt;&gt;0</formula>
    </cfRule>
  </conditionalFormatting>
  <conditionalFormatting sqref="F80">
    <cfRule type="cellIs" priority="149" dxfId="10" operator="equal">
      <formula>0</formula>
    </cfRule>
  </conditionalFormatting>
  <conditionalFormatting sqref="E84:G84 E77 E83:F83 E95:F95 E86:G86 E85:H85 E80:F80 E81:G81 E87:H88 E96:H97 E78:H79 E82:H82">
    <cfRule type="cellIs" priority="148" dxfId="1" operator="lessThan">
      <formula>0</formula>
    </cfRule>
  </conditionalFormatting>
  <conditionalFormatting sqref="E77">
    <cfRule type="cellIs" priority="147" dxfId="10" operator="equal">
      <formula>0</formula>
    </cfRule>
  </conditionalFormatting>
  <conditionalFormatting sqref="E77">
    <cfRule type="cellIs" priority="146" dxfId="10" operator="equal">
      <formula>0</formula>
    </cfRule>
  </conditionalFormatting>
  <conditionalFormatting sqref="E80">
    <cfRule type="cellIs" priority="145" dxfId="10" operator="equal">
      <formula>0</formula>
    </cfRule>
  </conditionalFormatting>
  <conditionalFormatting sqref="E83">
    <cfRule type="cellIs" priority="144" dxfId="10" operator="equal">
      <formula>0</formula>
    </cfRule>
  </conditionalFormatting>
  <conditionalFormatting sqref="E86">
    <cfRule type="cellIs" priority="143" dxfId="10" operator="equal">
      <formula>0</formula>
    </cfRule>
  </conditionalFormatting>
  <conditionalFormatting sqref="E95">
    <cfRule type="cellIs" priority="142" dxfId="10" operator="equal">
      <formula>0</formula>
    </cfRule>
  </conditionalFormatting>
  <conditionalFormatting sqref="F80">
    <cfRule type="cellIs" priority="141" dxfId="10" operator="equal">
      <formula>0</formula>
    </cfRule>
  </conditionalFormatting>
  <conditionalFormatting sqref="F77:H77">
    <cfRule type="cellIs" priority="123" dxfId="1" operator="lessThan">
      <formula>0</formula>
    </cfRule>
  </conditionalFormatting>
  <conditionalFormatting sqref="F77:H77">
    <cfRule type="cellIs" priority="122" dxfId="10" operator="equal">
      <formula>0</formula>
    </cfRule>
  </conditionalFormatting>
  <conditionalFormatting sqref="G80">
    <cfRule type="cellIs" priority="116" dxfId="10" operator="equal">
      <formula>0</formula>
    </cfRule>
  </conditionalFormatting>
  <conditionalFormatting sqref="H80">
    <cfRule type="cellIs" priority="109" dxfId="1" operator="lessThan">
      <formula>0</formula>
    </cfRule>
  </conditionalFormatting>
  <conditionalFormatting sqref="G80">
    <cfRule type="cellIs" priority="115" dxfId="1" operator="lessThan">
      <formula>0</formula>
    </cfRule>
  </conditionalFormatting>
  <conditionalFormatting sqref="G83">
    <cfRule type="cellIs" priority="103" dxfId="1" operator="lessThan">
      <formula>0</formula>
    </cfRule>
  </conditionalFormatting>
  <conditionalFormatting sqref="E90">
    <cfRule type="expression" priority="140" dxfId="0">
      <formula>$E$23&lt;&gt;0</formula>
    </cfRule>
  </conditionalFormatting>
  <conditionalFormatting sqref="F90">
    <cfRule type="expression" priority="139" dxfId="0">
      <formula>$F$23&lt;&gt;0</formula>
    </cfRule>
  </conditionalFormatting>
  <conditionalFormatting sqref="G90">
    <cfRule type="expression" priority="138" dxfId="0">
      <formula>$G$89&lt;&gt;0</formula>
    </cfRule>
  </conditionalFormatting>
  <conditionalFormatting sqref="E89">
    <cfRule type="cellIs" priority="137" dxfId="10" operator="equal">
      <formula>0</formula>
    </cfRule>
  </conditionalFormatting>
  <conditionalFormatting sqref="F89">
    <cfRule type="cellIs" priority="136" dxfId="10" operator="equal">
      <formula>0</formula>
    </cfRule>
  </conditionalFormatting>
  <conditionalFormatting sqref="E89:F89 E91:H91 E90:G90">
    <cfRule type="cellIs" priority="135" dxfId="1" operator="lessThan">
      <formula>0</formula>
    </cfRule>
  </conditionalFormatting>
  <conditionalFormatting sqref="E89">
    <cfRule type="cellIs" priority="134" dxfId="10" operator="equal">
      <formula>0</formula>
    </cfRule>
  </conditionalFormatting>
  <conditionalFormatting sqref="F89">
    <cfRule type="cellIs" priority="133" dxfId="10" operator="equal">
      <formula>0</formula>
    </cfRule>
  </conditionalFormatting>
  <conditionalFormatting sqref="G89:H89">
    <cfRule type="cellIs" priority="95" dxfId="1" operator="lessThan">
      <formula>0</formula>
    </cfRule>
  </conditionalFormatting>
  <conditionalFormatting sqref="G92:H92">
    <cfRule type="cellIs" priority="93" dxfId="1" operator="lessThan">
      <formula>0</formula>
    </cfRule>
  </conditionalFormatting>
  <conditionalFormatting sqref="H83">
    <cfRule type="cellIs" priority="101" dxfId="1" operator="lessThan">
      <formula>0</formula>
    </cfRule>
  </conditionalFormatting>
  <conditionalFormatting sqref="H90">
    <cfRule type="expression" priority="132" dxfId="0">
      <formula>$H$89&lt;&gt;0</formula>
    </cfRule>
  </conditionalFormatting>
  <conditionalFormatting sqref="H90">
    <cfRule type="cellIs" priority="131" dxfId="1" operator="lessThan">
      <formula>0</formula>
    </cfRule>
  </conditionalFormatting>
  <conditionalFormatting sqref="E92:F92">
    <cfRule type="cellIs" priority="130" dxfId="10" operator="equal">
      <formula>0</formula>
    </cfRule>
  </conditionalFormatting>
  <conditionalFormatting sqref="E92:F92 E94:H94">
    <cfRule type="cellIs" priority="129" dxfId="1" operator="lessThan">
      <formula>0</formula>
    </cfRule>
  </conditionalFormatting>
  <conditionalFormatting sqref="E92">
    <cfRule type="cellIs" priority="128" dxfId="10" operator="equal">
      <formula>0</formula>
    </cfRule>
  </conditionalFormatting>
  <conditionalFormatting sqref="G95:H95">
    <cfRule type="cellIs" priority="92" dxfId="10" operator="equal">
      <formula>0</formula>
    </cfRule>
  </conditionalFormatting>
  <conditionalFormatting sqref="F80">
    <cfRule type="cellIs" priority="127" dxfId="10" operator="equal">
      <formula>0</formula>
    </cfRule>
  </conditionalFormatting>
  <conditionalFormatting sqref="F80">
    <cfRule type="cellIs" priority="126" dxfId="10" operator="equal">
      <formula>0</formula>
    </cfRule>
  </conditionalFormatting>
  <conditionalFormatting sqref="F80">
    <cfRule type="cellIs" priority="125" dxfId="10" operator="equal">
      <formula>0</formula>
    </cfRule>
  </conditionalFormatting>
  <conditionalFormatting sqref="F77:H77">
    <cfRule type="cellIs" priority="124" dxfId="10" operator="equal">
      <formula>0</formula>
    </cfRule>
  </conditionalFormatting>
  <conditionalFormatting sqref="F77:H77">
    <cfRule type="cellIs" priority="121" dxfId="10" operator="equal">
      <formula>0</formula>
    </cfRule>
  </conditionalFormatting>
  <conditionalFormatting sqref="G80">
    <cfRule type="cellIs" priority="114" dxfId="10" operator="equal">
      <formula>0</formula>
    </cfRule>
  </conditionalFormatting>
  <conditionalFormatting sqref="G80">
    <cfRule type="cellIs" priority="113" dxfId="10" operator="equal">
      <formula>0</formula>
    </cfRule>
  </conditionalFormatting>
  <conditionalFormatting sqref="G80">
    <cfRule type="cellIs" priority="112" dxfId="10" operator="equal">
      <formula>0</formula>
    </cfRule>
  </conditionalFormatting>
  <conditionalFormatting sqref="G80">
    <cfRule type="cellIs" priority="111" dxfId="10" operator="equal">
      <formula>0</formula>
    </cfRule>
  </conditionalFormatting>
  <conditionalFormatting sqref="H80">
    <cfRule type="cellIs" priority="110" dxfId="10" operator="equal">
      <formula>0</formula>
    </cfRule>
  </conditionalFormatting>
  <conditionalFormatting sqref="H80">
    <cfRule type="cellIs" priority="108" dxfId="10" operator="equal">
      <formula>0</formula>
    </cfRule>
  </conditionalFormatting>
  <conditionalFormatting sqref="H80">
    <cfRule type="cellIs" priority="107" dxfId="10" operator="equal">
      <formula>0</formula>
    </cfRule>
  </conditionalFormatting>
  <conditionalFormatting sqref="H80">
    <cfRule type="cellIs" priority="106" dxfId="10" operator="equal">
      <formula>0</formula>
    </cfRule>
  </conditionalFormatting>
  <conditionalFormatting sqref="H80">
    <cfRule type="cellIs" priority="105" dxfId="10" operator="equal">
      <formula>0</formula>
    </cfRule>
  </conditionalFormatting>
  <conditionalFormatting sqref="G83">
    <cfRule type="cellIs" priority="104" dxfId="10" operator="equal">
      <formula>0</formula>
    </cfRule>
  </conditionalFormatting>
  <conditionalFormatting sqref="G95:H95">
    <cfRule type="cellIs" priority="91" dxfId="1" operator="lessThan">
      <formula>0</formula>
    </cfRule>
  </conditionalFormatting>
  <conditionalFormatting sqref="H83">
    <cfRule type="cellIs" priority="102" dxfId="10" operator="equal">
      <formula>0</formula>
    </cfRule>
  </conditionalFormatting>
  <conditionalFormatting sqref="H84">
    <cfRule type="cellIs" priority="89" dxfId="1" operator="lessThan">
      <formula>0</formula>
    </cfRule>
  </conditionalFormatting>
  <conditionalFormatting sqref="H81">
    <cfRule type="expression" priority="100" dxfId="0">
      <formula>$H$14&lt;&gt;0</formula>
    </cfRule>
  </conditionalFormatting>
  <conditionalFormatting sqref="H81">
    <cfRule type="cellIs" priority="99" dxfId="1" operator="lessThan">
      <formula>0</formula>
    </cfRule>
  </conditionalFormatting>
  <conditionalFormatting sqref="H86">
    <cfRule type="cellIs" priority="98" dxfId="10" operator="equal">
      <formula>0</formula>
    </cfRule>
  </conditionalFormatting>
  <conditionalFormatting sqref="H86">
    <cfRule type="cellIs" priority="97" dxfId="1" operator="lessThan">
      <formula>0</formula>
    </cfRule>
  </conditionalFormatting>
  <conditionalFormatting sqref="G89:H89">
    <cfRule type="cellIs" priority="96" dxfId="10" operator="equal">
      <formula>0</formula>
    </cfRule>
  </conditionalFormatting>
  <conditionalFormatting sqref="G92:H92">
    <cfRule type="cellIs" priority="94" dxfId="10" operator="equal">
      <formula>0</formula>
    </cfRule>
  </conditionalFormatting>
  <conditionalFormatting sqref="H84">
    <cfRule type="expression" priority="90" dxfId="0">
      <formula>$H$17&lt;&gt;0</formula>
    </cfRule>
  </conditionalFormatting>
  <conditionalFormatting sqref="H78">
    <cfRule type="expression" priority="88" dxfId="0">
      <formula>$H$11&lt;&gt;0</formula>
    </cfRule>
  </conditionalFormatting>
  <conditionalFormatting sqref="H87">
    <cfRule type="expression" priority="87" dxfId="0">
      <formula>$H$20&lt;&gt;0</formula>
    </cfRule>
  </conditionalFormatting>
  <conditionalFormatting sqref="H93">
    <cfRule type="expression" priority="86" dxfId="0">
      <formula>$H$92&lt;&gt;0</formula>
    </cfRule>
  </conditionalFormatting>
  <conditionalFormatting sqref="H93">
    <cfRule type="cellIs" priority="85" dxfId="1" operator="lessThan">
      <formula>0</formula>
    </cfRule>
  </conditionalFormatting>
  <conditionalFormatting sqref="H96">
    <cfRule type="expression" priority="84" dxfId="0">
      <formula>$H$95&lt;&gt;0</formula>
    </cfRule>
  </conditionalFormatting>
  <conditionalFormatting sqref="G93">
    <cfRule type="expression" priority="83" dxfId="0">
      <formula>$G$92&lt;&gt;0</formula>
    </cfRule>
  </conditionalFormatting>
  <conditionalFormatting sqref="G93">
    <cfRule type="cellIs" priority="82" dxfId="1" operator="lessThan">
      <formula>0</formula>
    </cfRule>
  </conditionalFormatting>
  <conditionalFormatting sqref="I93">
    <cfRule type="cellIs" priority="2" dxfId="1" operator="lessThan">
      <formula>0</formula>
    </cfRule>
  </conditionalFormatting>
  <conditionalFormatting sqref="I93">
    <cfRule type="expression" priority="1" dxfId="0">
      <formula>$I$92&lt;&gt;0</formula>
    </cfRule>
  </conditionalFormatting>
  <printOptions/>
  <pageMargins left="0.8267716535433072" right="0.4330708661417323" top="1.299212598425197" bottom="1.141732283464567" header="0.1968503937007874" footer="0.31496062992125984"/>
  <pageSetup fitToHeight="1" fitToWidth="1" horizontalDpi="600" verticalDpi="600" orientation="portrait" paperSize="9" scale="44" r:id="rId2"/>
  <headerFooter scaleWithDoc="0">
    <oddHeader>&amp;L
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Aranha</dc:creator>
  <cp:keywords/>
  <dc:description/>
  <cp:lastModifiedBy>FABRICIO AUGUSTO</cp:lastModifiedBy>
  <cp:lastPrinted>2022-02-24T18:48:25Z</cp:lastPrinted>
  <dcterms:created xsi:type="dcterms:W3CDTF">2013-11-05T11:54:13Z</dcterms:created>
  <dcterms:modified xsi:type="dcterms:W3CDTF">2022-03-18T01:09:52Z</dcterms:modified>
  <cp:category/>
  <cp:version/>
  <cp:contentType/>
  <cp:contentStatus/>
</cp:coreProperties>
</file>