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1"/>
  </bookViews>
  <sheets>
    <sheet name="Plan1" sheetId="1" r:id="rId1"/>
    <sheet name="Plan2" sheetId="2" r:id="rId2"/>
    <sheet name="Plan3" sheetId="3" r:id="rId3"/>
  </sheets>
  <definedNames/>
  <calcPr calcId="162913"/>
</workbook>
</file>

<file path=xl/sharedStrings.xml><?xml version="1.0" encoding="utf-8"?>
<sst xmlns="http://schemas.openxmlformats.org/spreadsheetml/2006/main" count="191" uniqueCount="124">
  <si>
    <t>PREFEITURA MUNICIPAL DE OURÉM</t>
  </si>
  <si>
    <t>PLANILHA ORÇAMENTÁRIA</t>
  </si>
  <si>
    <t>ITEM</t>
  </si>
  <si>
    <t>DESCRIMINAÇÃO</t>
  </si>
  <si>
    <t>QUANT.</t>
  </si>
  <si>
    <t>CUSTO TOTAL</t>
  </si>
  <si>
    <t>Sub-total</t>
  </si>
  <si>
    <t>PINTURA</t>
  </si>
  <si>
    <t>SERVIÇOS PRELIMINARES</t>
  </si>
  <si>
    <t>2.1</t>
  </si>
  <si>
    <t>2.2</t>
  </si>
  <si>
    <t>2.3</t>
  </si>
  <si>
    <t>1.0</t>
  </si>
  <si>
    <t>2.0</t>
  </si>
  <si>
    <t>TOTAL GERAL</t>
  </si>
  <si>
    <t>CUSTO UNITÁRIO</t>
  </si>
  <si>
    <t>UNIDADE</t>
  </si>
  <si>
    <t>CRONOGRAMA FÍSICO - FINANCEIRO</t>
  </si>
  <si>
    <t>DESCRIÇÃO DOS SERVIÇOS</t>
  </si>
  <si>
    <t>30 DIAS</t>
  </si>
  <si>
    <t>60 DIAS</t>
  </si>
  <si>
    <t>90 DIAS</t>
  </si>
  <si>
    <t>120 DIAS</t>
  </si>
  <si>
    <t>150 DIAS</t>
  </si>
  <si>
    <t>180 DIAS</t>
  </si>
  <si>
    <t>TOTAL</t>
  </si>
  <si>
    <t>FÍSICO</t>
  </si>
  <si>
    <t>FINANCEIRO</t>
  </si>
  <si>
    <t>ESTRUTURA</t>
  </si>
  <si>
    <t>REVESTIMENTOS</t>
  </si>
  <si>
    <t>DESEMBOLSO</t>
  </si>
  <si>
    <t>VALOR DO PERÍODO</t>
  </si>
  <si>
    <t>PERCENTUAL EXECUTADO</t>
  </si>
  <si>
    <t>ACUMULADO</t>
  </si>
  <si>
    <t>VALOR ACUMULADO</t>
  </si>
  <si>
    <t>PERCENTUAL ACUMULADO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</si>
  <si>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</si>
  <si>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</si>
  <si>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</si>
  <si>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</si>
  <si>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</si>
  <si>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</si>
  <si>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</si>
  <si>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</si>
  <si>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</si>
  <si>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</si>
  <si>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</si>
  <si>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</si>
  <si>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</si>
  <si>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</si>
  <si>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</si>
  <si>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</si>
  <si>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</si>
  <si>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</si>
  <si>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</si>
  <si>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OBRA: REVITALIZAÇÃO DA PRAÇA MAGALHÃES BATADA</t>
  </si>
  <si>
    <t>LOCAL:NO CENTRO DA CIDADE DO MUNICIPIO DE OURÉM</t>
  </si>
  <si>
    <t>Licenças e taxas</t>
  </si>
  <si>
    <t>DEMOLIÇÕES</t>
  </si>
  <si>
    <t>Retirada de bloket com aproveitamento</t>
  </si>
  <si>
    <t>Retirada de piso cimentado</t>
  </si>
  <si>
    <t>3.0</t>
  </si>
  <si>
    <t>1.1</t>
  </si>
  <si>
    <t>MOVIMENTO DE TERRA</t>
  </si>
  <si>
    <t>Escavação Manual</t>
  </si>
  <si>
    <t>4.0</t>
  </si>
  <si>
    <t>4.1</t>
  </si>
  <si>
    <t>Baldrame em concreto simples com seixo</t>
  </si>
  <si>
    <t>5.0</t>
  </si>
  <si>
    <t>FUNDAÇÃO</t>
  </si>
  <si>
    <t>5.1</t>
  </si>
  <si>
    <t>Concreto armado com Fck de 15 mpa</t>
  </si>
  <si>
    <t>PAREDES</t>
  </si>
  <si>
    <t>Alneraia de tijolo cerâmico a cutelo</t>
  </si>
  <si>
    <t>6.0</t>
  </si>
  <si>
    <t>Chapisco</t>
  </si>
  <si>
    <t>Reboco</t>
  </si>
  <si>
    <t>7.0</t>
  </si>
  <si>
    <t>7.1</t>
  </si>
  <si>
    <t>7.2</t>
  </si>
  <si>
    <t>8.0</t>
  </si>
  <si>
    <t>PISO</t>
  </si>
  <si>
    <t>8.1</t>
  </si>
  <si>
    <t>Piso em concreto com seixo e junta seca e = 10,00cm</t>
  </si>
  <si>
    <t>9.0</t>
  </si>
  <si>
    <t>9.1</t>
  </si>
  <si>
    <t>PVA externa sem massa e com selador</t>
  </si>
  <si>
    <t>INSTALAÇÕES ELÉTRICAS</t>
  </si>
  <si>
    <t>10.1</t>
  </si>
  <si>
    <t>Ponto de força</t>
  </si>
  <si>
    <t>10.2</t>
  </si>
  <si>
    <t>Revisão de ponto de luz</t>
  </si>
  <si>
    <t>10.3</t>
  </si>
  <si>
    <t>Poste em fo.go. 11,00m de altura</t>
  </si>
  <si>
    <t>10.4</t>
  </si>
  <si>
    <t>10.5</t>
  </si>
  <si>
    <t>luminária Led para iluminação publica de 98w a 137w</t>
  </si>
  <si>
    <t>Luminária Led para iluminação publica de 138w a 180w</t>
  </si>
  <si>
    <t>OUTROS</t>
  </si>
  <si>
    <t>11.1</t>
  </si>
  <si>
    <t>Meio fio s/ linha d´agua em concreto com dim. 0,15 x 0,12m</t>
  </si>
  <si>
    <t>11.2</t>
  </si>
  <si>
    <t>Platio de grama com terra preta incluso</t>
  </si>
  <si>
    <t>11.3</t>
  </si>
  <si>
    <t>Lixeira tipo tela moeda</t>
  </si>
  <si>
    <t>11.4</t>
  </si>
  <si>
    <t>Playground medio</t>
  </si>
  <si>
    <t>11.5</t>
  </si>
  <si>
    <t>Gangorra triplo</t>
  </si>
  <si>
    <t>11.6</t>
  </si>
  <si>
    <t>Balanço triplo</t>
  </si>
  <si>
    <t>11.7</t>
  </si>
  <si>
    <t>Carrossel</t>
  </si>
  <si>
    <t>LIMPEZA FINAL</t>
  </si>
  <si>
    <t>12.1</t>
  </si>
  <si>
    <t>Limpeza geral e entrega da obra</t>
  </si>
  <si>
    <t>Tx</t>
  </si>
  <si>
    <t>Demolição manual de alvenaria de tijolo cerâmico</t>
  </si>
  <si>
    <t>m³</t>
  </si>
  <si>
    <t>m²</t>
  </si>
  <si>
    <t>PT</t>
  </si>
  <si>
    <t>Un</t>
  </si>
  <si>
    <t>ml</t>
  </si>
  <si>
    <t>OBRA: REVITALIZAÇÃO DA PRAÇA MAGALHÃES BARATA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</si>
</sst>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MingLiU-ExtB"/>
      <family val="1"/>
    </font>
    <font>
      <b/>
      <sz val="11"/>
      <color theme="1"/>
      <name val="MingLiU-ExtB"/>
      <family val="1"/>
    </font>
    <font>
      <sz val="11"/>
      <color theme="1"/>
      <name val="MingLiU-ExtB"/>
      <family val="1"/>
    </font>
    <font>
      <b/>
      <sz val="11"/>
      <color theme="1"/>
      <name val="Arial"/>
      <family val="2"/>
    </font>
    <font>
      <b/>
      <i/>
      <sz val="12"/>
      <color theme="1"/>
      <name val="MingLiU-ExtB"/>
      <family val="1"/>
    </font>
    <font>
      <b/>
      <sz val="8"/>
      <color theme="1"/>
      <name val="MingLiU-ExtB"/>
      <family val="1"/>
    </font>
    <font>
      <sz val="8"/>
      <color theme="1"/>
      <name val="MingLiU-ExtB"/>
      <family val="1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/>
    </border>
    <border>
      <left style="medium">
        <color theme="4"/>
      </left>
      <right/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/>
      <bottom style="thin">
        <color theme="4"/>
      </bottom>
    </border>
    <border>
      <left style="thin">
        <color theme="4"/>
      </left>
      <right style="medium">
        <color theme="4"/>
      </right>
      <top/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/>
      <bottom/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medium">
        <color theme="4"/>
      </left>
      <right style="thin">
        <color theme="4"/>
      </right>
      <top/>
      <bottom/>
    </border>
    <border>
      <left style="thin">
        <color theme="4"/>
      </left>
      <right/>
      <top/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 style="medium">
        <color theme="4"/>
      </left>
      <right/>
      <top/>
      <bottom/>
    </border>
    <border>
      <left/>
      <right style="medium">
        <color theme="4"/>
      </right>
      <top/>
      <bottom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 style="medium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/>
      <top style="thin">
        <color theme="4"/>
      </top>
      <bottom/>
    </border>
    <border>
      <left style="medium">
        <color theme="4"/>
      </left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medium">
        <color theme="3" tint="0.3999499976634979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/>
    </border>
    <border>
      <left style="thin">
        <color theme="4"/>
      </left>
      <right style="medium">
        <color theme="3" tint="0.3999499976634979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3" tint="0.3999499976634979"/>
      </right>
      <top style="thin">
        <color theme="4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4"/>
      </right>
      <top style="medium">
        <color theme="3" tint="0.3999499976634979"/>
      </top>
      <bottom style="thin">
        <color theme="4"/>
      </bottom>
    </border>
    <border>
      <left style="thin">
        <color theme="4"/>
      </left>
      <right style="thin">
        <color theme="4"/>
      </right>
      <top style="medium">
        <color theme="3" tint="0.3999499976634979"/>
      </top>
      <bottom/>
    </border>
    <border>
      <left style="thin">
        <color theme="4"/>
      </left>
      <right style="medium">
        <color theme="3" tint="0.3999499976634979"/>
      </right>
      <top style="medium">
        <color theme="3" tint="0.3999499976634979"/>
      </top>
      <bottom/>
    </border>
    <border>
      <left style="medium">
        <color theme="3" tint="0.3999499976634979"/>
      </left>
      <right/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3" tint="0.3999499976634979"/>
      </right>
      <top/>
      <bottom style="thin">
        <color theme="4"/>
      </bottom>
    </border>
    <border>
      <left style="thin">
        <color theme="4"/>
      </left>
      <right style="medium">
        <color theme="3" tint="0.3999499976634979"/>
      </right>
      <top style="thin">
        <color theme="4"/>
      </top>
      <bottom/>
    </border>
    <border>
      <left style="medium">
        <color theme="3" tint="0.3999499976634979"/>
      </left>
      <right style="thin">
        <color theme="4"/>
      </right>
      <top style="thin">
        <color theme="4"/>
      </top>
      <bottom/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rgb="FFFF000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 style="medium">
        <color theme="4"/>
      </left>
      <right/>
      <top style="thin">
        <color theme="4"/>
      </top>
      <bottom style="medium">
        <color theme="4"/>
      </bottom>
    </border>
    <border>
      <left/>
      <right/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3" tint="0.3999499976634979"/>
      </left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medium">
        <color theme="3" tint="0.3999499976634979"/>
      </left>
      <right/>
      <top style="thin">
        <color theme="4"/>
      </top>
      <bottom style="medium">
        <color theme="3" tint="0.3999499976634979"/>
      </bottom>
    </border>
    <border>
      <left/>
      <right/>
      <top style="thin">
        <color theme="4"/>
      </top>
      <bottom style="medium">
        <color theme="3" tint="0.3999499976634979"/>
      </bottom>
    </border>
    <border>
      <left/>
      <right style="thin">
        <color theme="4"/>
      </right>
      <top style="thin">
        <color theme="4"/>
      </top>
      <bottom style="medium">
        <color theme="3" tint="0.3999499976634979"/>
      </bottom>
    </border>
    <border>
      <left/>
      <right style="medium">
        <color theme="3" tint="0.3999499976634979"/>
      </right>
      <top style="medium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2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43" fontId="6" fillId="3" borderId="4" xfId="2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43" fontId="6" fillId="3" borderId="5" xfId="20" applyFont="1" applyFill="1" applyBorder="1" applyAlignment="1">
      <alignment horizontal="center" vertical="center"/>
    </xf>
    <xf numFmtId="43" fontId="6" fillId="3" borderId="5" xfId="20" applyFont="1" applyFill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9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4" borderId="13" xfId="0" applyNumberFormat="1" applyFont="1" applyFill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9" fontId="10" fillId="0" borderId="9" xfId="0" applyNumberFormat="1" applyFont="1" applyBorder="1" applyAlignment="1">
      <alignment horizontal="center"/>
    </xf>
    <xf numFmtId="9" fontId="10" fillId="0" borderId="14" xfId="0" applyNumberFormat="1" applyFont="1" applyBorder="1" applyAlignment="1">
      <alignment horizontal="center"/>
    </xf>
    <xf numFmtId="10" fontId="10" fillId="4" borderId="15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6" fillId="2" borderId="16" xfId="0" applyFont="1" applyFill="1" applyBorder="1"/>
    <xf numFmtId="2" fontId="6" fillId="2" borderId="17" xfId="0" applyNumberFormat="1" applyFont="1" applyFill="1" applyBorder="1"/>
    <xf numFmtId="1" fontId="6" fillId="0" borderId="18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10" fontId="5" fillId="0" borderId="21" xfId="21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Border="1" applyAlignment="1">
      <alignment horizontal="center"/>
    </xf>
    <xf numFmtId="0" fontId="6" fillId="0" borderId="23" xfId="0" applyFont="1" applyBorder="1"/>
    <xf numFmtId="0" fontId="6" fillId="0" borderId="0" xfId="0" applyFont="1" applyBorder="1"/>
    <xf numFmtId="10" fontId="5" fillId="0" borderId="13" xfId="21" applyNumberFormat="1" applyFont="1" applyFill="1" applyBorder="1" applyAlignment="1" applyProtection="1">
      <alignment horizontal="center"/>
      <protection/>
    </xf>
    <xf numFmtId="10" fontId="5" fillId="0" borderId="13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10" fontId="5" fillId="0" borderId="7" xfId="21" applyNumberFormat="1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/>
    </xf>
    <xf numFmtId="10" fontId="6" fillId="0" borderId="27" xfId="0" applyNumberFormat="1" applyFont="1" applyBorder="1"/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/>
    <xf numFmtId="0" fontId="6" fillId="2" borderId="29" xfId="0" applyFont="1" applyFill="1" applyBorder="1"/>
    <xf numFmtId="10" fontId="6" fillId="2" borderId="30" xfId="0" applyNumberFormat="1" applyFont="1" applyFill="1" applyBorder="1"/>
    <xf numFmtId="0" fontId="6" fillId="0" borderId="22" xfId="0" applyFont="1" applyBorder="1" applyAlignment="1">
      <alignment horizontal="center"/>
    </xf>
    <xf numFmtId="10" fontId="6" fillId="0" borderId="21" xfId="21" applyNumberFormat="1" applyFont="1" applyFill="1" applyBorder="1" applyAlignment="1" applyProtection="1">
      <alignment horizontal="center"/>
      <protection/>
    </xf>
    <xf numFmtId="10" fontId="6" fillId="0" borderId="13" xfId="21" applyNumberFormat="1" applyFont="1" applyFill="1" applyBorder="1" applyAlignment="1" applyProtection="1">
      <alignment horizontal="center"/>
      <protection/>
    </xf>
    <xf numFmtId="0" fontId="6" fillId="0" borderId="31" xfId="0" applyFont="1" applyBorder="1"/>
    <xf numFmtId="0" fontId="6" fillId="0" borderId="3" xfId="0" applyFont="1" applyBorder="1"/>
    <xf numFmtId="0" fontId="6" fillId="0" borderId="29" xfId="0" applyFont="1" applyBorder="1"/>
    <xf numFmtId="10" fontId="5" fillId="0" borderId="8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43" fontId="6" fillId="3" borderId="0" xfId="2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/>
    </xf>
    <xf numFmtId="43" fontId="6" fillId="3" borderId="35" xfId="2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7" fillId="2" borderId="39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right" vertical="center" wrapText="1"/>
    </xf>
    <xf numFmtId="0" fontId="5" fillId="3" borderId="43" xfId="0" applyFont="1" applyFill="1" applyBorder="1" applyAlignment="1">
      <alignment horizontal="center" vertical="center"/>
    </xf>
    <xf numFmtId="4" fontId="6" fillId="3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6" fillId="3" borderId="38" xfId="0" applyNumberFormat="1" applyFont="1" applyFill="1" applyBorder="1" applyAlignment="1">
      <alignment horizontal="right" vertical="center"/>
    </xf>
    <xf numFmtId="0" fontId="6" fillId="3" borderId="46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4" fontId="10" fillId="0" borderId="47" xfId="0" applyNumberFormat="1" applyFont="1" applyBorder="1" applyAlignment="1">
      <alignment horizontal="center"/>
    </xf>
    <xf numFmtId="9" fontId="10" fillId="0" borderId="48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9" fontId="9" fillId="0" borderId="50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10" fontId="10" fillId="0" borderId="35" xfId="0" applyNumberFormat="1" applyFont="1" applyBorder="1" applyAlignment="1">
      <alignment horizontal="center"/>
    </xf>
    <xf numFmtId="4" fontId="10" fillId="0" borderId="51" xfId="0" applyNumberFormat="1" applyFont="1" applyBorder="1" applyAlignment="1">
      <alignment horizontal="center"/>
    </xf>
    <xf numFmtId="4" fontId="11" fillId="0" borderId="0" xfId="0" applyNumberFormat="1" applyFont="1"/>
    <xf numFmtId="2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vertical="center"/>
    </xf>
    <xf numFmtId="0" fontId="5" fillId="2" borderId="52" xfId="0" applyFont="1" applyFill="1" applyBorder="1" applyAlignment="1">
      <alignment horizontal="left" vertical="center"/>
    </xf>
    <xf numFmtId="0" fontId="5" fillId="2" borderId="53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43" fontId="5" fillId="3" borderId="43" xfId="20" applyFont="1" applyFill="1" applyBorder="1" applyAlignment="1">
      <alignment horizontal="right" vertical="center"/>
    </xf>
    <xf numFmtId="43" fontId="5" fillId="3" borderId="29" xfId="20" applyFont="1" applyFill="1" applyBorder="1" applyAlignment="1">
      <alignment horizontal="right" vertical="center"/>
    </xf>
    <xf numFmtId="43" fontId="5" fillId="3" borderId="47" xfId="20" applyFont="1" applyFill="1" applyBorder="1" applyAlignment="1">
      <alignment horizontal="right" vertical="center"/>
    </xf>
    <xf numFmtId="0" fontId="4" fillId="2" borderId="5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43" fontId="5" fillId="3" borderId="56" xfId="20" applyFont="1" applyFill="1" applyBorder="1" applyAlignment="1">
      <alignment horizontal="right" vertical="center"/>
    </xf>
    <xf numFmtId="43" fontId="5" fillId="3" borderId="57" xfId="20" applyFont="1" applyFill="1" applyBorder="1" applyAlignment="1">
      <alignment horizontal="right" vertical="center"/>
    </xf>
    <xf numFmtId="43" fontId="5" fillId="3" borderId="58" xfId="20" applyFont="1" applyFill="1" applyBorder="1" applyAlignment="1">
      <alignment horizontal="right" vertical="center"/>
    </xf>
    <xf numFmtId="43" fontId="5" fillId="3" borderId="59" xfId="20" applyFont="1" applyFill="1" applyBorder="1" applyAlignment="1">
      <alignment horizontal="right" vertical="center"/>
    </xf>
    <xf numFmtId="43" fontId="5" fillId="3" borderId="20" xfId="20" applyFont="1" applyFill="1" applyBorder="1" applyAlignment="1">
      <alignment horizontal="right" vertical="center"/>
    </xf>
    <xf numFmtId="43" fontId="5" fillId="3" borderId="60" xfId="20" applyFont="1" applyFill="1" applyBorder="1" applyAlignment="1">
      <alignment horizontal="right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left" vertical="center"/>
    </xf>
    <xf numFmtId="43" fontId="5" fillId="3" borderId="61" xfId="20" applyFont="1" applyFill="1" applyBorder="1" applyAlignment="1">
      <alignment horizontal="right" vertical="center"/>
    </xf>
    <xf numFmtId="43" fontId="5" fillId="3" borderId="62" xfId="20" applyFont="1" applyFill="1" applyBorder="1" applyAlignment="1">
      <alignment horizontal="right" vertical="center"/>
    </xf>
    <xf numFmtId="43" fontId="5" fillId="3" borderId="63" xfId="20" applyFont="1" applyFill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22</xdr:row>
      <xdr:rowOff>114300</xdr:rowOff>
    </xdr:from>
    <xdr:to>
      <xdr:col>9</xdr:col>
      <xdr:colOff>514350</xdr:colOff>
      <xdr:row>24</xdr:row>
      <xdr:rowOff>123825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3675" y="4486275"/>
          <a:ext cx="3267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98" zoomScaleNormal="98" workbookViewId="0" topLeftCell="A1">
      <selection activeCell="A3" sqref="A3:F3"/>
    </sheetView>
  </sheetViews>
  <sheetFormatPr defaultColWidth="9.140625" defaultRowHeight="15"/>
  <cols>
    <col min="2" max="2" width="73.28125" style="0" customWidth="1"/>
    <col min="3" max="3" width="11.28125" style="0" customWidth="1"/>
    <col min="4" max="4" width="12.421875" style="0" bestFit="1" customWidth="1"/>
    <col min="5" max="5" width="14.140625" style="0" customWidth="1"/>
    <col min="6" max="6" width="18.28125" style="83" bestFit="1" customWidth="1"/>
    <col min="9" max="9" width="9.140625" style="102" customWidth="1"/>
  </cols>
  <sheetData>
    <row r="1" spans="1:6" ht="16.5">
      <c r="A1" s="112" t="s">
        <v>0</v>
      </c>
      <c r="B1" s="113"/>
      <c r="C1" s="113"/>
      <c r="D1" s="113"/>
      <c r="E1" s="113"/>
      <c r="F1" s="114"/>
    </row>
    <row r="2" spans="1:6" ht="16.5">
      <c r="A2" s="115" t="s">
        <v>123</v>
      </c>
      <c r="B2" s="116"/>
      <c r="C2" s="116"/>
      <c r="D2" s="116"/>
      <c r="E2" s="116"/>
      <c r="F2" s="117"/>
    </row>
    <row r="3" spans="1:6" ht="16.5">
      <c r="A3" s="115" t="s">
        <v>56</v>
      </c>
      <c r="B3" s="116"/>
      <c r="C3" s="116"/>
      <c r="D3" s="116"/>
      <c r="E3" s="116"/>
      <c r="F3" s="117"/>
    </row>
    <row r="4" spans="1:6" ht="17.25" thickBot="1">
      <c r="A4" s="115" t="s">
        <v>1</v>
      </c>
      <c r="B4" s="116"/>
      <c r="C4" s="116"/>
      <c r="D4" s="116"/>
      <c r="E4" s="116"/>
      <c r="F4" s="117"/>
    </row>
    <row r="5" spans="1:6" ht="32.25" thickBot="1">
      <c r="A5" s="84" t="s">
        <v>2</v>
      </c>
      <c r="B5" s="85" t="s">
        <v>3</v>
      </c>
      <c r="C5" s="85" t="s">
        <v>16</v>
      </c>
      <c r="D5" s="85" t="s">
        <v>4</v>
      </c>
      <c r="E5" s="86" t="s">
        <v>15</v>
      </c>
      <c r="F5" s="87" t="s">
        <v>5</v>
      </c>
    </row>
    <row r="6" spans="1:6" ht="16.5" thickBot="1">
      <c r="A6" s="88" t="s">
        <v>12</v>
      </c>
      <c r="B6" s="106" t="s">
        <v>8</v>
      </c>
      <c r="C6" s="107"/>
      <c r="D6" s="107"/>
      <c r="E6" s="107"/>
      <c r="F6" s="127"/>
    </row>
    <row r="7" spans="1:9" ht="15.75">
      <c r="A7" s="76" t="s">
        <v>62</v>
      </c>
      <c r="B7" s="6" t="s">
        <v>57</v>
      </c>
      <c r="C7" s="7" t="s">
        <v>116</v>
      </c>
      <c r="D7" s="8">
        <v>1</v>
      </c>
      <c r="E7" s="8">
        <f>SUM(I7*1.22)</f>
        <v>15399.230399999999</v>
      </c>
      <c r="F7" s="89">
        <f>SUM(D7*E7)</f>
        <v>15399.230399999999</v>
      </c>
      <c r="I7" s="102">
        <v>12622.32</v>
      </c>
    </row>
    <row r="8" spans="1:6" ht="16.5" thickBot="1">
      <c r="A8" s="121" t="s">
        <v>6</v>
      </c>
      <c r="B8" s="122"/>
      <c r="C8" s="122"/>
      <c r="D8" s="122"/>
      <c r="E8" s="123"/>
      <c r="F8" s="90">
        <f>SUM(F7:F7)</f>
        <v>15399.230399999999</v>
      </c>
    </row>
    <row r="9" spans="1:6" ht="16.5" thickBot="1">
      <c r="A9" s="88" t="s">
        <v>13</v>
      </c>
      <c r="B9" s="106" t="s">
        <v>58</v>
      </c>
      <c r="C9" s="107"/>
      <c r="D9" s="107"/>
      <c r="E9" s="107"/>
      <c r="F9" s="127"/>
    </row>
    <row r="10" spans="1:9" ht="15.75">
      <c r="A10" s="76" t="s">
        <v>9</v>
      </c>
      <c r="B10" s="6" t="s">
        <v>117</v>
      </c>
      <c r="C10" s="7" t="s">
        <v>118</v>
      </c>
      <c r="D10" s="8">
        <v>4.84</v>
      </c>
      <c r="E10" s="8">
        <f aca="true" t="shared" si="0" ref="E10:E12">SUM(I10*1.22)</f>
        <v>62.11019999999999</v>
      </c>
      <c r="F10" s="89">
        <f>SUM(D10*E10)</f>
        <v>300.613368</v>
      </c>
      <c r="I10" s="102">
        <v>50.91</v>
      </c>
    </row>
    <row r="11" spans="1:9" ht="15.75">
      <c r="A11" s="76" t="s">
        <v>10</v>
      </c>
      <c r="B11" s="6" t="s">
        <v>59</v>
      </c>
      <c r="C11" s="7" t="s">
        <v>119</v>
      </c>
      <c r="D11" s="8">
        <v>635.65</v>
      </c>
      <c r="E11" s="8">
        <f t="shared" si="0"/>
        <v>12.395199999999999</v>
      </c>
      <c r="F11" s="89">
        <f aca="true" t="shared" si="1" ref="F11">SUM(D11*E11)</f>
        <v>7879.008879999999</v>
      </c>
      <c r="I11" s="102">
        <v>10.16</v>
      </c>
    </row>
    <row r="12" spans="1:9" ht="15.75">
      <c r="A12" s="76" t="s">
        <v>11</v>
      </c>
      <c r="B12" s="9" t="s">
        <v>60</v>
      </c>
      <c r="C12" s="10" t="s">
        <v>119</v>
      </c>
      <c r="D12" s="11">
        <v>932.47</v>
      </c>
      <c r="E12" s="8">
        <f t="shared" si="0"/>
        <v>8.966999999999999</v>
      </c>
      <c r="F12" s="91">
        <f>SUM(D12*E12)</f>
        <v>8361.458489999999</v>
      </c>
      <c r="I12" s="102">
        <v>7.35</v>
      </c>
    </row>
    <row r="13" spans="1:6" ht="16.5" thickBot="1">
      <c r="A13" s="121" t="s">
        <v>6</v>
      </c>
      <c r="B13" s="122"/>
      <c r="C13" s="122"/>
      <c r="D13" s="122"/>
      <c r="E13" s="123"/>
      <c r="F13" s="90">
        <f>SUM(F10:F12)</f>
        <v>16541.080737999997</v>
      </c>
    </row>
    <row r="14" spans="1:6" ht="16.5" thickBot="1">
      <c r="A14" s="88" t="s">
        <v>61</v>
      </c>
      <c r="B14" s="106" t="s">
        <v>63</v>
      </c>
      <c r="C14" s="107"/>
      <c r="D14" s="107"/>
      <c r="E14" s="107"/>
      <c r="F14" s="127"/>
    </row>
    <row r="15" spans="1:9" ht="15.75">
      <c r="A15" s="76" t="s">
        <v>9</v>
      </c>
      <c r="B15" s="6" t="s">
        <v>64</v>
      </c>
      <c r="C15" s="7" t="s">
        <v>118</v>
      </c>
      <c r="D15" s="8">
        <v>0.32</v>
      </c>
      <c r="E15" s="8">
        <f>SUM(I15*1.22)</f>
        <v>55.1928</v>
      </c>
      <c r="F15" s="89">
        <f>SUM(D15*E15)</f>
        <v>17.661696</v>
      </c>
      <c r="I15" s="102">
        <v>45.24</v>
      </c>
    </row>
    <row r="16" spans="1:6" ht="16.5" thickBot="1">
      <c r="A16" s="121" t="s">
        <v>6</v>
      </c>
      <c r="B16" s="122"/>
      <c r="C16" s="122"/>
      <c r="D16" s="122"/>
      <c r="E16" s="123"/>
      <c r="F16" s="90">
        <f>SUM(F15:F15)</f>
        <v>17.661696</v>
      </c>
    </row>
    <row r="17" spans="1:6" ht="16.5" thickBot="1">
      <c r="A17" s="88" t="s">
        <v>65</v>
      </c>
      <c r="B17" s="106" t="s">
        <v>69</v>
      </c>
      <c r="C17" s="107"/>
      <c r="D17" s="107"/>
      <c r="E17" s="107"/>
      <c r="F17" s="127"/>
    </row>
    <row r="18" spans="1:9" ht="15.75">
      <c r="A18" s="76" t="s">
        <v>66</v>
      </c>
      <c r="B18" s="9" t="s">
        <v>67</v>
      </c>
      <c r="C18" s="10" t="s">
        <v>118</v>
      </c>
      <c r="D18" s="11">
        <v>3.84</v>
      </c>
      <c r="E18" s="8">
        <f>SUM(I18*1.22)</f>
        <v>1542.751</v>
      </c>
      <c r="F18" s="89">
        <f>SUM(D18*E18)</f>
        <v>5924.163839999999</v>
      </c>
      <c r="I18" s="102">
        <v>1264.55</v>
      </c>
    </row>
    <row r="19" spans="1:6" ht="16.5" thickBot="1">
      <c r="A19" s="121" t="s">
        <v>6</v>
      </c>
      <c r="B19" s="122"/>
      <c r="C19" s="122"/>
      <c r="D19" s="122"/>
      <c r="E19" s="123"/>
      <c r="F19" s="90">
        <f>SUM(F18:F18)</f>
        <v>5924.163839999999</v>
      </c>
    </row>
    <row r="20" spans="1:6" ht="16.5" thickBot="1">
      <c r="A20" s="88" t="s">
        <v>68</v>
      </c>
      <c r="B20" s="106" t="s">
        <v>28</v>
      </c>
      <c r="C20" s="107"/>
      <c r="D20" s="107"/>
      <c r="E20" s="107"/>
      <c r="F20" s="127"/>
    </row>
    <row r="21" spans="1:9" ht="15.75">
      <c r="A21" s="76" t="s">
        <v>70</v>
      </c>
      <c r="B21" s="9" t="s">
        <v>71</v>
      </c>
      <c r="C21" s="10" t="s">
        <v>118</v>
      </c>
      <c r="D21" s="11">
        <v>4.7</v>
      </c>
      <c r="E21" s="8">
        <f>SUM(I21*1.22)</f>
        <v>3462.482</v>
      </c>
      <c r="F21" s="89">
        <f>SUM(D21*E21)</f>
        <v>16273.6654</v>
      </c>
      <c r="I21" s="102">
        <v>2838.1</v>
      </c>
    </row>
    <row r="22" spans="1:6" ht="16.5" thickBot="1">
      <c r="A22" s="121" t="s">
        <v>6</v>
      </c>
      <c r="B22" s="122"/>
      <c r="C22" s="122"/>
      <c r="D22" s="122"/>
      <c r="E22" s="123"/>
      <c r="F22" s="90">
        <f>SUM(F21:F21)</f>
        <v>16273.6654</v>
      </c>
    </row>
    <row r="23" spans="1:6" ht="16.5" thickBot="1">
      <c r="A23" s="88" t="s">
        <v>74</v>
      </c>
      <c r="B23" s="106" t="s">
        <v>72</v>
      </c>
      <c r="C23" s="107"/>
      <c r="D23" s="107"/>
      <c r="E23" s="107"/>
      <c r="F23" s="127"/>
    </row>
    <row r="24" spans="1:9" ht="15.75">
      <c r="A24" s="76" t="s">
        <v>45</v>
      </c>
      <c r="B24" s="9" t="s">
        <v>73</v>
      </c>
      <c r="C24" s="10" t="s">
        <v>119</v>
      </c>
      <c r="D24" s="11">
        <v>51.48</v>
      </c>
      <c r="E24" s="8">
        <f>SUM(I24*1.22)</f>
        <v>74.8592</v>
      </c>
      <c r="F24" s="89">
        <f>SUM(D24*E24)</f>
        <v>3853.751616</v>
      </c>
      <c r="I24" s="102">
        <v>61.36</v>
      </c>
    </row>
    <row r="25" spans="1:6" ht="16.5" thickBot="1">
      <c r="A25" s="121" t="s">
        <v>6</v>
      </c>
      <c r="B25" s="122"/>
      <c r="C25" s="122"/>
      <c r="D25" s="122"/>
      <c r="E25" s="123"/>
      <c r="F25" s="90">
        <f>SUM(F24:F24)</f>
        <v>3853.751616</v>
      </c>
    </row>
    <row r="26" spans="1:6" ht="16.5" thickBot="1">
      <c r="A26" s="88" t="s">
        <v>77</v>
      </c>
      <c r="B26" s="106" t="s">
        <v>29</v>
      </c>
      <c r="C26" s="107"/>
      <c r="D26" s="107"/>
      <c r="E26" s="107"/>
      <c r="F26" s="127"/>
    </row>
    <row r="27" spans="1:9" ht="15.75">
      <c r="A27" s="76" t="s">
        <v>78</v>
      </c>
      <c r="B27" s="9" t="s">
        <v>75</v>
      </c>
      <c r="C27" s="10" t="s">
        <v>119</v>
      </c>
      <c r="D27" s="11">
        <v>102.96</v>
      </c>
      <c r="E27" s="8">
        <f aca="true" t="shared" si="2" ref="E27:E28">SUM(I27*1.22)</f>
        <v>11.7608</v>
      </c>
      <c r="F27" s="89">
        <f aca="true" t="shared" si="3" ref="F27:F28">SUM(D27*E27)</f>
        <v>1210.891968</v>
      </c>
      <c r="I27" s="102">
        <v>9.64</v>
      </c>
    </row>
    <row r="28" spans="1:9" ht="15.75">
      <c r="A28" s="92" t="s">
        <v>79</v>
      </c>
      <c r="B28" s="73" t="s">
        <v>76</v>
      </c>
      <c r="C28" s="74" t="s">
        <v>119</v>
      </c>
      <c r="D28" s="75">
        <v>102.96</v>
      </c>
      <c r="E28" s="8">
        <f t="shared" si="2"/>
        <v>47.8972</v>
      </c>
      <c r="F28" s="89">
        <f t="shared" si="3"/>
        <v>4931.495712</v>
      </c>
      <c r="I28" s="102">
        <v>39.26</v>
      </c>
    </row>
    <row r="29" spans="1:6" ht="16.5" thickBot="1">
      <c r="A29" s="128" t="s">
        <v>6</v>
      </c>
      <c r="B29" s="129"/>
      <c r="C29" s="129"/>
      <c r="D29" s="129"/>
      <c r="E29" s="130"/>
      <c r="F29" s="93">
        <f>SUM(F27:F28)</f>
        <v>6142.38768</v>
      </c>
    </row>
    <row r="30" spans="1:6" ht="16.5" thickBot="1">
      <c r="A30" s="70"/>
      <c r="B30" s="71"/>
      <c r="C30" s="70"/>
      <c r="D30" s="72"/>
      <c r="E30" s="72"/>
      <c r="F30" s="80"/>
    </row>
    <row r="31" spans="1:6" ht="16.5">
      <c r="A31" s="112" t="s">
        <v>0</v>
      </c>
      <c r="B31" s="113"/>
      <c r="C31" s="113"/>
      <c r="D31" s="113"/>
      <c r="E31" s="113"/>
      <c r="F31" s="114"/>
    </row>
    <row r="32" spans="1:6" ht="16.5">
      <c r="A32" s="115" t="s">
        <v>55</v>
      </c>
      <c r="B32" s="116"/>
      <c r="C32" s="116"/>
      <c r="D32" s="116"/>
      <c r="E32" s="116"/>
      <c r="F32" s="117"/>
    </row>
    <row r="33" spans="1:6" ht="16.5">
      <c r="A33" s="115" t="s">
        <v>56</v>
      </c>
      <c r="B33" s="116"/>
      <c r="C33" s="116"/>
      <c r="D33" s="116"/>
      <c r="E33" s="116"/>
      <c r="F33" s="117"/>
    </row>
    <row r="34" spans="1:6" ht="17.25" thickBot="1">
      <c r="A34" s="115" t="s">
        <v>1</v>
      </c>
      <c r="B34" s="116"/>
      <c r="C34" s="116"/>
      <c r="D34" s="116"/>
      <c r="E34" s="116"/>
      <c r="F34" s="117"/>
    </row>
    <row r="35" spans="1:6" ht="27" customHeight="1" thickBot="1">
      <c r="A35" s="2" t="s">
        <v>2</v>
      </c>
      <c r="B35" s="3" t="s">
        <v>3</v>
      </c>
      <c r="C35" s="3" t="s">
        <v>16</v>
      </c>
      <c r="D35" s="3" t="s">
        <v>4</v>
      </c>
      <c r="E35" s="4" t="s">
        <v>15</v>
      </c>
      <c r="F35" s="77" t="s">
        <v>5</v>
      </c>
    </row>
    <row r="36" spans="1:6" ht="16.5" thickBot="1">
      <c r="A36" s="5" t="s">
        <v>80</v>
      </c>
      <c r="B36" s="106" t="s">
        <v>81</v>
      </c>
      <c r="C36" s="107"/>
      <c r="D36" s="107"/>
      <c r="E36" s="107"/>
      <c r="F36" s="108"/>
    </row>
    <row r="37" spans="1:9" ht="15.75">
      <c r="A37" s="76" t="s">
        <v>82</v>
      </c>
      <c r="B37" s="9" t="s">
        <v>83</v>
      </c>
      <c r="C37" s="10" t="s">
        <v>119</v>
      </c>
      <c r="D37" s="11">
        <v>1146.71</v>
      </c>
      <c r="E37" s="8">
        <f aca="true" t="shared" si="4" ref="E37">SUM(I37*1.22)</f>
        <v>94.80619999999999</v>
      </c>
      <c r="F37" s="78">
        <f>SUM(D37*E37)</f>
        <v>108715.21760199999</v>
      </c>
      <c r="I37" s="103">
        <v>77.71</v>
      </c>
    </row>
    <row r="38" spans="1:9" ht="15" customHeight="1" thickBot="1">
      <c r="A38" s="118" t="s">
        <v>6</v>
      </c>
      <c r="B38" s="119"/>
      <c r="C38" s="119"/>
      <c r="D38" s="119"/>
      <c r="E38" s="120"/>
      <c r="F38" s="79">
        <f>SUM(F37:F37)</f>
        <v>108715.21760199999</v>
      </c>
      <c r="I38" s="104"/>
    </row>
    <row r="39" spans="1:6" ht="16.5" thickBot="1">
      <c r="A39" s="5" t="s">
        <v>84</v>
      </c>
      <c r="B39" s="106" t="s">
        <v>7</v>
      </c>
      <c r="C39" s="107"/>
      <c r="D39" s="107"/>
      <c r="E39" s="107"/>
      <c r="F39" s="108"/>
    </row>
    <row r="40" spans="1:9" ht="15.75">
      <c r="A40" s="76" t="s">
        <v>85</v>
      </c>
      <c r="B40" s="9" t="s">
        <v>86</v>
      </c>
      <c r="C40" s="10" t="s">
        <v>119</v>
      </c>
      <c r="D40" s="11">
        <v>65.99</v>
      </c>
      <c r="E40" s="8">
        <f aca="true" t="shared" si="5" ref="E40">SUM(I40*1.22)</f>
        <v>24.814799999999998</v>
      </c>
      <c r="F40" s="78">
        <f>SUM(D40*E40)</f>
        <v>1637.5286519999997</v>
      </c>
      <c r="I40" s="104">
        <v>20.34</v>
      </c>
    </row>
    <row r="41" spans="1:6" ht="13.5" customHeight="1" thickBot="1">
      <c r="A41" s="118" t="s">
        <v>6</v>
      </c>
      <c r="B41" s="119"/>
      <c r="C41" s="119"/>
      <c r="D41" s="119"/>
      <c r="E41" s="120"/>
      <c r="F41" s="79">
        <f>SUM(F40:F40)</f>
        <v>1637.5286519999997</v>
      </c>
    </row>
    <row r="42" spans="1:6" ht="16.5" thickBot="1">
      <c r="A42" s="5">
        <v>10</v>
      </c>
      <c r="B42" s="106" t="s">
        <v>87</v>
      </c>
      <c r="C42" s="107"/>
      <c r="D42" s="107"/>
      <c r="E42" s="107"/>
      <c r="F42" s="108"/>
    </row>
    <row r="43" spans="1:9" ht="15.75">
      <c r="A43" s="76" t="s">
        <v>88</v>
      </c>
      <c r="B43" s="9" t="s">
        <v>89</v>
      </c>
      <c r="C43" s="10" t="s">
        <v>120</v>
      </c>
      <c r="D43" s="11">
        <v>17</v>
      </c>
      <c r="E43" s="8">
        <f aca="true" t="shared" si="6" ref="E43:E47">SUM(I43*1.22)</f>
        <v>531.3954</v>
      </c>
      <c r="F43" s="78">
        <f aca="true" t="shared" si="7" ref="F43:F47">SUM(D43*E43)</f>
        <v>9033.7218</v>
      </c>
      <c r="I43" s="104">
        <v>435.57</v>
      </c>
    </row>
    <row r="44" spans="1:9" ht="15.75">
      <c r="A44" s="76" t="s">
        <v>90</v>
      </c>
      <c r="B44" s="9" t="s">
        <v>91</v>
      </c>
      <c r="C44" s="10" t="s">
        <v>121</v>
      </c>
      <c r="D44" s="11">
        <v>1</v>
      </c>
      <c r="E44" s="8">
        <f t="shared" si="6"/>
        <v>102.3092</v>
      </c>
      <c r="F44" s="78">
        <f t="shared" si="7"/>
        <v>102.3092</v>
      </c>
      <c r="I44" s="104">
        <v>83.86</v>
      </c>
    </row>
    <row r="45" spans="1:9" ht="15.75">
      <c r="A45" s="76" t="s">
        <v>92</v>
      </c>
      <c r="B45" s="9" t="s">
        <v>93</v>
      </c>
      <c r="C45" s="10" t="s">
        <v>121</v>
      </c>
      <c r="D45" s="11">
        <v>5</v>
      </c>
      <c r="E45" s="8">
        <f t="shared" si="6"/>
        <v>3365.9068</v>
      </c>
      <c r="F45" s="78">
        <f t="shared" si="7"/>
        <v>16829.534</v>
      </c>
      <c r="I45" s="102">
        <v>2758.94</v>
      </c>
    </row>
    <row r="46" spans="1:9" ht="15.75">
      <c r="A46" s="76" t="s">
        <v>94</v>
      </c>
      <c r="B46" s="9" t="s">
        <v>97</v>
      </c>
      <c r="C46" s="10" t="s">
        <v>121</v>
      </c>
      <c r="D46" s="11">
        <v>15</v>
      </c>
      <c r="E46" s="8">
        <f t="shared" si="6"/>
        <v>1054.1409999999998</v>
      </c>
      <c r="F46" s="78">
        <f t="shared" si="7"/>
        <v>15812.114999999998</v>
      </c>
      <c r="I46" s="105">
        <v>864.05</v>
      </c>
    </row>
    <row r="47" spans="1:9" ht="15.75">
      <c r="A47" s="76" t="s">
        <v>95</v>
      </c>
      <c r="B47" s="9" t="s">
        <v>96</v>
      </c>
      <c r="C47" s="10" t="s">
        <v>121</v>
      </c>
      <c r="D47" s="11">
        <v>12</v>
      </c>
      <c r="E47" s="8">
        <f t="shared" si="6"/>
        <v>795.9523999999999</v>
      </c>
      <c r="F47" s="78">
        <f t="shared" si="7"/>
        <v>9551.428799999998</v>
      </c>
      <c r="I47" s="105">
        <v>652.42</v>
      </c>
    </row>
    <row r="48" spans="1:6" ht="15" customHeight="1" thickBot="1">
      <c r="A48" s="118" t="s">
        <v>6</v>
      </c>
      <c r="B48" s="119"/>
      <c r="C48" s="119"/>
      <c r="D48" s="119"/>
      <c r="E48" s="120"/>
      <c r="F48" s="79">
        <f>SUM(F43:F47)</f>
        <v>51329.10879999999</v>
      </c>
    </row>
    <row r="49" spans="1:6" ht="14.25" customHeight="1" thickBot="1">
      <c r="A49" s="5">
        <v>11</v>
      </c>
      <c r="B49" s="106" t="s">
        <v>98</v>
      </c>
      <c r="C49" s="107"/>
      <c r="D49" s="107"/>
      <c r="E49" s="107"/>
      <c r="F49" s="108"/>
    </row>
    <row r="50" spans="1:9" ht="15.75">
      <c r="A50" s="76" t="s">
        <v>99</v>
      </c>
      <c r="B50" s="9" t="s">
        <v>100</v>
      </c>
      <c r="C50" s="10" t="s">
        <v>122</v>
      </c>
      <c r="D50" s="11">
        <v>585.27</v>
      </c>
      <c r="E50" s="8">
        <f aca="true" t="shared" si="8" ref="E50:E56">SUM(I50*1.22)</f>
        <v>37.515</v>
      </c>
      <c r="F50" s="78">
        <f aca="true" t="shared" si="9" ref="F50:F56">SUM(D50*E50)</f>
        <v>21956.40405</v>
      </c>
      <c r="I50" s="105">
        <v>30.75</v>
      </c>
    </row>
    <row r="51" spans="1:9" ht="15.75">
      <c r="A51" s="76" t="s">
        <v>101</v>
      </c>
      <c r="B51" s="9" t="s">
        <v>102</v>
      </c>
      <c r="C51" s="10" t="s">
        <v>119</v>
      </c>
      <c r="D51" s="11">
        <v>1078.75</v>
      </c>
      <c r="E51" s="8">
        <f t="shared" si="8"/>
        <v>25.7908</v>
      </c>
      <c r="F51" s="78">
        <f t="shared" si="9"/>
        <v>27821.825500000003</v>
      </c>
      <c r="I51" s="105">
        <v>21.14</v>
      </c>
    </row>
    <row r="52" spans="1:9" ht="15.75">
      <c r="A52" s="76" t="s">
        <v>103</v>
      </c>
      <c r="B52" s="9" t="s">
        <v>104</v>
      </c>
      <c r="C52" s="10" t="s">
        <v>121</v>
      </c>
      <c r="D52" s="11">
        <v>11</v>
      </c>
      <c r="E52" s="8">
        <f t="shared" si="8"/>
        <v>907.4115999999999</v>
      </c>
      <c r="F52" s="78">
        <f t="shared" si="9"/>
        <v>9981.5276</v>
      </c>
      <c r="I52" s="105">
        <v>743.78</v>
      </c>
    </row>
    <row r="53" spans="1:9" ht="15.75">
      <c r="A53" s="76" t="s">
        <v>105</v>
      </c>
      <c r="B53" s="9" t="s">
        <v>106</v>
      </c>
      <c r="C53" s="10" t="s">
        <v>121</v>
      </c>
      <c r="D53" s="11">
        <v>1</v>
      </c>
      <c r="E53" s="8">
        <f t="shared" si="8"/>
        <v>9150</v>
      </c>
      <c r="F53" s="78">
        <f t="shared" si="9"/>
        <v>9150</v>
      </c>
      <c r="I53" s="102">
        <v>7500</v>
      </c>
    </row>
    <row r="54" spans="1:9" ht="15.75">
      <c r="A54" s="76" t="s">
        <v>107</v>
      </c>
      <c r="B54" s="9" t="s">
        <v>108</v>
      </c>
      <c r="C54" s="10" t="s">
        <v>121</v>
      </c>
      <c r="D54" s="12">
        <v>1</v>
      </c>
      <c r="E54" s="8">
        <f t="shared" si="8"/>
        <v>2684</v>
      </c>
      <c r="F54" s="78">
        <f t="shared" si="9"/>
        <v>2684</v>
      </c>
      <c r="I54" s="102">
        <v>2200</v>
      </c>
    </row>
    <row r="55" spans="1:9" ht="15.75">
      <c r="A55" s="76" t="s">
        <v>109</v>
      </c>
      <c r="B55" s="9" t="s">
        <v>110</v>
      </c>
      <c r="C55" s="10" t="s">
        <v>121</v>
      </c>
      <c r="D55" s="11">
        <v>1</v>
      </c>
      <c r="E55" s="8">
        <f t="shared" si="8"/>
        <v>2757.2</v>
      </c>
      <c r="F55" s="78">
        <f t="shared" si="9"/>
        <v>2757.2</v>
      </c>
      <c r="I55" s="102">
        <v>2260</v>
      </c>
    </row>
    <row r="56" spans="1:9" ht="15.75">
      <c r="A56" s="76" t="s">
        <v>111</v>
      </c>
      <c r="B56" s="9" t="s">
        <v>112</v>
      </c>
      <c r="C56" s="10" t="s">
        <v>121</v>
      </c>
      <c r="D56" s="11">
        <v>1</v>
      </c>
      <c r="E56" s="8">
        <f t="shared" si="8"/>
        <v>4026</v>
      </c>
      <c r="F56" s="78">
        <f t="shared" si="9"/>
        <v>4026</v>
      </c>
      <c r="I56" s="102">
        <v>3300</v>
      </c>
    </row>
    <row r="57" spans="1:6" ht="13.5" customHeight="1" thickBot="1">
      <c r="A57" s="109" t="s">
        <v>6</v>
      </c>
      <c r="B57" s="110"/>
      <c r="C57" s="110"/>
      <c r="D57" s="110"/>
      <c r="E57" s="111"/>
      <c r="F57" s="81">
        <f>SUM(F50:F56)</f>
        <v>78376.95715</v>
      </c>
    </row>
    <row r="58" spans="1:6" ht="14.25" customHeight="1" thickBot="1">
      <c r="A58" s="5">
        <v>12</v>
      </c>
      <c r="B58" s="106" t="s">
        <v>113</v>
      </c>
      <c r="C58" s="107"/>
      <c r="D58" s="107"/>
      <c r="E58" s="107"/>
      <c r="F58" s="108"/>
    </row>
    <row r="59" spans="1:9" ht="15.75">
      <c r="A59" s="76" t="s">
        <v>114</v>
      </c>
      <c r="B59" s="9" t="s">
        <v>115</v>
      </c>
      <c r="C59" s="10" t="s">
        <v>119</v>
      </c>
      <c r="D59" s="11">
        <v>2437.8</v>
      </c>
      <c r="E59" s="8">
        <f aca="true" t="shared" si="10" ref="E59">SUM(I59*1.22)</f>
        <v>7.3566</v>
      </c>
      <c r="F59" s="78">
        <f>SUM(D59*E59)</f>
        <v>17933.91948</v>
      </c>
      <c r="I59" s="102">
        <v>6.03</v>
      </c>
    </row>
    <row r="60" spans="1:6" ht="12.75" customHeight="1">
      <c r="A60" s="109" t="s">
        <v>6</v>
      </c>
      <c r="B60" s="110"/>
      <c r="C60" s="110"/>
      <c r="D60" s="110"/>
      <c r="E60" s="111"/>
      <c r="F60" s="81">
        <f>SUM(F59:F59)</f>
        <v>17933.91948</v>
      </c>
    </row>
    <row r="61" spans="1:6" ht="15.75" thickBot="1">
      <c r="A61" s="124" t="s">
        <v>14</v>
      </c>
      <c r="B61" s="125"/>
      <c r="C61" s="125"/>
      <c r="D61" s="125"/>
      <c r="E61" s="126"/>
      <c r="F61" s="82">
        <f>SUM(F8,F13,F16,F19,F22,F25,F29,F38,F41,F48,F57,F60)</f>
        <v>322144.67305399996</v>
      </c>
    </row>
  </sheetData>
  <mergeCells count="33">
    <mergeCell ref="A61:E61"/>
    <mergeCell ref="B6:F6"/>
    <mergeCell ref="B14:F14"/>
    <mergeCell ref="A13:E13"/>
    <mergeCell ref="A57:E57"/>
    <mergeCell ref="B9:F9"/>
    <mergeCell ref="A16:E16"/>
    <mergeCell ref="B17:F17"/>
    <mergeCell ref="A19:E19"/>
    <mergeCell ref="B20:F20"/>
    <mergeCell ref="A22:E22"/>
    <mergeCell ref="B23:F23"/>
    <mergeCell ref="A25:E25"/>
    <mergeCell ref="B26:F26"/>
    <mergeCell ref="A29:E29"/>
    <mergeCell ref="B36:F36"/>
    <mergeCell ref="A1:F1"/>
    <mergeCell ref="A2:F2"/>
    <mergeCell ref="A3:F3"/>
    <mergeCell ref="A4:F4"/>
    <mergeCell ref="A8:E8"/>
    <mergeCell ref="B49:F49"/>
    <mergeCell ref="B58:F58"/>
    <mergeCell ref="A60:E60"/>
    <mergeCell ref="A31:F31"/>
    <mergeCell ref="A32:F32"/>
    <mergeCell ref="A33:F33"/>
    <mergeCell ref="A34:F34"/>
    <mergeCell ref="A38:E38"/>
    <mergeCell ref="B39:F39"/>
    <mergeCell ref="A41:E41"/>
    <mergeCell ref="B42:F42"/>
    <mergeCell ref="A48:E48"/>
  </mergeCells>
  <printOptions/>
  <pageMargins left="1.299212598425197" right="0.3937007874015748" top="1.3385826771653544" bottom="0.7874015748031497" header="0.31496062992125984" footer="0.31496062992125984"/>
  <pageSetup horizontalDpi="300" verticalDpi="300" orientation="landscape" paperSize="9" scale="90" r:id="rId2"/>
  <headerFooter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112" zoomScaleNormal="112" workbookViewId="0" topLeftCell="A1">
      <selection activeCell="R16" sqref="R16"/>
    </sheetView>
  </sheetViews>
  <sheetFormatPr defaultColWidth="9.140625" defaultRowHeight="15"/>
  <cols>
    <col min="1" max="1" width="7.00390625" style="0" customWidth="1"/>
    <col min="3" max="3" width="29.8515625" style="0" customWidth="1"/>
    <col min="4" max="4" width="9.140625" style="0" customWidth="1"/>
    <col min="7" max="11" width="9.57421875" style="0" bestFit="1" customWidth="1"/>
  </cols>
  <sheetData>
    <row r="1" spans="1:11" ht="15.75">
      <c r="A1" s="142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15.75">
      <c r="A2" s="145" t="s">
        <v>56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ht="17.25" thickBot="1">
      <c r="A3" s="148" t="s">
        <v>17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</row>
    <row r="4" spans="1:11" ht="15">
      <c r="A4" s="13" t="s">
        <v>2</v>
      </c>
      <c r="B4" s="151" t="s">
        <v>18</v>
      </c>
      <c r="C4" s="151"/>
      <c r="D4" s="151"/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5" t="s">
        <v>25</v>
      </c>
    </row>
    <row r="5" spans="1:11" ht="15.75" thickBot="1">
      <c r="A5" s="137">
        <v>1</v>
      </c>
      <c r="B5" s="132" t="str">
        <f>Plan1!B6</f>
        <v>SERVIÇOS PRELIMINARES</v>
      </c>
      <c r="C5" s="132"/>
      <c r="D5" s="16" t="s">
        <v>26</v>
      </c>
      <c r="E5" s="98">
        <v>1</v>
      </c>
      <c r="F5" s="17"/>
      <c r="G5" s="17"/>
      <c r="H5" s="17"/>
      <c r="I5" s="17"/>
      <c r="J5" s="17"/>
      <c r="K5" s="18">
        <f>SUM(E5,F5,G5,H5,I5,J5)</f>
        <v>1</v>
      </c>
    </row>
    <row r="6" spans="1:11" ht="15">
      <c r="A6" s="137"/>
      <c r="B6" s="132"/>
      <c r="C6" s="132"/>
      <c r="D6" s="16" t="s">
        <v>27</v>
      </c>
      <c r="E6" s="99">
        <f>SUM(E5*K6)</f>
        <v>15399.230399999999</v>
      </c>
      <c r="F6" s="19">
        <f>SUM(F5*K6)</f>
        <v>0</v>
      </c>
      <c r="G6" s="19">
        <f>SUM(G5*K6)</f>
        <v>0</v>
      </c>
      <c r="H6" s="19">
        <f>SUM(H5*K6)</f>
        <v>0</v>
      </c>
      <c r="I6" s="19">
        <f>SUM(I5*K6)</f>
        <v>0</v>
      </c>
      <c r="J6" s="19">
        <f>SUM(J5*K6)</f>
        <v>0</v>
      </c>
      <c r="K6" s="20">
        <f>Plan1!F8</f>
        <v>15399.230399999999</v>
      </c>
    </row>
    <row r="7" spans="1:11" ht="15.75" thickBot="1">
      <c r="A7" s="137">
        <v>2</v>
      </c>
      <c r="B7" s="132" t="str">
        <f>Plan1!B9</f>
        <v>DEMOLIÇÕES</v>
      </c>
      <c r="C7" s="132"/>
      <c r="D7" s="16" t="s">
        <v>26</v>
      </c>
      <c r="E7" s="98">
        <v>1</v>
      </c>
      <c r="F7" s="17"/>
      <c r="G7" s="17"/>
      <c r="H7" s="17"/>
      <c r="I7" s="17"/>
      <c r="J7" s="17"/>
      <c r="K7" s="18">
        <f>SUM(E7,F7,G7,H7,I7,J7)</f>
        <v>1</v>
      </c>
    </row>
    <row r="8" spans="1:11" ht="15">
      <c r="A8" s="137"/>
      <c r="B8" s="132"/>
      <c r="C8" s="132"/>
      <c r="D8" s="16" t="s">
        <v>27</v>
      </c>
      <c r="E8" s="99">
        <f>SUM(E7*K8)</f>
        <v>16541.080737999997</v>
      </c>
      <c r="F8" s="19">
        <f>SUM(F7*K8)</f>
        <v>0</v>
      </c>
      <c r="G8" s="19">
        <f>SUM(G7*K8)</f>
        <v>0</v>
      </c>
      <c r="H8" s="19">
        <f>SUM(H7*K8)</f>
        <v>0</v>
      </c>
      <c r="I8" s="19">
        <f>SUM(I7*K8)</f>
        <v>0</v>
      </c>
      <c r="J8" s="19">
        <f>SUM(J7*K8)</f>
        <v>0</v>
      </c>
      <c r="K8" s="20">
        <f>Plan1!F13</f>
        <v>16541.080737999997</v>
      </c>
    </row>
    <row r="9" spans="1:11" ht="15.75" thickBot="1">
      <c r="A9" s="137">
        <v>3</v>
      </c>
      <c r="B9" s="132" t="str">
        <f>Plan1!B14</f>
        <v>MOVIMENTO DE TERRA</v>
      </c>
      <c r="C9" s="132"/>
      <c r="D9" s="16" t="s">
        <v>26</v>
      </c>
      <c r="E9" s="98">
        <v>1</v>
      </c>
      <c r="F9" s="17"/>
      <c r="G9" s="17"/>
      <c r="H9" s="17"/>
      <c r="I9" s="17"/>
      <c r="J9" s="17"/>
      <c r="K9" s="18">
        <f>SUM(E9,F9,G9,H9,I9,J9)</f>
        <v>1</v>
      </c>
    </row>
    <row r="10" spans="1:11" ht="15">
      <c r="A10" s="137"/>
      <c r="B10" s="132"/>
      <c r="C10" s="132"/>
      <c r="D10" s="16" t="s">
        <v>27</v>
      </c>
      <c r="E10" s="99">
        <f>SUM(E9*K10)</f>
        <v>17.661696</v>
      </c>
      <c r="F10" s="19">
        <f>SUM(F9*K10)</f>
        <v>0</v>
      </c>
      <c r="G10" s="19">
        <f>SUM(G9*K10)</f>
        <v>0</v>
      </c>
      <c r="H10" s="19">
        <f>SUM(H9*K10)</f>
        <v>0</v>
      </c>
      <c r="I10" s="19">
        <f>SUM(I9*K10)</f>
        <v>0</v>
      </c>
      <c r="J10" s="19">
        <f>SUM(J9*K10)</f>
        <v>0</v>
      </c>
      <c r="K10" s="20">
        <f>Plan1!F16</f>
        <v>17.661696</v>
      </c>
    </row>
    <row r="11" spans="1:11" ht="15.75" thickBot="1">
      <c r="A11" s="137">
        <v>4</v>
      </c>
      <c r="B11" s="132" t="str">
        <f>Plan1!B17</f>
        <v>FUNDAÇÃO</v>
      </c>
      <c r="C11" s="132"/>
      <c r="D11" s="16" t="s">
        <v>26</v>
      </c>
      <c r="E11" s="98">
        <v>0.3</v>
      </c>
      <c r="F11" s="98">
        <v>0.3</v>
      </c>
      <c r="G11" s="98">
        <v>0.4</v>
      </c>
      <c r="H11" s="17"/>
      <c r="I11" s="17"/>
      <c r="J11" s="17"/>
      <c r="K11" s="18">
        <f>SUM(E11,F11,G11,H11,I11,J11)</f>
        <v>1</v>
      </c>
    </row>
    <row r="12" spans="1:11" ht="15">
      <c r="A12" s="137"/>
      <c r="B12" s="132"/>
      <c r="C12" s="132"/>
      <c r="D12" s="16" t="s">
        <v>27</v>
      </c>
      <c r="E12" s="99">
        <f>SUM(E11*K12)</f>
        <v>1777.2491519999996</v>
      </c>
      <c r="F12" s="99">
        <f>SUM(F11*K12)</f>
        <v>1777.2491519999996</v>
      </c>
      <c r="G12" s="99">
        <f>SUM(G11*K12)</f>
        <v>2369.665536</v>
      </c>
      <c r="H12" s="19">
        <f>SUM(H11*K12)</f>
        <v>0</v>
      </c>
      <c r="I12" s="19">
        <f>SUM(I11*K12)</f>
        <v>0</v>
      </c>
      <c r="J12" s="19">
        <f>SUM(J11*K12)</f>
        <v>0</v>
      </c>
      <c r="K12" s="20">
        <f>Plan1!F19</f>
        <v>5924.163839999999</v>
      </c>
    </row>
    <row r="13" spans="1:11" ht="15.75" thickBot="1">
      <c r="A13" s="137">
        <v>5</v>
      </c>
      <c r="B13" s="132" t="str">
        <f>Plan1!B20</f>
        <v>ESTRUTURA</v>
      </c>
      <c r="C13" s="132"/>
      <c r="D13" s="16" t="s">
        <v>26</v>
      </c>
      <c r="E13" s="17"/>
      <c r="F13" s="98">
        <v>0.6</v>
      </c>
      <c r="G13" s="98">
        <v>0.4</v>
      </c>
      <c r="H13" s="17"/>
      <c r="I13" s="17"/>
      <c r="J13" s="17"/>
      <c r="K13" s="18">
        <f>SUM(E13,F13,G13,H13,I13,J13)</f>
        <v>1</v>
      </c>
    </row>
    <row r="14" spans="1:11" ht="15">
      <c r="A14" s="137"/>
      <c r="B14" s="132"/>
      <c r="C14" s="132"/>
      <c r="D14" s="16" t="s">
        <v>27</v>
      </c>
      <c r="E14" s="19">
        <f>SUM(E13*K14)</f>
        <v>0</v>
      </c>
      <c r="F14" s="99">
        <f>SUM(F13*K14)</f>
        <v>9764.19924</v>
      </c>
      <c r="G14" s="99">
        <f>SUM(G13*K14)</f>
        <v>6509.46616</v>
      </c>
      <c r="H14" s="19">
        <f>SUM(H13*K14)</f>
        <v>0</v>
      </c>
      <c r="I14" s="19">
        <f>SUM(I13*K14)</f>
        <v>0</v>
      </c>
      <c r="J14" s="19">
        <f>SUM(J13*K14)</f>
        <v>0</v>
      </c>
      <c r="K14" s="20">
        <f>Plan1!F22</f>
        <v>16273.6654</v>
      </c>
    </row>
    <row r="15" spans="1:11" ht="15.75" thickBot="1">
      <c r="A15" s="137">
        <v>6</v>
      </c>
      <c r="B15" s="132" t="str">
        <f>Plan1!B23</f>
        <v>PAREDES</v>
      </c>
      <c r="C15" s="132"/>
      <c r="D15" s="16" t="s">
        <v>26</v>
      </c>
      <c r="E15" s="17"/>
      <c r="F15" s="98">
        <v>0.3</v>
      </c>
      <c r="G15" s="98">
        <v>0.3</v>
      </c>
      <c r="H15" s="98">
        <v>0.4</v>
      </c>
      <c r="I15" s="17"/>
      <c r="J15" s="17"/>
      <c r="K15" s="18">
        <f>SUM(E15,F15,G15,H15,I15,J15)</f>
        <v>1</v>
      </c>
    </row>
    <row r="16" spans="1:11" ht="15">
      <c r="A16" s="137"/>
      <c r="B16" s="132"/>
      <c r="C16" s="132"/>
      <c r="D16" s="16" t="s">
        <v>27</v>
      </c>
      <c r="E16" s="19">
        <f>SUM(E15*K16)</f>
        <v>0</v>
      </c>
      <c r="F16" s="99">
        <f>SUM(F15*K16)</f>
        <v>1156.1254847999999</v>
      </c>
      <c r="G16" s="99">
        <f>SUM(G15*K16)</f>
        <v>1156.1254847999999</v>
      </c>
      <c r="H16" s="99">
        <f>SUM(H15*K16)</f>
        <v>1541.5006464</v>
      </c>
      <c r="I16" s="19">
        <f>SUM(I15*K16)</f>
        <v>0</v>
      </c>
      <c r="J16" s="19">
        <f>SUM(J15*K16)</f>
        <v>0</v>
      </c>
      <c r="K16" s="20">
        <f>Plan1!F25</f>
        <v>3853.751616</v>
      </c>
    </row>
    <row r="17" spans="1:11" ht="15.75" thickBot="1">
      <c r="A17" s="137">
        <v>7</v>
      </c>
      <c r="B17" s="132" t="str">
        <f>Plan1!B26</f>
        <v>REVESTIMENTOS</v>
      </c>
      <c r="C17" s="132"/>
      <c r="D17" s="16" t="s">
        <v>26</v>
      </c>
      <c r="E17" s="17"/>
      <c r="F17" s="98">
        <v>0.1</v>
      </c>
      <c r="G17" s="98">
        <v>0.3</v>
      </c>
      <c r="H17" s="98">
        <v>0.6</v>
      </c>
      <c r="I17" s="17"/>
      <c r="J17" s="17"/>
      <c r="K17" s="18">
        <f>SUM(E17,F17,G17,H17,I17,J17)</f>
        <v>1</v>
      </c>
    </row>
    <row r="18" spans="1:11" ht="15">
      <c r="A18" s="137"/>
      <c r="B18" s="132"/>
      <c r="C18" s="132"/>
      <c r="D18" s="16" t="s">
        <v>27</v>
      </c>
      <c r="E18" s="19">
        <f>SUM(E17*K18)</f>
        <v>0</v>
      </c>
      <c r="F18" s="99">
        <f>SUM(F17*K18)</f>
        <v>614.238768</v>
      </c>
      <c r="G18" s="99">
        <f>SUM(G17*K18)</f>
        <v>1842.7163039999998</v>
      </c>
      <c r="H18" s="99">
        <f>SUM(H17*K18)</f>
        <v>3685.4326079999996</v>
      </c>
      <c r="I18" s="19">
        <f>SUM(I17*K18)</f>
        <v>0</v>
      </c>
      <c r="J18" s="19">
        <f>SUM(J17*K18)</f>
        <v>0</v>
      </c>
      <c r="K18" s="20">
        <f>Plan1!F29</f>
        <v>6142.38768</v>
      </c>
    </row>
    <row r="19" spans="1:11" ht="15.75" thickBot="1">
      <c r="A19" s="137">
        <v>8</v>
      </c>
      <c r="B19" s="132" t="str">
        <f>Plan1!B36</f>
        <v>PISO</v>
      </c>
      <c r="C19" s="132"/>
      <c r="D19" s="16" t="s">
        <v>26</v>
      </c>
      <c r="E19" s="17"/>
      <c r="F19" s="17"/>
      <c r="G19" s="98">
        <v>0.3</v>
      </c>
      <c r="H19" s="98">
        <v>0.4</v>
      </c>
      <c r="I19" s="98">
        <v>0.2</v>
      </c>
      <c r="J19" s="98">
        <v>0.1</v>
      </c>
      <c r="K19" s="18">
        <f>SUM(E19,F19,G19,H19,I19,J19)</f>
        <v>0.9999999999999999</v>
      </c>
    </row>
    <row r="20" spans="1:11" ht="15">
      <c r="A20" s="137"/>
      <c r="B20" s="132"/>
      <c r="C20" s="132"/>
      <c r="D20" s="16" t="s">
        <v>27</v>
      </c>
      <c r="E20" s="19">
        <f>SUM(E19*K20)</f>
        <v>0</v>
      </c>
      <c r="F20" s="19">
        <f>SUM(F19*K20)</f>
        <v>0</v>
      </c>
      <c r="G20" s="99">
        <f>SUM(G19*K20)</f>
        <v>32614.565280599996</v>
      </c>
      <c r="H20" s="99">
        <f>SUM(H19*K20)</f>
        <v>43486.0870408</v>
      </c>
      <c r="I20" s="99">
        <f>SUM(I19*K20)</f>
        <v>21743.0435204</v>
      </c>
      <c r="J20" s="99">
        <f>SUM(J19*K20)</f>
        <v>10871.5217602</v>
      </c>
      <c r="K20" s="20">
        <f>Plan1!F38</f>
        <v>108715.21760199999</v>
      </c>
    </row>
    <row r="21" spans="1:11" ht="15.75" thickBot="1">
      <c r="A21" s="137">
        <v>9</v>
      </c>
      <c r="B21" s="132" t="str">
        <f>Plan1!B39</f>
        <v>PINTURA</v>
      </c>
      <c r="C21" s="132"/>
      <c r="D21" s="16" t="s">
        <v>26</v>
      </c>
      <c r="E21" s="17"/>
      <c r="F21" s="17"/>
      <c r="G21" s="98">
        <v>0.2</v>
      </c>
      <c r="H21" s="98">
        <v>0.4</v>
      </c>
      <c r="I21" s="98">
        <v>0.4</v>
      </c>
      <c r="J21" s="17"/>
      <c r="K21" s="18">
        <f>SUM(E21,F21,G21,H21,I21,J21)</f>
        <v>1</v>
      </c>
    </row>
    <row r="22" spans="1:11" ht="15">
      <c r="A22" s="137"/>
      <c r="B22" s="132"/>
      <c r="C22" s="132"/>
      <c r="D22" s="16" t="s">
        <v>27</v>
      </c>
      <c r="E22" s="19">
        <f>SUM(E21*K22)</f>
        <v>0</v>
      </c>
      <c r="F22" s="19">
        <f>SUM(F21*K22)</f>
        <v>0</v>
      </c>
      <c r="G22" s="99">
        <f>SUM(G21*K22)</f>
        <v>327.50573039999995</v>
      </c>
      <c r="H22" s="99">
        <f>SUM(H21*K22)</f>
        <v>655.0114607999999</v>
      </c>
      <c r="I22" s="99">
        <f>SUM(I21*K22)</f>
        <v>655.0114607999999</v>
      </c>
      <c r="J22" s="19">
        <f>SUM(J21*K22)</f>
        <v>0</v>
      </c>
      <c r="K22" s="20">
        <f>Plan1!F41</f>
        <v>1637.5286519999997</v>
      </c>
    </row>
    <row r="23" spans="1:11" ht="15.75" thickBot="1">
      <c r="A23" s="137">
        <v>10</v>
      </c>
      <c r="B23" s="132" t="str">
        <f>Plan1!B42</f>
        <v>INSTALAÇÕES ELÉTRICAS</v>
      </c>
      <c r="C23" s="132"/>
      <c r="D23" s="16" t="s">
        <v>26</v>
      </c>
      <c r="E23" s="17"/>
      <c r="F23" s="17"/>
      <c r="G23" s="17"/>
      <c r="H23" s="98">
        <v>0.4</v>
      </c>
      <c r="I23" s="98">
        <v>0.4</v>
      </c>
      <c r="J23" s="98">
        <v>0.2</v>
      </c>
      <c r="K23" s="18">
        <f>SUM(E23,F23,G23,H23,I23,J23)</f>
        <v>1</v>
      </c>
    </row>
    <row r="24" spans="1:11" ht="15">
      <c r="A24" s="137"/>
      <c r="B24" s="132"/>
      <c r="C24" s="132"/>
      <c r="D24" s="16" t="s">
        <v>27</v>
      </c>
      <c r="E24" s="19">
        <f>SUM(E23*K24)</f>
        <v>0</v>
      </c>
      <c r="F24" s="19">
        <f>SUM(F23*K24)</f>
        <v>0</v>
      </c>
      <c r="G24" s="19">
        <f>SUM(G23*K24)</f>
        <v>0</v>
      </c>
      <c r="H24" s="99">
        <f>SUM(H23*K24)</f>
        <v>20531.643519999998</v>
      </c>
      <c r="I24" s="99">
        <f>SUM(I23*K24)</f>
        <v>20531.643519999998</v>
      </c>
      <c r="J24" s="99">
        <f>SUM(J23*K24)</f>
        <v>10265.821759999999</v>
      </c>
      <c r="K24" s="20">
        <f>Plan1!F48</f>
        <v>51329.10879999999</v>
      </c>
    </row>
    <row r="25" spans="1:11" ht="15.75" thickBot="1">
      <c r="A25" s="137">
        <v>11</v>
      </c>
      <c r="B25" s="132" t="str">
        <f>Plan1!B49</f>
        <v>OUTROS</v>
      </c>
      <c r="C25" s="132"/>
      <c r="D25" s="16" t="s">
        <v>26</v>
      </c>
      <c r="E25" s="17"/>
      <c r="F25" s="17"/>
      <c r="G25" s="98">
        <v>0.3</v>
      </c>
      <c r="H25" s="98">
        <v>0.3</v>
      </c>
      <c r="I25" s="98">
        <v>0.3</v>
      </c>
      <c r="J25" s="98">
        <v>0.1</v>
      </c>
      <c r="K25" s="18">
        <f>SUM(E25,F25,G25,H25,I25,J25)</f>
        <v>0.9999999999999999</v>
      </c>
    </row>
    <row r="26" spans="1:11" ht="15">
      <c r="A26" s="137"/>
      <c r="B26" s="132"/>
      <c r="C26" s="132"/>
      <c r="D26" s="16" t="s">
        <v>27</v>
      </c>
      <c r="E26" s="19">
        <f>SUM(E25*K26)</f>
        <v>0</v>
      </c>
      <c r="F26" s="19">
        <f>SUM(F25*K26)</f>
        <v>0</v>
      </c>
      <c r="G26" s="99">
        <f>SUM(G25*K26)</f>
        <v>23513.087145</v>
      </c>
      <c r="H26" s="99">
        <f>SUM(H25*K26)</f>
        <v>23513.087145</v>
      </c>
      <c r="I26" s="99">
        <f>SUM(I25*K26)</f>
        <v>23513.087145</v>
      </c>
      <c r="J26" s="99">
        <f>SUM(J25*K26)</f>
        <v>7837.695715000001</v>
      </c>
      <c r="K26" s="20">
        <f>Plan1!F57</f>
        <v>78376.95715</v>
      </c>
    </row>
    <row r="27" spans="1:11" ht="15.75" thickBot="1">
      <c r="A27" s="137">
        <v>12</v>
      </c>
      <c r="B27" s="132" t="str">
        <f>Plan1!B58</f>
        <v>LIMPEZA FINAL</v>
      </c>
      <c r="C27" s="132"/>
      <c r="D27" s="16" t="s">
        <v>26</v>
      </c>
      <c r="E27" s="17"/>
      <c r="F27" s="17"/>
      <c r="G27" s="17"/>
      <c r="H27" s="17"/>
      <c r="I27" s="17"/>
      <c r="J27" s="98">
        <v>1</v>
      </c>
      <c r="K27" s="18">
        <f>SUM(E27,F27,G27,H27,I27,J27)</f>
        <v>1</v>
      </c>
    </row>
    <row r="28" spans="1:11" ht="15">
      <c r="A28" s="137"/>
      <c r="B28" s="132"/>
      <c r="C28" s="132"/>
      <c r="D28" s="16" t="s">
        <v>27</v>
      </c>
      <c r="E28" s="19">
        <f>SUM(E27*K28)</f>
        <v>0</v>
      </c>
      <c r="F28" s="19">
        <f>SUM(F27*K28)</f>
        <v>0</v>
      </c>
      <c r="G28" s="19">
        <f>SUM(G27*K28)</f>
        <v>0</v>
      </c>
      <c r="H28" s="19">
        <f>SUM(H27*K28)</f>
        <v>0</v>
      </c>
      <c r="I28" s="19">
        <f>SUM(I27*K28)</f>
        <v>0</v>
      </c>
      <c r="J28" s="99">
        <f>SUM(J27*K28)</f>
        <v>17933.91948</v>
      </c>
      <c r="K28" s="20">
        <f>Plan1!F60</f>
        <v>17933.91948</v>
      </c>
    </row>
    <row r="29" spans="1:11" ht="15">
      <c r="A29" s="137"/>
      <c r="B29" s="132"/>
      <c r="C29" s="132"/>
      <c r="D29" s="16"/>
      <c r="E29" s="17"/>
      <c r="F29" s="17"/>
      <c r="G29" s="17"/>
      <c r="H29" s="17"/>
      <c r="I29" s="17"/>
      <c r="J29" s="17"/>
      <c r="K29" s="18"/>
    </row>
    <row r="30" spans="1:11" ht="15">
      <c r="A30" s="137"/>
      <c r="B30" s="132"/>
      <c r="C30" s="132"/>
      <c r="D30" s="16"/>
      <c r="E30" s="19"/>
      <c r="F30" s="19"/>
      <c r="G30" s="19"/>
      <c r="H30" s="19"/>
      <c r="I30" s="19"/>
      <c r="J30" s="19"/>
      <c r="K30" s="20"/>
    </row>
    <row r="31" spans="1:11" ht="15">
      <c r="A31" s="137"/>
      <c r="B31" s="132"/>
      <c r="C31" s="132"/>
      <c r="D31" s="16"/>
      <c r="E31" s="17"/>
      <c r="F31" s="17"/>
      <c r="G31" s="17"/>
      <c r="H31" s="17"/>
      <c r="I31" s="17"/>
      <c r="J31" s="17"/>
      <c r="K31" s="18"/>
    </row>
    <row r="32" spans="1:11" ht="15.75" thickBot="1">
      <c r="A32" s="138"/>
      <c r="B32" s="134"/>
      <c r="C32" s="134"/>
      <c r="D32" s="21"/>
      <c r="E32" s="22"/>
      <c r="F32" s="22"/>
      <c r="G32" s="22"/>
      <c r="H32" s="22"/>
      <c r="I32" s="22"/>
      <c r="J32" s="22"/>
      <c r="K32" s="23"/>
    </row>
    <row r="33" spans="1:11" ht="15.75" thickBot="1">
      <c r="A33" s="24"/>
      <c r="B33" s="25"/>
      <c r="C33" s="25"/>
      <c r="D33" s="26"/>
      <c r="E33" s="27"/>
      <c r="F33" s="27"/>
      <c r="G33" s="27"/>
      <c r="H33" s="27"/>
      <c r="I33" s="27"/>
      <c r="J33" s="27"/>
      <c r="K33" s="28"/>
    </row>
    <row r="34" spans="1:11" ht="15">
      <c r="A34" s="139" t="s">
        <v>30</v>
      </c>
      <c r="B34" s="140"/>
      <c r="C34" s="141" t="s">
        <v>31</v>
      </c>
      <c r="D34" s="141"/>
      <c r="E34" s="29">
        <f aca="true" t="shared" si="0" ref="E34:K34">SUM(E6,E8,E10,E12,E14,E16,E18,E20,E22,E24,E26,E28,E30,E32)</f>
        <v>33735.221986</v>
      </c>
      <c r="F34" s="29">
        <f t="shared" si="0"/>
        <v>13311.8126448</v>
      </c>
      <c r="G34" s="29">
        <f t="shared" si="0"/>
        <v>68333.1316408</v>
      </c>
      <c r="H34" s="29">
        <f t="shared" si="0"/>
        <v>93412.76242099999</v>
      </c>
      <c r="I34" s="29">
        <f t="shared" si="0"/>
        <v>66442.78564619999</v>
      </c>
      <c r="J34" s="29">
        <f t="shared" si="0"/>
        <v>46908.9587152</v>
      </c>
      <c r="K34" s="96">
        <f t="shared" si="0"/>
        <v>322144.67305399996</v>
      </c>
    </row>
    <row r="35" spans="1:11" ht="15">
      <c r="A35" s="131"/>
      <c r="B35" s="132"/>
      <c r="C35" s="135" t="s">
        <v>32</v>
      </c>
      <c r="D35" s="135"/>
      <c r="E35" s="30">
        <f>SUM(E34*K35/K34)</f>
        <v>0.10472071962631858</v>
      </c>
      <c r="F35" s="100">
        <f>SUM(F34*K35/K34)</f>
        <v>0.04132246707232868</v>
      </c>
      <c r="G35" s="30">
        <f>SUM(G34*K35/K34)</f>
        <v>0.21211939031301494</v>
      </c>
      <c r="H35" s="30">
        <f>SUM(H34*K35/K34)</f>
        <v>0.2899714638625781</v>
      </c>
      <c r="I35" s="30">
        <f>SUM(I34*K35/K34)</f>
        <v>0.2062513870439274</v>
      </c>
      <c r="J35" s="30">
        <f>SUM(J34*K35/K34)</f>
        <v>0.14561457208183237</v>
      </c>
      <c r="K35" s="18">
        <v>1</v>
      </c>
    </row>
    <row r="36" spans="1:11" ht="15">
      <c r="A36" s="131" t="s">
        <v>33</v>
      </c>
      <c r="B36" s="132"/>
      <c r="C36" s="135" t="s">
        <v>34</v>
      </c>
      <c r="D36" s="135"/>
      <c r="E36" s="31">
        <f>SUM(E34)</f>
        <v>33735.221986</v>
      </c>
      <c r="F36" s="101">
        <f>SUM(E34+F34)</f>
        <v>47047.0346308</v>
      </c>
      <c r="G36" s="94">
        <f>SUM(E34+F34+G34)</f>
        <v>115380.1662716</v>
      </c>
      <c r="H36" s="19">
        <f>SUM(E34+F34+G34+H34)</f>
        <v>208792.9286926</v>
      </c>
      <c r="I36" s="19">
        <f>SUM(E34+F34+G34+H34+I34)</f>
        <v>275235.7143388</v>
      </c>
      <c r="J36" s="97">
        <f>SUM(E34+F34+G34+H34+I34+J34)</f>
        <v>322144.673054</v>
      </c>
      <c r="K36" s="32"/>
    </row>
    <row r="37" spans="1:11" ht="15.75" thickBot="1">
      <c r="A37" s="133"/>
      <c r="B37" s="134"/>
      <c r="C37" s="136" t="s">
        <v>35</v>
      </c>
      <c r="D37" s="136"/>
      <c r="E37" s="33">
        <f>SUM(E35)</f>
        <v>0.10472071962631858</v>
      </c>
      <c r="F37" s="95">
        <f>SUM(E35+F35)</f>
        <v>0.14604318669864727</v>
      </c>
      <c r="G37" s="34">
        <f>SUM(E35+F35+G35)</f>
        <v>0.3581625770116622</v>
      </c>
      <c r="H37" s="34">
        <f>SUM(E35+F35+G35+H35)</f>
        <v>0.6481340408742403</v>
      </c>
      <c r="I37" s="34">
        <f>SUM(E35+F35+G35+H35+I35)</f>
        <v>0.8543854279181677</v>
      </c>
      <c r="J37" s="35">
        <f>SUM(E35+F35+G35+H35+I35+J35)</f>
        <v>1</v>
      </c>
      <c r="K37" s="36"/>
    </row>
  </sheetData>
  <mergeCells count="38">
    <mergeCell ref="A1:K1"/>
    <mergeCell ref="A2:K2"/>
    <mergeCell ref="A3:K3"/>
    <mergeCell ref="B4:D4"/>
    <mergeCell ref="A5:A6"/>
    <mergeCell ref="B5:C6"/>
    <mergeCell ref="A7:A8"/>
    <mergeCell ref="B7:C8"/>
    <mergeCell ref="A9:A10"/>
    <mergeCell ref="B9:C10"/>
    <mergeCell ref="A11:A12"/>
    <mergeCell ref="B11:C12"/>
    <mergeCell ref="A13:A14"/>
    <mergeCell ref="B13:C14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36:B37"/>
    <mergeCell ref="C36:D36"/>
    <mergeCell ref="C37:D37"/>
    <mergeCell ref="A25:A26"/>
    <mergeCell ref="B25:C26"/>
    <mergeCell ref="A27:A28"/>
    <mergeCell ref="B27:C28"/>
    <mergeCell ref="A29:A30"/>
    <mergeCell ref="B29:C30"/>
    <mergeCell ref="A31:A32"/>
    <mergeCell ref="B31:C32"/>
    <mergeCell ref="A34:B35"/>
    <mergeCell ref="C34:D34"/>
    <mergeCell ref="C35:D35"/>
  </mergeCells>
  <printOptions/>
  <pageMargins left="1.6929133858267718" right="0.5118110236220472" top="1.0236220472440944" bottom="0.7874015748031497" header="0.31496062992125984" footer="0.31496062992125984"/>
  <pageSetup horizontalDpi="600" verticalDpi="600" orientation="landscape" paperSize="9" scale="85" r:id="rId2"/>
  <headerFooter>
    <oddHeader>&amp;C&amp;G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L21"/>
  <sheetViews>
    <sheetView workbookViewId="0" topLeftCell="A1">
      <selection activeCell="D5" sqref="D5:L21"/>
    </sheetView>
  </sheetViews>
  <sheetFormatPr defaultColWidth="9.140625" defaultRowHeight="15"/>
  <cols>
    <col min="8" max="8" width="9.140625" style="1" customWidth="1"/>
  </cols>
  <sheetData>
    <row r="4" ht="15.75" thickBot="1"/>
    <row r="5" spans="4:12" ht="15.75">
      <c r="D5" s="37" t="s">
        <v>36</v>
      </c>
      <c r="E5" s="38" t="s">
        <v>37</v>
      </c>
      <c r="F5" s="39"/>
      <c r="G5" s="39"/>
      <c r="H5" s="39"/>
      <c r="I5" s="39"/>
      <c r="J5" s="39"/>
      <c r="K5" s="39"/>
      <c r="L5" s="40"/>
    </row>
    <row r="6" spans="4:12" ht="15.75">
      <c r="D6" s="41">
        <v>1</v>
      </c>
      <c r="E6" s="42" t="s">
        <v>38</v>
      </c>
      <c r="F6" s="43"/>
      <c r="G6" s="43"/>
      <c r="H6" s="43"/>
      <c r="I6" s="43"/>
      <c r="J6" s="43"/>
      <c r="K6" s="43"/>
      <c r="L6" s="44">
        <v>0.02</v>
      </c>
    </row>
    <row r="7" spans="4:12" ht="15.75">
      <c r="D7" s="45">
        <v>2</v>
      </c>
      <c r="E7" s="46" t="s">
        <v>39</v>
      </c>
      <c r="F7" s="47"/>
      <c r="G7" s="47"/>
      <c r="H7" s="47"/>
      <c r="I7" s="47"/>
      <c r="J7" s="47"/>
      <c r="K7" s="47"/>
      <c r="L7" s="48">
        <v>0.008</v>
      </c>
    </row>
    <row r="8" spans="4:12" ht="15.75">
      <c r="D8" s="45">
        <v>3</v>
      </c>
      <c r="E8" s="46" t="s">
        <v>40</v>
      </c>
      <c r="F8" s="47"/>
      <c r="G8" s="47"/>
      <c r="H8" s="47"/>
      <c r="I8" s="47"/>
      <c r="J8" s="47"/>
      <c r="K8" s="47"/>
      <c r="L8" s="49">
        <v>0.008</v>
      </c>
    </row>
    <row r="9" spans="4:12" ht="15.75">
      <c r="D9" s="45">
        <v>4</v>
      </c>
      <c r="E9" s="46" t="s">
        <v>41</v>
      </c>
      <c r="F9" s="47"/>
      <c r="G9" s="47"/>
      <c r="H9" s="47"/>
      <c r="I9" s="47"/>
      <c r="J9" s="47"/>
      <c r="K9" s="47"/>
      <c r="L9" s="48">
        <v>0.008</v>
      </c>
    </row>
    <row r="10" spans="4:12" ht="15.75">
      <c r="D10" s="45">
        <v>5</v>
      </c>
      <c r="E10" s="46" t="s">
        <v>42</v>
      </c>
      <c r="F10" s="47"/>
      <c r="G10" s="47"/>
      <c r="H10" s="47"/>
      <c r="I10" s="47"/>
      <c r="J10" s="47"/>
      <c r="K10" s="47"/>
      <c r="L10" s="48">
        <v>0.0395</v>
      </c>
    </row>
    <row r="11" spans="4:12" ht="15.75">
      <c r="D11" s="50">
        <v>6</v>
      </c>
      <c r="E11" s="51" t="s">
        <v>43</v>
      </c>
      <c r="F11" s="52"/>
      <c r="G11" s="52"/>
      <c r="H11" s="52"/>
      <c r="I11" s="52"/>
      <c r="J11" s="52"/>
      <c r="K11" s="52"/>
      <c r="L11" s="53">
        <f>L18</f>
        <v>0.1315</v>
      </c>
    </row>
    <row r="12" spans="4:12" ht="15.75">
      <c r="D12" s="54"/>
      <c r="E12" s="47"/>
      <c r="F12" s="47"/>
      <c r="G12" s="47"/>
      <c r="H12" s="47"/>
      <c r="I12" s="47"/>
      <c r="J12" s="47"/>
      <c r="K12" s="47"/>
      <c r="L12" s="55"/>
    </row>
    <row r="13" spans="4:12" ht="15.75">
      <c r="D13" s="56" t="s">
        <v>36</v>
      </c>
      <c r="E13" s="57" t="s">
        <v>44</v>
      </c>
      <c r="F13" s="58"/>
      <c r="G13" s="58"/>
      <c r="H13" s="58"/>
      <c r="I13" s="58"/>
      <c r="J13" s="58"/>
      <c r="K13" s="58"/>
      <c r="L13" s="59"/>
    </row>
    <row r="14" spans="4:12" ht="15.75">
      <c r="D14" s="60" t="s">
        <v>45</v>
      </c>
      <c r="E14" s="47" t="s">
        <v>46</v>
      </c>
      <c r="F14" s="47"/>
      <c r="G14" s="47"/>
      <c r="H14" s="47"/>
      <c r="I14" s="47"/>
      <c r="J14" s="47"/>
      <c r="K14" s="47"/>
      <c r="L14" s="61">
        <v>0.05</v>
      </c>
    </row>
    <row r="15" spans="4:12" ht="15.75">
      <c r="D15" s="60" t="s">
        <v>47</v>
      </c>
      <c r="E15" s="47" t="s">
        <v>48</v>
      </c>
      <c r="F15" s="47"/>
      <c r="G15" s="47"/>
      <c r="H15" s="47"/>
      <c r="I15" s="47"/>
      <c r="J15" s="47"/>
      <c r="K15" s="47"/>
      <c r="L15" s="62">
        <v>0.0065</v>
      </c>
    </row>
    <row r="16" spans="4:12" ht="15.75">
      <c r="D16" s="60" t="s">
        <v>49</v>
      </c>
      <c r="E16" s="47" t="s">
        <v>50</v>
      </c>
      <c r="F16" s="47"/>
      <c r="G16" s="47"/>
      <c r="H16" s="47"/>
      <c r="I16" s="47"/>
      <c r="J16" s="47"/>
      <c r="K16" s="47"/>
      <c r="L16" s="62">
        <v>0.03</v>
      </c>
    </row>
    <row r="17" spans="4:12" ht="15.75">
      <c r="D17" s="60" t="s">
        <v>51</v>
      </c>
      <c r="E17" s="47" t="s">
        <v>52</v>
      </c>
      <c r="F17" s="47"/>
      <c r="G17" s="47"/>
      <c r="H17" s="47"/>
      <c r="I17" s="47"/>
      <c r="J17" s="47"/>
      <c r="K17" s="47"/>
      <c r="L17" s="62">
        <v>0.045</v>
      </c>
    </row>
    <row r="18" spans="4:12" ht="15.75">
      <c r="D18" s="63"/>
      <c r="E18" s="43"/>
      <c r="F18" s="43"/>
      <c r="G18" s="43"/>
      <c r="H18" s="43"/>
      <c r="I18" s="43"/>
      <c r="J18" s="43" t="s">
        <v>53</v>
      </c>
      <c r="K18" s="43"/>
      <c r="L18" s="44">
        <f>SUM(L14:L17)</f>
        <v>0.1315</v>
      </c>
    </row>
    <row r="19" spans="4:12" ht="15.75">
      <c r="D19" s="152" t="s">
        <v>54</v>
      </c>
      <c r="E19" s="153"/>
      <c r="F19" s="153"/>
      <c r="G19" s="153"/>
      <c r="H19" s="153"/>
      <c r="I19" s="153"/>
      <c r="J19" s="153"/>
      <c r="K19" s="153"/>
      <c r="L19" s="154"/>
    </row>
    <row r="20" spans="4:12" ht="15.75">
      <c r="D20" s="64"/>
      <c r="E20" s="65"/>
      <c r="F20" s="65"/>
      <c r="G20" s="65"/>
      <c r="H20" s="65"/>
      <c r="I20" s="65"/>
      <c r="J20" s="65"/>
      <c r="K20" s="65"/>
      <c r="L20" s="66">
        <f>ROUND((((1+L6+L7+L8)*(1+L9)*(1+L10))/(1-L11))-1,3)</f>
        <v>0.25</v>
      </c>
    </row>
    <row r="21" spans="4:12" ht="16.5" thickBot="1">
      <c r="D21" s="67"/>
      <c r="E21" s="68"/>
      <c r="F21" s="68"/>
      <c r="G21" s="68"/>
      <c r="H21" s="68"/>
      <c r="I21" s="68"/>
      <c r="J21" s="68"/>
      <c r="K21" s="68"/>
      <c r="L21" s="69"/>
    </row>
  </sheetData>
  <mergeCells count="1">
    <mergeCell ref="D19:L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headerFooter>
    <oddHeader>&amp;C&amp;G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Luiz</dc:creator>
  <cp:keywords/>
  <dc:description/>
  <cp:lastModifiedBy>Cliente</cp:lastModifiedBy>
  <cp:lastPrinted>2021-06-30T14:30:05Z</cp:lastPrinted>
  <dcterms:created xsi:type="dcterms:W3CDTF">2013-03-05T01:20:57Z</dcterms:created>
  <dcterms:modified xsi:type="dcterms:W3CDTF">2021-07-14T14:55:55Z</dcterms:modified>
  <cp:category/>
  <cp:version/>
  <cp:contentType/>
  <cp:contentStatus/>
</cp:coreProperties>
</file>