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Orçamento" sheetId="1" r:id="rId1"/>
    <sheet name="BDI" sheetId="2" r:id="rId2"/>
    <sheet name="cronograma" sheetId="3" r:id="rId3"/>
    <sheet name="Memória de Cálculo" sheetId="4" r:id="rId4"/>
  </sheets>
  <definedNames>
    <definedName name="_xlnm.Print_Area" localSheetId="1">'BDI'!$A$1:$I$46</definedName>
    <definedName name="_xlnm.Print_Area" localSheetId="2">'cronograma'!$A$1:$P$32</definedName>
    <definedName name="_xlnm.Print_Area" localSheetId="3">'Memória de Cálculo'!$A$1:$M$137</definedName>
    <definedName name="_xlnm.Print_Area" localSheetId="0">'Orçamento'!$A$1:$I$49</definedName>
    <definedName name="_xlnm.Print_Titles" localSheetId="0">'Orçamento'!$10:$11</definedName>
  </definedNames>
  <calcPr fullCalcOnLoad="1"/>
</workbook>
</file>

<file path=xl/sharedStrings.xml><?xml version="1.0" encoding="utf-8"?>
<sst xmlns="http://schemas.openxmlformats.org/spreadsheetml/2006/main" count="266" uniqueCount="153">
  <si>
    <t>Item</t>
  </si>
  <si>
    <t>Discrição dos Serviços</t>
  </si>
  <si>
    <t>Unid.</t>
  </si>
  <si>
    <t>Quant.</t>
  </si>
  <si>
    <t>2.1</t>
  </si>
  <si>
    <t>m³</t>
  </si>
  <si>
    <t>2</t>
  </si>
  <si>
    <t>TOTAL</t>
  </si>
  <si>
    <r>
      <t xml:space="preserve">CONTRATANTE: </t>
    </r>
    <r>
      <rPr>
        <sz val="11"/>
        <rFont val="Arial"/>
        <family val="2"/>
      </rPr>
      <t xml:space="preserve"> PREFEITURA MUNICIPAL DE OURÉM - PARÁ</t>
    </r>
  </si>
  <si>
    <r>
      <t xml:space="preserve">LOCAL: </t>
    </r>
    <r>
      <rPr>
        <sz val="11"/>
        <rFont val="Arial"/>
        <family val="2"/>
      </rPr>
      <t>OURÉM - PA</t>
    </r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</si>
  <si>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</si>
  <si>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</si>
  <si>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</si>
  <si>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</si>
  <si>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</si>
  <si>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</si>
  <si>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ÍTEM</t>
  </si>
  <si>
    <t>DESCRIÇÃO</t>
  </si>
  <si>
    <t>1º MÊS</t>
  </si>
  <si>
    <t>2º MÊS</t>
  </si>
  <si>
    <t>CRONOGRAMA FÍSICO - FINANCEIRO</t>
  </si>
  <si>
    <t>4.1</t>
  </si>
  <si>
    <t>1</t>
  </si>
  <si>
    <t>SERVIÇOS INICIAIS</t>
  </si>
  <si>
    <t>TOTAL DO ORÇAMENTO</t>
  </si>
  <si>
    <t>2.2</t>
  </si>
  <si>
    <t>2.3</t>
  </si>
  <si>
    <t>2.4</t>
  </si>
  <si>
    <t>SERVIÇOS FINAIS</t>
  </si>
  <si>
    <t>Limpeza da Obra</t>
  </si>
  <si>
    <t>3.1</t>
  </si>
  <si>
    <t>2.5</t>
  </si>
  <si>
    <t>Lastro de brita</t>
  </si>
  <si>
    <t>Reaterro manual de valas</t>
  </si>
  <si>
    <t>L=</t>
  </si>
  <si>
    <t>x</t>
  </si>
  <si>
    <t>E=</t>
  </si>
  <si>
    <t>B=</t>
  </si>
  <si>
    <t>A=</t>
  </si>
  <si>
    <t>C.A=</t>
  </si>
  <si>
    <t>P.F=</t>
  </si>
  <si>
    <t>AL=</t>
  </si>
  <si>
    <t>R=</t>
  </si>
  <si>
    <t>-</t>
  </si>
  <si>
    <t>L.O=</t>
  </si>
  <si>
    <t>Piso Cimentado</t>
  </si>
  <si>
    <t>Escavação Manual de Valas</t>
  </si>
  <si>
    <t>PREÇO C/ 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</si>
  <si>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</si>
  <si>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</si>
  <si>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</si>
  <si>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</si>
  <si>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</si>
  <si>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</si>
  <si>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</si>
  <si>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</si>
  <si>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</si>
  <si>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</si>
  <si>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</si>
  <si>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</si>
  <si>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</si>
  <si>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</si>
  <si>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</si>
  <si>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</si>
  <si>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</si>
  <si>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</si>
  <si>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</si>
  <si>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</si>
  <si>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</si>
  <si>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</si>
  <si>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</si>
  <si>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</si>
  <si>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</si>
  <si>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</si>
  <si>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>=</t>
  </si>
  <si>
    <t>P.E=</t>
  </si>
  <si>
    <t>+</t>
  </si>
  <si>
    <t>P=</t>
  </si>
  <si>
    <t>H=</t>
  </si>
  <si>
    <t>C=</t>
  </si>
  <si>
    <t>C.C=</t>
  </si>
  <si>
    <t>CI=</t>
  </si>
  <si>
    <r>
      <t>OBRA:</t>
    </r>
    <r>
      <rPr>
        <sz val="11"/>
        <rFont val="Arial"/>
        <family val="2"/>
      </rPr>
      <t xml:space="preserve"> CONSTRUÇÃO DE ARENA DE FUTEBOL DE AREIA - SUB - ESTAÇÃO</t>
    </r>
  </si>
  <si>
    <t>area do auto cad</t>
  </si>
  <si>
    <t>P</t>
  </si>
  <si>
    <t>m</t>
  </si>
  <si>
    <t>ENG. RESP. .:PATRICK DA SILVA SIDRIM CREA/PA 1517032679</t>
  </si>
  <si>
    <t>ENG. PATRICK DA SILVA SIDRIM CREA/PA 1517032679</t>
  </si>
  <si>
    <t>CREA/PA 1517032679</t>
  </si>
  <si>
    <t>3º MÊS</t>
  </si>
  <si>
    <t>4º MÊS</t>
  </si>
  <si>
    <t>P/MURO</t>
  </si>
  <si>
    <t>2.6</t>
  </si>
  <si>
    <t>1.3</t>
  </si>
  <si>
    <t>TOTAL DO SUB ITEM 1</t>
  </si>
  <si>
    <r>
      <t>DATA:</t>
    </r>
    <r>
      <rPr>
        <sz val="11"/>
        <rFont val="Arial"/>
        <family val="2"/>
      </rPr>
      <t xml:space="preserve"> OUTUBRO DE 2018</t>
    </r>
  </si>
  <si>
    <t>SEDOP/PA DATA BASE: OUTUBRO 2018</t>
  </si>
  <si>
    <t xml:space="preserve">CONSERVAÇÕES DA RUAS:                                                                                                                        </t>
  </si>
  <si>
    <t>Pintura de Ligação</t>
  </si>
  <si>
    <t>APLICAÇÃO DA MASSA ASFALTICA: TAPA BURACO</t>
  </si>
  <si>
    <t>Tv. Cipriano Santos (trecho: Av. Angelo Moretti até R. Rosa Costa)</t>
  </si>
  <si>
    <t>Tv. Lauro Soudré (trecho: R. Hemenergildo Alves até R. Rosa Costa)</t>
  </si>
  <si>
    <t>Tv. Lázaro Picanço (trecho: R. 15 de Novembro até Tv. Lauro Soudré)</t>
  </si>
  <si>
    <t>Tv. Tembés (trecho: R. Guamá até Pa 124)</t>
  </si>
  <si>
    <t>Tv. Joaquim Dionizio (trecho: R. Guamá até Pa 124)</t>
  </si>
  <si>
    <t>Tv. 7 de Setembro (trecho: R. Hemenergildo Alves até Pa 124)</t>
  </si>
  <si>
    <t>Tv. Major Fernandes (trecho: Av. Angelo Moretti até R. São Francisco)</t>
  </si>
  <si>
    <t>R. Lameira Bitencourt (trecho: Tv. Joaquim Dionizio até Tv. Major Fernandes)</t>
  </si>
  <si>
    <t>R. Coronel Souza (trecho: Tv. Joaquim Dionizio até Tv Major Fernandes)</t>
  </si>
  <si>
    <t>R. São Francisco (trecho: Tv. 7 de Setembro até Tv. Tomas Rodrigues)</t>
  </si>
  <si>
    <t>R. 24 de Maio (trecho: Tv. 7 de Setembro até Tv. Cafiteua)</t>
  </si>
  <si>
    <t>R. Luiz de Moura (trecho: Tv. Domingos Quadros até Tv. Cipriano Santos)</t>
  </si>
  <si>
    <t>R. Presidente Vargas (trecho: Tv. 7 de Setembro até Tv. Cafiteua)</t>
  </si>
  <si>
    <t>Tv. Cafeteua (trecho: R. São Francisco até a ponte)</t>
  </si>
  <si>
    <t>Av. Padre Angelo Moretii (trecho: Tv. Major Fernandes até Tv. Sete de Setembro)</t>
  </si>
  <si>
    <t>R. Hemenergildo Alves (trecho: Tv. Lauro Sodré até Escola Socorro Rocha)</t>
  </si>
  <si>
    <t>SINAPI</t>
  </si>
  <si>
    <t>2.7</t>
  </si>
  <si>
    <t>2.8</t>
  </si>
  <si>
    <t>2.9</t>
  </si>
  <si>
    <t>2.10</t>
  </si>
  <si>
    <t>2.11</t>
  </si>
  <si>
    <t>2.12</t>
  </si>
  <si>
    <t>2.13</t>
  </si>
  <si>
    <t>2.17</t>
  </si>
  <si>
    <t>2.18</t>
  </si>
  <si>
    <t>2.19</t>
  </si>
  <si>
    <r>
      <t>OBRA:</t>
    </r>
    <r>
      <rPr>
        <sz val="11"/>
        <rFont val="Arial"/>
        <family val="2"/>
      </rPr>
      <t xml:space="preserve"> SERVIÇOS DE APLICAÇÃO E COMPACTAÇÃO DE MASSA ASFÁLTICA (CBUQ) EM OPERAÇÃO TAPA BURACO COM FORNECIMENTO DE MATERIAL</t>
    </r>
  </si>
  <si>
    <t>TOTAL DO ITEM 2</t>
  </si>
  <si>
    <t>litros</t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</si>
  <si>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BURACO COM FORNECIMENTO DE MATERIAL</t>
    </r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</si>
  <si>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URACO COM FORNECIMENTO DE MATERIAL</t>
    </r>
  </si>
  <si>
    <t>SEDOP</t>
  </si>
  <si>
    <t>0.1</t>
  </si>
  <si>
    <t>SERVIÇOS PRELIMINARES</t>
  </si>
  <si>
    <t>0.0</t>
  </si>
  <si>
    <t>TOTAL DO SUB ITEM 0.0</t>
  </si>
  <si>
    <t>Licenças e taxas da obra (acima de 500m2)</t>
  </si>
  <si>
    <t>CJ</t>
  </si>
  <si>
    <t>12 MESES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</si>
  <si>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</si>
  <si>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</si>
  <si>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</si>
  <si>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</si>
  <si>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</si>
  <si>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</si>
  <si>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</si>
  <si>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</si>
  <si>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SINAPI/SEDOP DATA BASE: MARÇO 2021</t>
  </si>
  <si>
    <r>
      <t>DATA:</t>
    </r>
    <r>
      <rPr>
        <sz val="11"/>
        <rFont val="Arial"/>
        <family val="2"/>
      </rPr>
      <t xml:space="preserve"> MARÇO DE 2021</t>
    </r>
  </si>
  <si>
    <t>SINAPI/SEDOP DATA BASE: MARÇO DE 2021</t>
  </si>
  <si>
    <t>SINAPI/SEDOP DATA BASE: MERÇO DE 2021</t>
  </si>
  <si>
    <t>_________________________________________________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</si>
</sst>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[$-416]dddd\,\ d&quot; de &quot;mmmm&quot; de &quot;yyyy"/>
    <numFmt numFmtId="204" formatCode="&quot;R$&quot;\ 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39" fontId="0" fillId="0" borderId="0" xfId="0" applyNumberFormat="1" applyAlignment="1">
      <alignment/>
    </xf>
    <xf numFmtId="0" fontId="0" fillId="0" borderId="12" xfId="0" applyBorder="1" applyAlignment="1">
      <alignment/>
    </xf>
    <xf numFmtId="8" fontId="5" fillId="0" borderId="13" xfId="68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/>
    </xf>
    <xf numFmtId="8" fontId="0" fillId="0" borderId="14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1" fillId="35" borderId="15" xfId="0" applyNumberFormat="1" applyFont="1" applyFill="1" applyBorder="1" applyAlignment="1">
      <alignment horizontal="right"/>
    </xf>
    <xf numFmtId="39" fontId="1" fillId="35" borderId="16" xfId="0" applyNumberFormat="1" applyFont="1" applyFill="1" applyBorder="1" applyAlignment="1">
      <alignment/>
    </xf>
    <xf numFmtId="39" fontId="1" fillId="35" borderId="16" xfId="0" applyNumberFormat="1" applyFont="1" applyFill="1" applyBorder="1" applyAlignment="1">
      <alignment horizontal="center"/>
    </xf>
    <xf numFmtId="39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/>
    </xf>
    <xf numFmtId="4" fontId="0" fillId="0" borderId="0" xfId="0" applyNumberFormat="1" applyAlignment="1">
      <alignment/>
    </xf>
    <xf numFmtId="0" fontId="5" fillId="36" borderId="1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39" fontId="5" fillId="36" borderId="18" xfId="0" applyNumberFormat="1" applyFont="1" applyFill="1" applyBorder="1" applyAlignment="1">
      <alignment vertical="center"/>
    </xf>
    <xf numFmtId="8" fontId="5" fillId="36" borderId="18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 wrapText="1"/>
    </xf>
    <xf numFmtId="39" fontId="5" fillId="36" borderId="0" xfId="0" applyNumberFormat="1" applyFont="1" applyFill="1" applyBorder="1" applyAlignment="1">
      <alignment vertical="center" wrapText="1"/>
    </xf>
    <xf numFmtId="8" fontId="5" fillId="36" borderId="0" xfId="0" applyNumberFormat="1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/>
    </xf>
    <xf numFmtId="17" fontId="5" fillId="36" borderId="0" xfId="0" applyNumberFormat="1" applyFont="1" applyFill="1" applyBorder="1" applyAlignment="1">
      <alignment horizontal="left" vertical="center"/>
    </xf>
    <xf numFmtId="0" fontId="5" fillId="36" borderId="0" xfId="0" applyFont="1" applyFill="1" applyBorder="1" applyAlignment="1">
      <alignment vertical="center"/>
    </xf>
    <xf numFmtId="39" fontId="5" fillId="36" borderId="0" xfId="0" applyNumberFormat="1" applyFont="1" applyFill="1" applyBorder="1" applyAlignment="1">
      <alignment vertical="center"/>
    </xf>
    <xf numFmtId="8" fontId="5" fillId="36" borderId="0" xfId="46" applyNumberFormat="1" applyFont="1" applyFill="1" applyBorder="1" applyAlignment="1">
      <alignment vertical="center"/>
    </xf>
    <xf numFmtId="8" fontId="5" fillId="36" borderId="0" xfId="0" applyNumberFormat="1" applyFont="1" applyFill="1" applyBorder="1" applyAlignment="1">
      <alignment vertical="center"/>
    </xf>
    <xf numFmtId="0" fontId="5" fillId="36" borderId="19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39" fontId="5" fillId="36" borderId="0" xfId="0" applyNumberFormat="1" applyFont="1" applyFill="1" applyBorder="1" applyAlignment="1">
      <alignment horizontal="left" vertical="center"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8" fontId="5" fillId="36" borderId="0" xfId="0" applyNumberFormat="1" applyFont="1" applyFill="1" applyBorder="1" applyAlignment="1">
      <alignment horizontal="left" vertical="center"/>
    </xf>
    <xf numFmtId="39" fontId="0" fillId="0" borderId="0" xfId="0" applyNumberFormat="1" applyAlignment="1">
      <alignment horizontal="left" wrapText="1"/>
    </xf>
    <xf numFmtId="8" fontId="5" fillId="36" borderId="0" xfId="0" applyNumberFormat="1" applyFont="1" applyFill="1" applyBorder="1" applyAlignment="1">
      <alignment horizontal="left" vertical="center"/>
    </xf>
    <xf numFmtId="0" fontId="6" fillId="36" borderId="18" xfId="0" applyFont="1" applyFill="1" applyBorder="1" applyAlignment="1">
      <alignment/>
    </xf>
    <xf numFmtId="8" fontId="6" fillId="36" borderId="21" xfId="0" applyNumberFormat="1" applyFont="1" applyFill="1" applyBorder="1" applyAlignment="1">
      <alignment horizontal="center"/>
    </xf>
    <xf numFmtId="8" fontId="6" fillId="36" borderId="22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8" fontId="6" fillId="36" borderId="22" xfId="0" applyNumberFormat="1" applyFont="1" applyFill="1" applyBorder="1" applyAlignment="1">
      <alignment/>
    </xf>
    <xf numFmtId="39" fontId="6" fillId="36" borderId="0" xfId="0" applyNumberFormat="1" applyFont="1" applyFill="1" applyBorder="1" applyAlignment="1">
      <alignment/>
    </xf>
    <xf numFmtId="8" fontId="6" fillId="36" borderId="0" xfId="46" applyNumberFormat="1" applyFont="1" applyFill="1" applyBorder="1" applyAlignment="1">
      <alignment/>
    </xf>
    <xf numFmtId="8" fontId="6" fillId="36" borderId="22" xfId="0" applyNumberFormat="1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39" fontId="6" fillId="36" borderId="23" xfId="0" applyNumberFormat="1" applyFont="1" applyFill="1" applyBorder="1" applyAlignment="1">
      <alignment/>
    </xf>
    <xf numFmtId="8" fontId="6" fillId="36" borderId="23" xfId="46" applyNumberFormat="1" applyFont="1" applyFill="1" applyBorder="1" applyAlignment="1">
      <alignment/>
    </xf>
    <xf numFmtId="8" fontId="6" fillId="36" borderId="24" xfId="0" applyNumberFormat="1" applyFont="1" applyFill="1" applyBorder="1" applyAlignment="1">
      <alignment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39" fontId="5" fillId="34" borderId="11" xfId="0" applyNumberFormat="1" applyFont="1" applyFill="1" applyBorder="1" applyAlignment="1" applyProtection="1">
      <alignment horizontal="center" vertical="center" wrapText="1"/>
      <protection/>
    </xf>
    <xf numFmtId="8" fontId="5" fillId="34" borderId="11" xfId="0" applyNumberFormat="1" applyFont="1" applyFill="1" applyBorder="1" applyAlignment="1">
      <alignment horizontal="center" vertical="center"/>
    </xf>
    <xf numFmtId="8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/>
    </xf>
    <xf numFmtId="0" fontId="5" fillId="34" borderId="12" xfId="0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39" fontId="5" fillId="34" borderId="12" xfId="0" applyNumberFormat="1" applyFont="1" applyFill="1" applyBorder="1" applyAlignment="1" applyProtection="1">
      <alignment horizontal="left" vertical="center" wrapText="1"/>
      <protection/>
    </xf>
    <xf numFmtId="8" fontId="5" fillId="34" borderId="11" xfId="0" applyNumberFormat="1" applyFont="1" applyFill="1" applyBorder="1" applyAlignment="1">
      <alignment horizontal="left" vertical="center"/>
    </xf>
    <xf numFmtId="8" fontId="5" fillId="34" borderId="12" xfId="0" applyNumberFormat="1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8" fontId="6" fillId="0" borderId="0" xfId="46" applyNumberFormat="1" applyFont="1" applyAlignment="1">
      <alignment/>
    </xf>
    <xf numFmtId="8" fontId="6" fillId="0" borderId="0" xfId="0" applyNumberFormat="1" applyFont="1" applyAlignment="1">
      <alignment/>
    </xf>
    <xf numFmtId="8" fontId="5" fillId="34" borderId="12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10" fontId="39" fillId="0" borderId="29" xfId="56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0" fontId="39" fillId="0" borderId="32" xfId="56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vertical="center"/>
    </xf>
    <xf numFmtId="10" fontId="39" fillId="36" borderId="33" xfId="56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10" fontId="0" fillId="0" borderId="31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10" fontId="0" fillId="0" borderId="37" xfId="56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0" fontId="39" fillId="0" borderId="33" xfId="56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10" fontId="1" fillId="37" borderId="41" xfId="56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0" fillId="0" borderId="0" xfId="0" applyFont="1" applyBorder="1" applyAlignment="1">
      <alignment horizontal="right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0" fontId="1" fillId="37" borderId="4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6" fillId="36" borderId="0" xfId="0" applyNumberFormat="1" applyFont="1" applyFill="1" applyBorder="1" applyAlignment="1">
      <alignment horizontal="center"/>
    </xf>
    <xf numFmtId="8" fontId="6" fillId="36" borderId="0" xfId="0" applyNumberFormat="1" applyFont="1" applyFill="1" applyBorder="1" applyAlignment="1">
      <alignment/>
    </xf>
    <xf numFmtId="8" fontId="6" fillId="36" borderId="0" xfId="0" applyNumberFormat="1" applyFont="1" applyFill="1" applyBorder="1" applyAlignment="1">
      <alignment/>
    </xf>
    <xf numFmtId="0" fontId="5" fillId="36" borderId="45" xfId="0" applyFont="1" applyFill="1" applyBorder="1" applyAlignment="1">
      <alignment vertical="center"/>
    </xf>
    <xf numFmtId="0" fontId="5" fillId="36" borderId="46" xfId="0" applyFont="1" applyFill="1" applyBorder="1" applyAlignment="1">
      <alignment vertical="center"/>
    </xf>
    <xf numFmtId="0" fontId="6" fillId="36" borderId="46" xfId="0" applyFont="1" applyFill="1" applyBorder="1" applyAlignment="1">
      <alignment/>
    </xf>
    <xf numFmtId="8" fontId="5" fillId="36" borderId="46" xfId="0" applyNumberFormat="1" applyFont="1" applyFill="1" applyBorder="1" applyAlignment="1">
      <alignment vertical="center"/>
    </xf>
    <xf numFmtId="8" fontId="6" fillId="36" borderId="46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5" fillId="36" borderId="48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5" fillId="36" borderId="48" xfId="0" applyFont="1" applyFill="1" applyBorder="1" applyAlignment="1">
      <alignment horizontal="left" vertical="center"/>
    </xf>
    <xf numFmtId="0" fontId="5" fillId="36" borderId="48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6" fillId="36" borderId="51" xfId="0" applyFont="1" applyFill="1" applyBorder="1" applyAlignment="1">
      <alignment/>
    </xf>
    <xf numFmtId="39" fontId="6" fillId="36" borderId="51" xfId="0" applyNumberFormat="1" applyFont="1" applyFill="1" applyBorder="1" applyAlignment="1">
      <alignment/>
    </xf>
    <xf numFmtId="8" fontId="6" fillId="36" borderId="51" xfId="46" applyNumberFormat="1" applyFont="1" applyFill="1" applyBorder="1" applyAlignment="1">
      <alignment/>
    </xf>
    <xf numFmtId="8" fontId="6" fillId="36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43" xfId="0" applyFont="1" applyBorder="1" applyAlignment="1" quotePrefix="1">
      <alignment vertical="center"/>
    </xf>
    <xf numFmtId="10" fontId="6" fillId="36" borderId="23" xfId="0" applyNumberFormat="1" applyFont="1" applyFill="1" applyBorder="1" applyAlignment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Alignment="1">
      <alignment/>
    </xf>
    <xf numFmtId="39" fontId="0" fillId="36" borderId="0" xfId="0" applyNumberFormat="1" applyFill="1" applyAlignment="1">
      <alignment/>
    </xf>
    <xf numFmtId="39" fontId="1" fillId="36" borderId="0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>
      <alignment horizontal="center"/>
    </xf>
    <xf numFmtId="39" fontId="0" fillId="36" borderId="0" xfId="0" applyNumberFormat="1" applyFont="1" applyFill="1" applyBorder="1" applyAlignment="1">
      <alignment horizontal="left"/>
    </xf>
    <xf numFmtId="8" fontId="0" fillId="0" borderId="0" xfId="0" applyNumberFormat="1" applyAlignment="1">
      <alignment/>
    </xf>
    <xf numFmtId="8" fontId="5" fillId="34" borderId="11" xfId="0" applyNumberFormat="1" applyFont="1" applyFill="1" applyBorder="1" applyAlignment="1">
      <alignment/>
    </xf>
    <xf numFmtId="0" fontId="5" fillId="0" borderId="53" xfId="0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center"/>
    </xf>
    <xf numFmtId="39" fontId="5" fillId="36" borderId="47" xfId="0" applyNumberFormat="1" applyFont="1" applyFill="1" applyBorder="1" applyAlignment="1">
      <alignment vertical="center"/>
    </xf>
    <xf numFmtId="39" fontId="5" fillId="36" borderId="49" xfId="0" applyNumberFormat="1" applyFont="1" applyFill="1" applyBorder="1" applyAlignment="1">
      <alignment vertical="center" wrapText="1"/>
    </xf>
    <xf numFmtId="39" fontId="5" fillId="36" borderId="49" xfId="0" applyNumberFormat="1" applyFont="1" applyFill="1" applyBorder="1" applyAlignment="1">
      <alignment vertical="center"/>
    </xf>
    <xf numFmtId="39" fontId="5" fillId="36" borderId="49" xfId="0" applyNumberFormat="1" applyFont="1" applyFill="1" applyBorder="1" applyAlignment="1">
      <alignment horizontal="left" vertical="center"/>
    </xf>
    <xf numFmtId="39" fontId="6" fillId="36" borderId="49" xfId="0" applyNumberFormat="1" applyFont="1" applyFill="1" applyBorder="1" applyAlignment="1">
      <alignment/>
    </xf>
    <xf numFmtId="39" fontId="6" fillId="36" borderId="52" xfId="0" applyNumberFormat="1" applyFont="1" applyFill="1" applyBorder="1" applyAlignment="1">
      <alignment/>
    </xf>
    <xf numFmtId="0" fontId="1" fillId="34" borderId="54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8" fontId="1" fillId="0" borderId="58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10" fontId="39" fillId="0" borderId="25" xfId="56" applyNumberFormat="1" applyFont="1" applyFill="1" applyBorder="1" applyAlignment="1" applyProtection="1">
      <alignment horizontal="center"/>
      <protection/>
    </xf>
    <xf numFmtId="10" fontId="0" fillId="0" borderId="25" xfId="0" applyNumberFormat="1" applyBorder="1" applyAlignment="1">
      <alignment horizontal="center"/>
    </xf>
    <xf numFmtId="39" fontId="1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 horizontal="right"/>
    </xf>
    <xf numFmtId="8" fontId="5" fillId="36" borderId="0" xfId="0" applyNumberFormat="1" applyFont="1" applyFill="1" applyBorder="1" applyAlignment="1">
      <alignment horizontal="left" vertical="center"/>
    </xf>
    <xf numFmtId="39" fontId="6" fillId="36" borderId="0" xfId="68" applyNumberFormat="1" applyFont="1" applyFill="1" applyBorder="1" applyAlignment="1" applyProtection="1">
      <alignment horizontal="left" wrapText="1"/>
      <protection/>
    </xf>
    <xf numFmtId="9" fontId="0" fillId="0" borderId="10" xfId="55" applyFont="1" applyBorder="1" applyAlignment="1">
      <alignment horizontal="center" vertical="center"/>
    </xf>
    <xf numFmtId="204" fontId="0" fillId="0" borderId="12" xfId="0" applyNumberFormat="1" applyBorder="1" applyAlignment="1">
      <alignment horizontal="center" vertical="center"/>
    </xf>
    <xf numFmtId="8" fontId="0" fillId="38" borderId="14" xfId="0" applyNumberFormat="1" applyFill="1" applyBorder="1" applyAlignment="1">
      <alignment horizontal="center" vertical="center"/>
    </xf>
    <xf numFmtId="8" fontId="6" fillId="36" borderId="49" xfId="0" applyNumberFormat="1" applyFont="1" applyFill="1" applyBorder="1" applyAlignment="1">
      <alignment horizontal="center"/>
    </xf>
    <xf numFmtId="8" fontId="6" fillId="36" borderId="49" xfId="0" applyNumberFormat="1" applyFont="1" applyFill="1" applyBorder="1" applyAlignment="1">
      <alignment/>
    </xf>
    <xf numFmtId="8" fontId="6" fillId="36" borderId="49" xfId="0" applyNumberFormat="1" applyFont="1" applyFill="1" applyBorder="1" applyAlignment="1">
      <alignment/>
    </xf>
    <xf numFmtId="8" fontId="6" fillId="36" borderId="52" xfId="0" applyNumberFormat="1" applyFont="1" applyFill="1" applyBorder="1" applyAlignment="1">
      <alignment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8" fontId="5" fillId="36" borderId="0" xfId="0" applyNumberFormat="1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vertical="top" wrapText="1"/>
    </xf>
    <xf numFmtId="0" fontId="6" fillId="36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6" fillId="36" borderId="11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6" fillId="36" borderId="14" xfId="0" applyFont="1" applyFill="1" applyBorder="1" applyAlignment="1">
      <alignment/>
    </xf>
    <xf numFmtId="49" fontId="6" fillId="36" borderId="14" xfId="0" applyNumberFormat="1" applyFont="1" applyFill="1" applyBorder="1" applyAlignment="1" applyProtection="1">
      <alignment horizontal="center" wrapText="1"/>
      <protection/>
    </xf>
    <xf numFmtId="0" fontId="6" fillId="36" borderId="14" xfId="0" applyFont="1" applyFill="1" applyBorder="1" applyAlignment="1" applyProtection="1">
      <alignment horizontal="center" wrapText="1"/>
      <protection/>
    </xf>
    <xf numFmtId="39" fontId="6" fillId="36" borderId="14" xfId="68" applyNumberFormat="1" applyFont="1" applyFill="1" applyBorder="1" applyAlignment="1" applyProtection="1">
      <alignment horizontal="right" wrapText="1"/>
      <protection/>
    </xf>
    <xf numFmtId="8" fontId="6" fillId="36" borderId="14" xfId="46" applyNumberFormat="1" applyFont="1" applyFill="1" applyBorder="1" applyAlignment="1" applyProtection="1">
      <alignment horizontal="right"/>
      <protection/>
    </xf>
    <xf numFmtId="8" fontId="6" fillId="36" borderId="14" xfId="0" applyNumberFormat="1" applyFont="1" applyFill="1" applyBorder="1" applyAlignment="1" applyProtection="1">
      <alignment horizontal="right" wrapText="1"/>
      <protection/>
    </xf>
    <xf numFmtId="49" fontId="6" fillId="36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39" fontId="6" fillId="0" borderId="11" xfId="68" applyNumberFormat="1" applyFont="1" applyFill="1" applyBorder="1" applyAlignment="1" applyProtection="1">
      <alignment horizontal="right" wrapText="1"/>
      <protection/>
    </xf>
    <xf numFmtId="8" fontId="6" fillId="36" borderId="11" xfId="46" applyNumberFormat="1" applyFont="1" applyFill="1" applyBorder="1" applyAlignment="1" applyProtection="1">
      <alignment horizontal="right"/>
      <protection/>
    </xf>
    <xf numFmtId="8" fontId="6" fillId="36" borderId="11" xfId="0" applyNumberFormat="1" applyFont="1" applyFill="1" applyBorder="1" applyAlignment="1" applyProtection="1">
      <alignment horizontal="right" wrapText="1"/>
      <protection/>
    </xf>
    <xf numFmtId="0" fontId="6" fillId="36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9" fontId="6" fillId="0" borderId="11" xfId="68" applyNumberFormat="1" applyFont="1" applyFill="1" applyBorder="1" applyAlignment="1" applyProtection="1">
      <alignment horizontal="right" vertical="center" wrapText="1"/>
      <protection/>
    </xf>
    <xf numFmtId="8" fontId="6" fillId="36" borderId="11" xfId="46" applyNumberFormat="1" applyFont="1" applyFill="1" applyBorder="1" applyAlignment="1" applyProtection="1">
      <alignment horizontal="right" vertical="center"/>
      <protection/>
    </xf>
    <xf numFmtId="2" fontId="0" fillId="0" borderId="11" xfId="68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8" fontId="0" fillId="0" borderId="58" xfId="0" applyNumberFormat="1" applyBorder="1" applyAlignment="1">
      <alignment horizontal="center"/>
    </xf>
    <xf numFmtId="0" fontId="6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center" wrapText="1"/>
      <protection/>
    </xf>
    <xf numFmtId="39" fontId="6" fillId="34" borderId="11" xfId="68" applyNumberFormat="1" applyFont="1" applyFill="1" applyBorder="1" applyAlignment="1" applyProtection="1">
      <alignment horizontal="right" wrapText="1"/>
      <protection/>
    </xf>
    <xf numFmtId="8" fontId="6" fillId="34" borderId="11" xfId="46" applyNumberFormat="1" applyFont="1" applyFill="1" applyBorder="1" applyAlignment="1" applyProtection="1">
      <alignment horizontal="right"/>
      <protection/>
    </xf>
    <xf numFmtId="8" fontId="6" fillId="34" borderId="11" xfId="0" applyNumberFormat="1" applyFont="1" applyFill="1" applyBorder="1" applyAlignment="1" applyProtection="1">
      <alignment horizontal="right" wrapText="1"/>
      <protection/>
    </xf>
    <xf numFmtId="9" fontId="0" fillId="0" borderId="10" xfId="55" applyFont="1" applyFill="1" applyBorder="1" applyAlignment="1">
      <alignment horizontal="center" vertical="center"/>
    </xf>
    <xf numFmtId="8" fontId="0" fillId="0" borderId="14" xfId="0" applyNumberFormat="1" applyFill="1" applyBorder="1" applyAlignment="1">
      <alignment horizontal="center" vertical="center"/>
    </xf>
    <xf numFmtId="204" fontId="0" fillId="0" borderId="12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0" fillId="0" borderId="49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8" fontId="6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8" fontId="5" fillId="34" borderId="11" xfId="0" applyNumberFormat="1" applyFont="1" applyFill="1" applyBorder="1" applyAlignment="1" applyProtection="1">
      <alignment horizontal="center" vertical="center"/>
      <protection/>
    </xf>
    <xf numFmtId="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8" fontId="5" fillId="36" borderId="0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8" fontId="5" fillId="34" borderId="10" xfId="0" applyNumberFormat="1" applyFont="1" applyFill="1" applyBorder="1" applyAlignment="1">
      <alignment horizontal="center" vertical="center"/>
    </xf>
    <xf numFmtId="8" fontId="5" fillId="34" borderId="14" xfId="0" applyNumberFormat="1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center" wrapText="1"/>
      <protection/>
    </xf>
    <xf numFmtId="0" fontId="5" fillId="0" borderId="53" xfId="0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wrapText="1"/>
      <protection/>
    </xf>
    <xf numFmtId="39" fontId="5" fillId="34" borderId="11" xfId="0" applyNumberFormat="1" applyFont="1" applyFill="1" applyBorder="1" applyAlignment="1" applyProtection="1">
      <alignment horizontal="center" vertical="center" wrapText="1"/>
      <protection/>
    </xf>
    <xf numFmtId="3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45" xfId="0" applyFont="1" applyFill="1" applyBorder="1" applyAlignment="1">
      <alignment horizontal="left" vertical="center" wrapText="1"/>
    </xf>
    <xf numFmtId="0" fontId="5" fillId="36" borderId="46" xfId="0" applyFont="1" applyFill="1" applyBorder="1" applyAlignment="1">
      <alignment horizontal="left" vertical="center" wrapText="1"/>
    </xf>
    <xf numFmtId="0" fontId="5" fillId="36" borderId="4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9" fontId="6" fillId="36" borderId="19" xfId="68" applyNumberFormat="1" applyFont="1" applyFill="1" applyBorder="1" applyAlignment="1" applyProtection="1">
      <alignment horizontal="left" wrapText="1"/>
      <protection/>
    </xf>
    <xf numFmtId="39" fontId="6" fillId="36" borderId="0" xfId="68" applyNumberFormat="1" applyFont="1" applyFill="1" applyBorder="1" applyAlignment="1" applyProtection="1">
      <alignment horizontal="left" wrapText="1"/>
      <protection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 horizontal="left"/>
    </xf>
    <xf numFmtId="0" fontId="6" fillId="0" borderId="11" xfId="0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/>
    </xf>
    <xf numFmtId="0" fontId="6" fillId="39" borderId="11" xfId="0" applyFont="1" applyFill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7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5</xdr:col>
      <xdr:colOff>171450</xdr:colOff>
      <xdr:row>24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067300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71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71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59600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59600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80" zoomScaleNormal="70" zoomScaleSheetLayoutView="80" workbookViewId="0" topLeftCell="A1">
      <selection activeCell="F44" sqref="F44"/>
    </sheetView>
  </sheetViews>
  <sheetFormatPr defaultColWidth="9.140625" defaultRowHeight="12.75"/>
  <cols>
    <col min="1" max="1" width="8.421875" style="75" customWidth="1"/>
    <col min="2" max="2" width="12.28125" style="75" customWidth="1"/>
    <col min="3" max="3" width="7.8515625" style="75" customWidth="1"/>
    <col min="4" max="4" width="80.57421875" style="75" customWidth="1"/>
    <col min="5" max="5" width="7.00390625" style="75" bestFit="1" customWidth="1"/>
    <col min="6" max="6" width="11.00390625" style="76" bestFit="1" customWidth="1"/>
    <col min="7" max="8" width="16.8515625" style="77" customWidth="1"/>
    <col min="9" max="9" width="20.57421875" style="78" bestFit="1" customWidth="1"/>
    <col min="10" max="10" width="15.421875" style="0" customWidth="1"/>
    <col min="14" max="14" width="9.8515625" style="212" bestFit="1" customWidth="1"/>
  </cols>
  <sheetData>
    <row r="1" spans="1:9" ht="19.5" customHeight="1">
      <c r="A1" s="28" t="s">
        <v>127</v>
      </c>
      <c r="B1" s="29"/>
      <c r="C1" s="49"/>
      <c r="D1" s="49"/>
      <c r="E1" s="29"/>
      <c r="F1" s="30"/>
      <c r="G1" s="31"/>
      <c r="H1" s="31"/>
      <c r="I1" s="50"/>
    </row>
    <row r="2" spans="1:9" ht="19.5" customHeight="1">
      <c r="A2" s="241" t="s">
        <v>8</v>
      </c>
      <c r="B2" s="242"/>
      <c r="C2" s="242"/>
      <c r="D2" s="242"/>
      <c r="E2" s="32"/>
      <c r="F2" s="33"/>
      <c r="G2" s="34"/>
      <c r="H2" s="34"/>
      <c r="I2" s="51"/>
    </row>
    <row r="3" spans="1:9" ht="19.5" customHeight="1">
      <c r="A3" s="35" t="s">
        <v>149</v>
      </c>
      <c r="B3" s="36"/>
      <c r="C3" s="52"/>
      <c r="D3" s="52"/>
      <c r="E3" s="37"/>
      <c r="F3" s="38"/>
      <c r="G3" s="39"/>
      <c r="H3" s="39"/>
      <c r="I3" s="51"/>
    </row>
    <row r="4" spans="1:9" ht="19.5" customHeight="1">
      <c r="A4" s="35" t="s">
        <v>9</v>
      </c>
      <c r="B4" s="37"/>
      <c r="C4" s="52"/>
      <c r="D4" s="52"/>
      <c r="E4" s="37"/>
      <c r="F4" s="38"/>
      <c r="G4" s="40"/>
      <c r="H4" s="40"/>
      <c r="I4" s="53"/>
    </row>
    <row r="5" spans="1:9" ht="19.5" customHeight="1">
      <c r="A5" s="41" t="s">
        <v>10</v>
      </c>
      <c r="B5" s="235">
        <f>I37</f>
        <v>328254.3</v>
      </c>
      <c r="C5" s="235"/>
      <c r="D5" s="52"/>
      <c r="E5" s="42"/>
      <c r="F5" s="43"/>
      <c r="G5" s="46"/>
      <c r="H5" s="46"/>
      <c r="I5" s="53"/>
    </row>
    <row r="6" spans="1:9" ht="19.5" customHeight="1">
      <c r="A6" s="44" t="s">
        <v>11</v>
      </c>
      <c r="B6" s="52" t="s">
        <v>139</v>
      </c>
      <c r="C6" s="52"/>
      <c r="D6" s="52"/>
      <c r="E6" s="52"/>
      <c r="F6" s="54"/>
      <c r="G6" s="55"/>
      <c r="H6" s="55"/>
      <c r="I6" s="56"/>
    </row>
    <row r="7" spans="1:9" ht="19.5" customHeight="1">
      <c r="A7" s="44"/>
      <c r="B7" s="52"/>
      <c r="C7" s="52"/>
      <c r="D7" s="52"/>
      <c r="E7" s="52"/>
      <c r="F7" s="54"/>
      <c r="G7" s="55"/>
      <c r="H7" s="55"/>
      <c r="I7" s="56"/>
    </row>
    <row r="8" spans="1:9" ht="19.5" customHeight="1">
      <c r="A8" s="44"/>
      <c r="B8" s="52" t="s">
        <v>148</v>
      </c>
      <c r="C8" s="52"/>
      <c r="D8" s="52"/>
      <c r="E8" s="52"/>
      <c r="F8" s="54"/>
      <c r="G8" s="55"/>
      <c r="H8" s="55"/>
      <c r="I8" s="56"/>
    </row>
    <row r="9" spans="1:9" ht="19.5" customHeight="1">
      <c r="A9" s="45" t="s">
        <v>73</v>
      </c>
      <c r="B9" s="147">
        <v>0.25</v>
      </c>
      <c r="C9" s="57"/>
      <c r="D9" s="57"/>
      <c r="E9" s="58"/>
      <c r="F9" s="59"/>
      <c r="G9" s="60"/>
      <c r="H9" s="60"/>
      <c r="I9" s="61"/>
    </row>
    <row r="10" spans="1:10" ht="15" customHeight="1">
      <c r="A10" s="233" t="s">
        <v>14</v>
      </c>
      <c r="B10" s="233" t="s">
        <v>15</v>
      </c>
      <c r="C10" s="236" t="s">
        <v>0</v>
      </c>
      <c r="D10" s="236" t="s">
        <v>1</v>
      </c>
      <c r="E10" s="238" t="s">
        <v>2</v>
      </c>
      <c r="F10" s="247" t="s">
        <v>3</v>
      </c>
      <c r="G10" s="239" t="s">
        <v>12</v>
      </c>
      <c r="H10" s="239" t="s">
        <v>47</v>
      </c>
      <c r="I10" s="231" t="s">
        <v>13</v>
      </c>
      <c r="J10" s="1"/>
    </row>
    <row r="11" spans="1:10" ht="15" customHeight="1">
      <c r="A11" s="234"/>
      <c r="B11" s="234"/>
      <c r="C11" s="237"/>
      <c r="D11" s="237"/>
      <c r="E11" s="237"/>
      <c r="F11" s="248"/>
      <c r="G11" s="240"/>
      <c r="H11" s="240"/>
      <c r="I11" s="232"/>
      <c r="J11" s="2">
        <v>1.25</v>
      </c>
    </row>
    <row r="12" spans="1:18" ht="15" customHeight="1">
      <c r="A12" s="215"/>
      <c r="B12" s="215"/>
      <c r="C12" s="216" t="s">
        <v>135</v>
      </c>
      <c r="D12" s="217" t="s">
        <v>134</v>
      </c>
      <c r="E12" s="218"/>
      <c r="F12" s="219"/>
      <c r="G12" s="220"/>
      <c r="H12" s="220"/>
      <c r="I12" s="221"/>
      <c r="J12" s="2"/>
      <c r="P12">
        <v>1</v>
      </c>
      <c r="Q12" s="230" t="s">
        <v>74</v>
      </c>
      <c r="R12">
        <v>18</v>
      </c>
    </row>
    <row r="13" spans="1:18" ht="15" customHeight="1">
      <c r="A13" s="68" t="s">
        <v>132</v>
      </c>
      <c r="B13" s="68">
        <v>10000</v>
      </c>
      <c r="C13" s="201" t="s">
        <v>133</v>
      </c>
      <c r="D13" s="189" t="s">
        <v>137</v>
      </c>
      <c r="E13" s="202" t="s">
        <v>138</v>
      </c>
      <c r="F13" s="203">
        <v>1</v>
      </c>
      <c r="G13" s="204">
        <v>12622.32</v>
      </c>
      <c r="H13" s="204">
        <f>ROUND((G13*$J$11),2)</f>
        <v>15777.9</v>
      </c>
      <c r="I13" s="205">
        <f>H13*F13</f>
        <v>15777.9</v>
      </c>
      <c r="J13" s="2"/>
      <c r="P13">
        <v>2</v>
      </c>
      <c r="Q13" s="230" t="s">
        <v>74</v>
      </c>
      <c r="R13">
        <v>36</v>
      </c>
    </row>
    <row r="14" spans="1:18" ht="15" customHeight="1">
      <c r="A14" s="68"/>
      <c r="B14" s="68"/>
      <c r="C14" s="5"/>
      <c r="D14" s="243" t="s">
        <v>136</v>
      </c>
      <c r="E14" s="244"/>
      <c r="F14" s="244"/>
      <c r="G14" s="244"/>
      <c r="H14" s="156"/>
      <c r="I14" s="8">
        <f>SUM(I12:I13)</f>
        <v>15777.9</v>
      </c>
      <c r="J14" s="2"/>
      <c r="P14">
        <v>3</v>
      </c>
      <c r="Q14" s="230" t="s">
        <v>74</v>
      </c>
      <c r="R14">
        <v>54</v>
      </c>
    </row>
    <row r="15" spans="1:18" ht="15">
      <c r="A15" s="66"/>
      <c r="B15" s="66"/>
      <c r="C15" s="186" t="s">
        <v>22</v>
      </c>
      <c r="D15" s="67" t="s">
        <v>23</v>
      </c>
      <c r="E15" s="62"/>
      <c r="F15" s="63"/>
      <c r="G15" s="64"/>
      <c r="H15" s="64"/>
      <c r="I15" s="65"/>
      <c r="J15" s="25"/>
      <c r="P15">
        <v>4</v>
      </c>
      <c r="Q15" s="230" t="s">
        <v>74</v>
      </c>
      <c r="R15">
        <v>72</v>
      </c>
    </row>
    <row r="16" spans="1:18" ht="15">
      <c r="A16" s="195"/>
      <c r="B16" s="195"/>
      <c r="C16" s="196"/>
      <c r="D16" s="188" t="s">
        <v>97</v>
      </c>
      <c r="E16" s="197"/>
      <c r="F16" s="198"/>
      <c r="G16" s="199"/>
      <c r="H16" s="199"/>
      <c r="I16" s="200"/>
      <c r="J16" s="26"/>
      <c r="P16">
        <v>5</v>
      </c>
      <c r="Q16" s="230" t="s">
        <v>74</v>
      </c>
      <c r="R16">
        <v>90</v>
      </c>
    </row>
    <row r="17" spans="1:18" ht="14.25">
      <c r="A17" s="68" t="s">
        <v>116</v>
      </c>
      <c r="B17" s="68">
        <v>9640</v>
      </c>
      <c r="C17" s="201" t="s">
        <v>93</v>
      </c>
      <c r="D17" s="190" t="s">
        <v>98</v>
      </c>
      <c r="E17" s="202" t="s">
        <v>129</v>
      </c>
      <c r="F17" s="203">
        <v>540</v>
      </c>
      <c r="G17" s="204">
        <v>6.57</v>
      </c>
      <c r="H17" s="204">
        <f>ROUND((G17*$J$11),2)</f>
        <v>8.21</v>
      </c>
      <c r="I17" s="205">
        <f>H17*F17</f>
        <v>4433.400000000001</v>
      </c>
      <c r="J17" s="3"/>
      <c r="P17">
        <v>7</v>
      </c>
      <c r="Q17" s="230" t="s">
        <v>74</v>
      </c>
      <c r="R17">
        <v>126</v>
      </c>
    </row>
    <row r="18" spans="1:17" ht="15">
      <c r="A18" s="68"/>
      <c r="B18" s="68"/>
      <c r="C18" s="5"/>
      <c r="D18" s="243" t="s">
        <v>94</v>
      </c>
      <c r="E18" s="244"/>
      <c r="F18" s="244"/>
      <c r="G18" s="244"/>
      <c r="H18" s="156"/>
      <c r="I18" s="8">
        <f>SUM(I16:I17)</f>
        <v>4433.400000000001</v>
      </c>
      <c r="J18" s="3"/>
      <c r="Q18" s="230"/>
    </row>
    <row r="19" spans="1:17" ht="15">
      <c r="A19" s="69"/>
      <c r="B19" s="69"/>
      <c r="C19" s="70" t="s">
        <v>6</v>
      </c>
      <c r="D19" s="194" t="s">
        <v>99</v>
      </c>
      <c r="E19" s="67"/>
      <c r="F19" s="71"/>
      <c r="G19" s="72"/>
      <c r="H19" s="79"/>
      <c r="I19" s="73"/>
      <c r="J19" s="3"/>
      <c r="Q19" s="230"/>
    </row>
    <row r="20" spans="1:17" ht="14.25">
      <c r="A20" s="206" t="s">
        <v>116</v>
      </c>
      <c r="B20" s="207">
        <v>95990</v>
      </c>
      <c r="C20" s="5" t="s">
        <v>4</v>
      </c>
      <c r="D20" s="191" t="s">
        <v>100</v>
      </c>
      <c r="E20" s="208" t="s">
        <v>5</v>
      </c>
      <c r="F20" s="209">
        <v>20</v>
      </c>
      <c r="G20" s="210">
        <v>912.72</v>
      </c>
      <c r="H20" s="204">
        <f aca="true" t="shared" si="0" ref="H20:H35">ROUND((G20*$J$11),2)</f>
        <v>1140.9</v>
      </c>
      <c r="I20" s="205">
        <f aca="true" t="shared" si="1" ref="I20:I35">H20*F20</f>
        <v>22818</v>
      </c>
      <c r="J20" s="211">
        <v>90</v>
      </c>
      <c r="K20">
        <v>0.42735</v>
      </c>
      <c r="L20">
        <v>18</v>
      </c>
      <c r="M20">
        <v>20</v>
      </c>
      <c r="N20" s="212">
        <f>SUM(L20*M20)</f>
        <v>360</v>
      </c>
      <c r="Q20" s="230"/>
    </row>
    <row r="21" spans="1:17" ht="14.25">
      <c r="A21" s="206" t="s">
        <v>116</v>
      </c>
      <c r="B21" s="207">
        <v>95990</v>
      </c>
      <c r="C21" s="5" t="s">
        <v>25</v>
      </c>
      <c r="D21" s="192" t="s">
        <v>101</v>
      </c>
      <c r="E21" s="208" t="s">
        <v>5</v>
      </c>
      <c r="F21" s="209">
        <v>20</v>
      </c>
      <c r="G21" s="210">
        <v>912.72</v>
      </c>
      <c r="H21" s="204">
        <f t="shared" si="0"/>
        <v>1140.9</v>
      </c>
      <c r="I21" s="205">
        <f t="shared" si="1"/>
        <v>22818</v>
      </c>
      <c r="J21" s="211">
        <v>72</v>
      </c>
      <c r="K21">
        <v>0.42735</v>
      </c>
      <c r="L21">
        <v>18</v>
      </c>
      <c r="M21">
        <v>20</v>
      </c>
      <c r="N21" s="212">
        <f>SUM(L21*M21)</f>
        <v>360</v>
      </c>
      <c r="Q21" s="230"/>
    </row>
    <row r="22" spans="1:17" ht="14.25">
      <c r="A22" s="206" t="s">
        <v>116</v>
      </c>
      <c r="B22" s="207">
        <v>95990</v>
      </c>
      <c r="C22" s="5" t="s">
        <v>26</v>
      </c>
      <c r="D22" s="191" t="s">
        <v>102</v>
      </c>
      <c r="E22" s="208" t="s">
        <v>5</v>
      </c>
      <c r="F22" s="209">
        <v>20</v>
      </c>
      <c r="G22" s="210">
        <v>912.72</v>
      </c>
      <c r="H22" s="204">
        <f>ROUND((G22*$J$11),2)</f>
        <v>1140.9</v>
      </c>
      <c r="I22" s="205">
        <f t="shared" si="1"/>
        <v>22818</v>
      </c>
      <c r="J22" s="211"/>
      <c r="K22">
        <v>0.42735</v>
      </c>
      <c r="L22">
        <v>18</v>
      </c>
      <c r="M22">
        <v>20</v>
      </c>
      <c r="N22" s="212">
        <f aca="true" t="shared" si="2" ref="N22:N35">SUM(L22*M22)</f>
        <v>360</v>
      </c>
      <c r="Q22" s="230"/>
    </row>
    <row r="23" spans="1:17" ht="14.25">
      <c r="A23" s="206" t="s">
        <v>116</v>
      </c>
      <c r="B23" s="207">
        <v>95990</v>
      </c>
      <c r="C23" s="5" t="s">
        <v>27</v>
      </c>
      <c r="D23" s="193" t="s">
        <v>103</v>
      </c>
      <c r="E23" s="208" t="s">
        <v>5</v>
      </c>
      <c r="F23" s="209">
        <v>10</v>
      </c>
      <c r="G23" s="210">
        <v>912.72</v>
      </c>
      <c r="H23" s="204">
        <f t="shared" si="0"/>
        <v>1140.9</v>
      </c>
      <c r="I23" s="205">
        <f t="shared" si="1"/>
        <v>11409</v>
      </c>
      <c r="J23" s="211"/>
      <c r="K23">
        <v>0.42735</v>
      </c>
      <c r="L23">
        <v>18</v>
      </c>
      <c r="M23">
        <v>20</v>
      </c>
      <c r="N23" s="212">
        <f t="shared" si="2"/>
        <v>360</v>
      </c>
      <c r="Q23" s="230"/>
    </row>
    <row r="24" spans="1:17" ht="14.25">
      <c r="A24" s="206" t="s">
        <v>116</v>
      </c>
      <c r="B24" s="207">
        <v>95990</v>
      </c>
      <c r="C24" s="5" t="s">
        <v>31</v>
      </c>
      <c r="D24" s="193" t="s">
        <v>104</v>
      </c>
      <c r="E24" s="208" t="s">
        <v>5</v>
      </c>
      <c r="F24" s="209">
        <v>20</v>
      </c>
      <c r="G24" s="210">
        <v>912.72</v>
      </c>
      <c r="H24" s="204">
        <f t="shared" si="0"/>
        <v>1140.9</v>
      </c>
      <c r="I24" s="205">
        <f t="shared" si="1"/>
        <v>22818</v>
      </c>
      <c r="J24" s="211"/>
      <c r="K24">
        <v>0.42735</v>
      </c>
      <c r="L24">
        <v>18</v>
      </c>
      <c r="M24">
        <v>20</v>
      </c>
      <c r="N24" s="212">
        <f t="shared" si="2"/>
        <v>360</v>
      </c>
      <c r="Q24" s="230"/>
    </row>
    <row r="25" spans="1:17" ht="14.25">
      <c r="A25" s="206" t="s">
        <v>116</v>
      </c>
      <c r="B25" s="207">
        <v>95990</v>
      </c>
      <c r="C25" s="5" t="s">
        <v>92</v>
      </c>
      <c r="D25" s="191" t="s">
        <v>105</v>
      </c>
      <c r="E25" s="208" t="s">
        <v>5</v>
      </c>
      <c r="F25" s="209">
        <v>20</v>
      </c>
      <c r="G25" s="210">
        <v>912.72</v>
      </c>
      <c r="H25" s="204">
        <f t="shared" si="0"/>
        <v>1140.9</v>
      </c>
      <c r="I25" s="205">
        <f t="shared" si="1"/>
        <v>22818</v>
      </c>
      <c r="J25" s="211"/>
      <c r="K25">
        <v>0.42735</v>
      </c>
      <c r="L25">
        <v>18</v>
      </c>
      <c r="M25">
        <v>20</v>
      </c>
      <c r="N25" s="212">
        <f t="shared" si="2"/>
        <v>360</v>
      </c>
      <c r="Q25" s="230"/>
    </row>
    <row r="26" spans="1:17" ht="14.25">
      <c r="A26" s="206" t="s">
        <v>116</v>
      </c>
      <c r="B26" s="207">
        <v>95990</v>
      </c>
      <c r="C26" s="5" t="s">
        <v>117</v>
      </c>
      <c r="D26" s="191" t="s">
        <v>106</v>
      </c>
      <c r="E26" s="208" t="s">
        <v>5</v>
      </c>
      <c r="F26" s="209">
        <v>10</v>
      </c>
      <c r="G26" s="210">
        <v>912.72</v>
      </c>
      <c r="H26" s="204">
        <f t="shared" si="0"/>
        <v>1140.9</v>
      </c>
      <c r="I26" s="205">
        <f t="shared" si="1"/>
        <v>11409</v>
      </c>
      <c r="J26" s="211"/>
      <c r="K26">
        <v>0.42735</v>
      </c>
      <c r="L26">
        <v>18</v>
      </c>
      <c r="M26">
        <v>20</v>
      </c>
      <c r="N26" s="212">
        <f t="shared" si="2"/>
        <v>360</v>
      </c>
      <c r="Q26" s="230"/>
    </row>
    <row r="27" spans="1:17" ht="18" customHeight="1">
      <c r="A27" s="206" t="s">
        <v>116</v>
      </c>
      <c r="B27" s="207">
        <v>95990</v>
      </c>
      <c r="C27" s="266" t="s">
        <v>118</v>
      </c>
      <c r="D27" s="267" t="s">
        <v>107</v>
      </c>
      <c r="E27" s="208" t="s">
        <v>5</v>
      </c>
      <c r="F27" s="209">
        <v>20</v>
      </c>
      <c r="G27" s="210">
        <v>912.72</v>
      </c>
      <c r="H27" s="210">
        <f t="shared" si="0"/>
        <v>1140.9</v>
      </c>
      <c r="I27" s="229">
        <f t="shared" si="1"/>
        <v>22818</v>
      </c>
      <c r="J27" s="211"/>
      <c r="K27">
        <v>0.42735</v>
      </c>
      <c r="L27">
        <v>18</v>
      </c>
      <c r="M27">
        <v>20</v>
      </c>
      <c r="N27" s="212">
        <f t="shared" si="2"/>
        <v>360</v>
      </c>
      <c r="Q27" s="230"/>
    </row>
    <row r="28" spans="1:17" ht="14.25">
      <c r="A28" s="206" t="s">
        <v>116</v>
      </c>
      <c r="B28" s="207">
        <v>95990</v>
      </c>
      <c r="C28" s="5" t="s">
        <v>119</v>
      </c>
      <c r="D28" s="191" t="s">
        <v>108</v>
      </c>
      <c r="E28" s="208" t="s">
        <v>5</v>
      </c>
      <c r="F28" s="209">
        <v>10</v>
      </c>
      <c r="G28" s="210">
        <v>912.72</v>
      </c>
      <c r="H28" s="204">
        <f t="shared" si="0"/>
        <v>1140.9</v>
      </c>
      <c r="I28" s="205">
        <f t="shared" si="1"/>
        <v>11409</v>
      </c>
      <c r="J28" s="211"/>
      <c r="K28">
        <v>0.42735</v>
      </c>
      <c r="L28">
        <v>18</v>
      </c>
      <c r="M28">
        <v>20</v>
      </c>
      <c r="N28" s="212">
        <f t="shared" si="2"/>
        <v>360</v>
      </c>
      <c r="Q28" s="230"/>
    </row>
    <row r="29" spans="1:14" ht="14.25">
      <c r="A29" s="206" t="s">
        <v>116</v>
      </c>
      <c r="B29" s="207">
        <v>95990</v>
      </c>
      <c r="C29" s="5" t="s">
        <v>120</v>
      </c>
      <c r="D29" s="191" t="s">
        <v>109</v>
      </c>
      <c r="E29" s="208" t="s">
        <v>5</v>
      </c>
      <c r="F29" s="209">
        <v>20</v>
      </c>
      <c r="G29" s="210">
        <v>912.72</v>
      </c>
      <c r="H29" s="204">
        <f t="shared" si="0"/>
        <v>1140.9</v>
      </c>
      <c r="I29" s="205">
        <f t="shared" si="1"/>
        <v>22818</v>
      </c>
      <c r="J29" s="211"/>
      <c r="K29">
        <v>0.42735</v>
      </c>
      <c r="L29">
        <v>18</v>
      </c>
      <c r="M29">
        <v>20</v>
      </c>
      <c r="N29" s="212">
        <f t="shared" si="2"/>
        <v>360</v>
      </c>
    </row>
    <row r="30" spans="1:14" ht="14.25">
      <c r="A30" s="206" t="s">
        <v>116</v>
      </c>
      <c r="B30" s="207">
        <v>95990</v>
      </c>
      <c r="C30" s="5" t="s">
        <v>121</v>
      </c>
      <c r="D30" s="191" t="s">
        <v>110</v>
      </c>
      <c r="E30" s="208" t="s">
        <v>5</v>
      </c>
      <c r="F30" s="209">
        <v>20</v>
      </c>
      <c r="G30" s="210">
        <v>912.72</v>
      </c>
      <c r="H30" s="204">
        <f t="shared" si="0"/>
        <v>1140.9</v>
      </c>
      <c r="I30" s="205">
        <f t="shared" si="1"/>
        <v>22818</v>
      </c>
      <c r="J30" s="211"/>
      <c r="K30">
        <v>0.42735</v>
      </c>
      <c r="L30">
        <v>18</v>
      </c>
      <c r="M30">
        <v>20</v>
      </c>
      <c r="N30" s="212">
        <f t="shared" si="2"/>
        <v>360</v>
      </c>
    </row>
    <row r="31" spans="1:14" ht="16.5" customHeight="1">
      <c r="A31" s="206" t="s">
        <v>116</v>
      </c>
      <c r="B31" s="207">
        <v>95990</v>
      </c>
      <c r="C31" s="266" t="s">
        <v>122</v>
      </c>
      <c r="D31" s="189" t="s">
        <v>111</v>
      </c>
      <c r="E31" s="208" t="s">
        <v>5</v>
      </c>
      <c r="F31" s="209">
        <v>20</v>
      </c>
      <c r="G31" s="210">
        <v>912.72</v>
      </c>
      <c r="H31" s="210">
        <f t="shared" si="0"/>
        <v>1140.9</v>
      </c>
      <c r="I31" s="229">
        <f t="shared" si="1"/>
        <v>22818</v>
      </c>
      <c r="J31" s="211"/>
      <c r="K31">
        <v>0.42735</v>
      </c>
      <c r="L31">
        <v>18</v>
      </c>
      <c r="M31">
        <v>20</v>
      </c>
      <c r="N31" s="212">
        <f t="shared" si="2"/>
        <v>360</v>
      </c>
    </row>
    <row r="32" spans="1:14" ht="14.25">
      <c r="A32" s="206" t="s">
        <v>116</v>
      </c>
      <c r="B32" s="207">
        <v>95990</v>
      </c>
      <c r="C32" s="5" t="s">
        <v>123</v>
      </c>
      <c r="D32" s="190" t="s">
        <v>112</v>
      </c>
      <c r="E32" s="208" t="s">
        <v>5</v>
      </c>
      <c r="F32" s="209">
        <v>20</v>
      </c>
      <c r="G32" s="210">
        <v>912.72</v>
      </c>
      <c r="H32" s="204">
        <f t="shared" si="0"/>
        <v>1140.9</v>
      </c>
      <c r="I32" s="205">
        <f t="shared" si="1"/>
        <v>22818</v>
      </c>
      <c r="J32" s="211"/>
      <c r="K32">
        <v>0.42735</v>
      </c>
      <c r="L32">
        <v>18</v>
      </c>
      <c r="M32">
        <v>20</v>
      </c>
      <c r="N32" s="212">
        <f t="shared" si="2"/>
        <v>360</v>
      </c>
    </row>
    <row r="33" spans="1:14" ht="14.25">
      <c r="A33" s="206" t="s">
        <v>116</v>
      </c>
      <c r="B33" s="207">
        <v>95990</v>
      </c>
      <c r="C33" s="5" t="s">
        <v>124</v>
      </c>
      <c r="D33" s="190" t="s">
        <v>113</v>
      </c>
      <c r="E33" s="208" t="s">
        <v>5</v>
      </c>
      <c r="F33" s="209">
        <v>20</v>
      </c>
      <c r="G33" s="210">
        <v>912.72</v>
      </c>
      <c r="H33" s="204">
        <f t="shared" si="0"/>
        <v>1140.9</v>
      </c>
      <c r="I33" s="205">
        <f t="shared" si="1"/>
        <v>22818</v>
      </c>
      <c r="J33" s="211"/>
      <c r="K33">
        <v>0.42735</v>
      </c>
      <c r="L33">
        <v>18</v>
      </c>
      <c r="M33">
        <v>20</v>
      </c>
      <c r="N33" s="212">
        <f t="shared" si="2"/>
        <v>360</v>
      </c>
    </row>
    <row r="34" spans="1:14" ht="19.5" customHeight="1">
      <c r="A34" s="206" t="s">
        <v>116</v>
      </c>
      <c r="B34" s="207">
        <v>95990</v>
      </c>
      <c r="C34" s="266" t="s">
        <v>125</v>
      </c>
      <c r="D34" s="189" t="s">
        <v>114</v>
      </c>
      <c r="E34" s="208" t="s">
        <v>5</v>
      </c>
      <c r="F34" s="209">
        <v>10</v>
      </c>
      <c r="G34" s="210">
        <v>912.72</v>
      </c>
      <c r="H34" s="210">
        <f t="shared" si="0"/>
        <v>1140.9</v>
      </c>
      <c r="I34" s="229">
        <f t="shared" si="1"/>
        <v>11409</v>
      </c>
      <c r="J34" s="211"/>
      <c r="K34">
        <v>0.42735</v>
      </c>
      <c r="L34">
        <v>18</v>
      </c>
      <c r="M34">
        <v>20</v>
      </c>
      <c r="N34" s="212">
        <f t="shared" si="2"/>
        <v>360</v>
      </c>
    </row>
    <row r="35" spans="1:14" ht="17.25" customHeight="1">
      <c r="A35" s="268" t="s">
        <v>116</v>
      </c>
      <c r="B35" s="265">
        <v>95990</v>
      </c>
      <c r="C35" s="5" t="s">
        <v>126</v>
      </c>
      <c r="D35" s="269" t="s">
        <v>115</v>
      </c>
      <c r="E35" s="202" t="s">
        <v>5</v>
      </c>
      <c r="F35" s="203">
        <v>10</v>
      </c>
      <c r="G35" s="210">
        <v>912.72</v>
      </c>
      <c r="H35" s="204">
        <f t="shared" si="0"/>
        <v>1140.9</v>
      </c>
      <c r="I35" s="205">
        <f t="shared" si="1"/>
        <v>11409</v>
      </c>
      <c r="J35" s="211"/>
      <c r="K35">
        <v>0.42735</v>
      </c>
      <c r="L35">
        <v>18</v>
      </c>
      <c r="M35">
        <v>20</v>
      </c>
      <c r="N35" s="212">
        <f t="shared" si="2"/>
        <v>360</v>
      </c>
    </row>
    <row r="36" spans="1:9" ht="15" customHeight="1">
      <c r="A36" s="68"/>
      <c r="B36" s="68"/>
      <c r="C36" s="5"/>
      <c r="D36" s="246" t="s">
        <v>128</v>
      </c>
      <c r="E36" s="244"/>
      <c r="F36" s="244"/>
      <c r="G36" s="244"/>
      <c r="H36" s="156"/>
      <c r="I36" s="8">
        <f>SUM(I20:I35)</f>
        <v>308043</v>
      </c>
    </row>
    <row r="37" spans="1:15" ht="15">
      <c r="A37" s="74"/>
      <c r="B37" s="74"/>
      <c r="C37" s="74"/>
      <c r="D37" s="245" t="s">
        <v>24</v>
      </c>
      <c r="E37" s="245"/>
      <c r="F37" s="245"/>
      <c r="G37" s="245"/>
      <c r="H37" s="157"/>
      <c r="I37" s="155">
        <f>I14+I18+I36</f>
        <v>328254.3</v>
      </c>
      <c r="J37" s="27"/>
      <c r="N37" s="27">
        <f>SUM(N20:N35)</f>
        <v>5760</v>
      </c>
      <c r="O37" s="213" t="s">
        <v>129</v>
      </c>
    </row>
    <row r="44" ht="14.25">
      <c r="D44" s="272" t="s">
        <v>152</v>
      </c>
    </row>
    <row r="45" spans="4:7" ht="14.25">
      <c r="D45" s="270" t="s">
        <v>87</v>
      </c>
      <c r="E45" s="126"/>
      <c r="F45" s="126"/>
      <c r="G45" s="126"/>
    </row>
    <row r="46" spans="4:7" ht="14.25">
      <c r="D46" s="271" t="s">
        <v>88</v>
      </c>
      <c r="E46" s="126"/>
      <c r="F46" s="126"/>
      <c r="G46" s="126"/>
    </row>
    <row r="54" spans="6:7" ht="14.25">
      <c r="F54" s="76">
        <f>SUM(F20:F35)</f>
        <v>270</v>
      </c>
      <c r="G54" s="77" t="s">
        <v>5</v>
      </c>
    </row>
  </sheetData>
  <sheetProtection/>
  <mergeCells count="15">
    <mergeCell ref="A2:D2"/>
    <mergeCell ref="D18:G18"/>
    <mergeCell ref="D37:G37"/>
    <mergeCell ref="D36:G36"/>
    <mergeCell ref="G10:G11"/>
    <mergeCell ref="F10:F11"/>
    <mergeCell ref="D14:G14"/>
    <mergeCell ref="I10:I11"/>
    <mergeCell ref="A10:A11"/>
    <mergeCell ref="B10:B11"/>
    <mergeCell ref="B5:C5"/>
    <mergeCell ref="C10:C11"/>
    <mergeCell ref="D10:D11"/>
    <mergeCell ref="E10:E11"/>
    <mergeCell ref="H10:H11"/>
  </mergeCells>
  <printOptions horizontalCentered="1"/>
  <pageMargins left="0" right="0" top="1.299212598425197" bottom="0.15748031496062992" header="0.1968503937007874" footer="0.2362204724409449"/>
  <pageSetup fitToWidth="0" fitToHeight="1" horizontalDpi="600" verticalDpi="600" orientation="landscape" paperSize="9" scale="61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6" zoomScaleSheetLayoutView="96" zoomScalePageLayoutView="0" workbookViewId="0" topLeftCell="A1">
      <selection activeCell="B5" sqref="B5:C5"/>
    </sheetView>
  </sheetViews>
  <sheetFormatPr defaultColWidth="9.140625" defaultRowHeight="12.75"/>
  <cols>
    <col min="1" max="13" width="12.7109375" style="0" customWidth="1"/>
  </cols>
  <sheetData>
    <row r="1" spans="1:9" ht="27" customHeight="1">
      <c r="A1" s="249" t="s">
        <v>131</v>
      </c>
      <c r="B1" s="250"/>
      <c r="C1" s="250"/>
      <c r="D1" s="250"/>
      <c r="E1" s="250"/>
      <c r="F1" s="250"/>
      <c r="G1" s="250"/>
      <c r="H1" s="250"/>
      <c r="I1" s="251"/>
    </row>
    <row r="2" spans="1:9" ht="15" customHeight="1">
      <c r="A2" s="136" t="s">
        <v>8</v>
      </c>
      <c r="B2" s="37"/>
      <c r="C2" s="37"/>
      <c r="D2" s="37"/>
      <c r="E2" s="32"/>
      <c r="F2" s="33"/>
      <c r="G2" s="34"/>
      <c r="H2" s="34"/>
      <c r="I2" s="182"/>
    </row>
    <row r="3" spans="1:9" ht="19.5" customHeight="1">
      <c r="A3" s="136" t="s">
        <v>149</v>
      </c>
      <c r="B3" s="36"/>
      <c r="C3" s="52"/>
      <c r="D3" s="52"/>
      <c r="E3" s="37"/>
      <c r="F3" s="38"/>
      <c r="G3" s="39"/>
      <c r="H3" s="39"/>
      <c r="I3" s="182"/>
    </row>
    <row r="4" spans="1:9" ht="19.5" customHeight="1">
      <c r="A4" s="136" t="s">
        <v>9</v>
      </c>
      <c r="B4" s="37"/>
      <c r="C4" s="52"/>
      <c r="D4" s="52"/>
      <c r="E4" s="37"/>
      <c r="F4" s="38"/>
      <c r="G4" s="40"/>
      <c r="H4" s="40"/>
      <c r="I4" s="183"/>
    </row>
    <row r="5" spans="1:9" ht="19.5" customHeight="1">
      <c r="A5" s="138" t="s">
        <v>10</v>
      </c>
      <c r="B5" s="235">
        <f>Orçamento!B5</f>
        <v>328254.3</v>
      </c>
      <c r="C5" s="235"/>
      <c r="D5" s="52"/>
      <c r="E5" s="42"/>
      <c r="F5" s="43"/>
      <c r="G5" s="187"/>
      <c r="H5" s="187"/>
      <c r="I5" s="183"/>
    </row>
    <row r="6" spans="1:9" ht="19.5" customHeight="1">
      <c r="A6" s="139" t="s">
        <v>11</v>
      </c>
      <c r="B6" s="52" t="s">
        <v>139</v>
      </c>
      <c r="C6" s="52"/>
      <c r="D6" s="52"/>
      <c r="E6" s="52"/>
      <c r="F6" s="54"/>
      <c r="G6" s="55"/>
      <c r="H6" s="55"/>
      <c r="I6" s="184"/>
    </row>
    <row r="7" spans="1:9" ht="19.5" customHeight="1">
      <c r="A7" s="139" t="s">
        <v>86</v>
      </c>
      <c r="B7" s="52"/>
      <c r="C7" s="52"/>
      <c r="D7" s="52"/>
      <c r="E7" s="52"/>
      <c r="F7" s="54"/>
      <c r="G7" s="55"/>
      <c r="H7" s="55"/>
      <c r="I7" s="184"/>
    </row>
    <row r="8" spans="1:9" ht="19.5" customHeight="1" thickBot="1">
      <c r="A8" s="140"/>
      <c r="B8" s="141" t="s">
        <v>150</v>
      </c>
      <c r="C8" s="141"/>
      <c r="D8" s="141"/>
      <c r="E8" s="141"/>
      <c r="F8" s="142"/>
      <c r="G8" s="143"/>
      <c r="H8" s="143"/>
      <c r="I8" s="185"/>
    </row>
    <row r="9" ht="13.5" thickBot="1"/>
    <row r="10" spans="1:9" ht="13.5" thickBot="1">
      <c r="A10" s="80" t="s">
        <v>0</v>
      </c>
      <c r="B10" s="81" t="s">
        <v>48</v>
      </c>
      <c r="C10" s="82"/>
      <c r="D10" s="82"/>
      <c r="E10" s="82"/>
      <c r="F10" s="82"/>
      <c r="G10" s="82"/>
      <c r="H10" s="82"/>
      <c r="I10" s="83"/>
    </row>
    <row r="11" spans="1:9" ht="15.75" thickBot="1">
      <c r="A11" s="84">
        <v>1</v>
      </c>
      <c r="B11" s="85" t="s">
        <v>49</v>
      </c>
      <c r="C11" s="86"/>
      <c r="D11" s="86"/>
      <c r="E11" s="86"/>
      <c r="F11" s="86"/>
      <c r="G11" s="86"/>
      <c r="H11" s="87"/>
      <c r="I11" s="173">
        <v>0.03</v>
      </c>
    </row>
    <row r="12" spans="1:9" ht="15.75" thickBot="1">
      <c r="A12" s="84">
        <v>2</v>
      </c>
      <c r="B12" s="85" t="s">
        <v>50</v>
      </c>
      <c r="C12" s="86"/>
      <c r="D12" s="86"/>
      <c r="E12" s="86"/>
      <c r="F12" s="86"/>
      <c r="G12" s="86"/>
      <c r="H12" s="86"/>
      <c r="I12" s="173">
        <v>0.008</v>
      </c>
    </row>
    <row r="13" spans="1:9" ht="13.5" thickBot="1">
      <c r="A13" s="89">
        <v>3</v>
      </c>
      <c r="B13" s="85" t="s">
        <v>51</v>
      </c>
      <c r="C13" s="86"/>
      <c r="D13" s="86"/>
      <c r="E13" s="86"/>
      <c r="F13" s="86"/>
      <c r="G13" s="86"/>
      <c r="H13" s="87"/>
      <c r="I13" s="174">
        <v>0.0098</v>
      </c>
    </row>
    <row r="14" spans="1:9" ht="15.75" thickBot="1">
      <c r="A14" s="84">
        <v>4</v>
      </c>
      <c r="B14" s="85" t="s">
        <v>52</v>
      </c>
      <c r="C14" s="86"/>
      <c r="D14" s="86"/>
      <c r="E14" s="86"/>
      <c r="F14" s="86"/>
      <c r="G14" s="86"/>
      <c r="H14" s="87"/>
      <c r="I14" s="173">
        <v>0.0059</v>
      </c>
    </row>
    <row r="15" spans="1:9" ht="15">
      <c r="A15" s="84">
        <v>5</v>
      </c>
      <c r="B15" s="85" t="s">
        <v>53</v>
      </c>
      <c r="C15" s="86"/>
      <c r="D15" s="86"/>
      <c r="E15" s="86"/>
      <c r="F15" s="86"/>
      <c r="G15" s="86"/>
      <c r="H15" s="87"/>
      <c r="I15" s="90">
        <v>0.03</v>
      </c>
    </row>
    <row r="16" spans="1:9" ht="15.75" thickBot="1">
      <c r="A16" s="91">
        <v>6</v>
      </c>
      <c r="B16" s="92" t="s">
        <v>54</v>
      </c>
      <c r="C16" s="93"/>
      <c r="D16" s="93"/>
      <c r="E16" s="93"/>
      <c r="F16" s="93"/>
      <c r="G16" s="93"/>
      <c r="H16" s="94"/>
      <c r="I16" s="95">
        <f>I23</f>
        <v>0.1315</v>
      </c>
    </row>
    <row r="17" spans="1:9" ht="12.75">
      <c r="A17" s="96"/>
      <c r="B17" s="86"/>
      <c r="C17" s="86"/>
      <c r="D17" s="86"/>
      <c r="E17" s="86"/>
      <c r="F17" s="86"/>
      <c r="G17" s="86"/>
      <c r="H17" s="86"/>
      <c r="I17" s="97"/>
    </row>
    <row r="18" spans="1:9" ht="13.5" thickBot="1">
      <c r="A18" s="98" t="s">
        <v>0</v>
      </c>
      <c r="B18" s="99" t="s">
        <v>55</v>
      </c>
      <c r="C18" s="86"/>
      <c r="D18" s="86"/>
      <c r="E18" s="86"/>
      <c r="F18" s="86"/>
      <c r="G18" s="86"/>
      <c r="H18" s="86"/>
      <c r="I18" s="97"/>
    </row>
    <row r="19" spans="1:9" ht="12.75">
      <c r="A19" s="100" t="s">
        <v>56</v>
      </c>
      <c r="B19" s="101" t="s">
        <v>57</v>
      </c>
      <c r="C19" s="102"/>
      <c r="D19" s="102"/>
      <c r="E19" s="102"/>
      <c r="F19" s="102"/>
      <c r="G19" s="102"/>
      <c r="H19" s="102"/>
      <c r="I19" s="103">
        <v>0.05</v>
      </c>
    </row>
    <row r="20" spans="1:9" ht="15">
      <c r="A20" s="84" t="s">
        <v>58</v>
      </c>
      <c r="B20" s="85" t="s">
        <v>59</v>
      </c>
      <c r="C20" s="86"/>
      <c r="D20" s="86"/>
      <c r="E20" s="86"/>
      <c r="F20" s="86"/>
      <c r="G20" s="86"/>
      <c r="H20" s="86"/>
      <c r="I20" s="88">
        <v>0.0065</v>
      </c>
    </row>
    <row r="21" spans="1:9" ht="15">
      <c r="A21" s="84" t="s">
        <v>60</v>
      </c>
      <c r="B21" s="104" t="s">
        <v>61</v>
      </c>
      <c r="C21" s="86"/>
      <c r="D21" s="86"/>
      <c r="E21" s="86"/>
      <c r="F21" s="86"/>
      <c r="G21" s="86"/>
      <c r="H21" s="86"/>
      <c r="I21" s="88">
        <v>0.03</v>
      </c>
    </row>
    <row r="22" spans="1:9" ht="15.75" thickBot="1">
      <c r="A22" s="91" t="s">
        <v>62</v>
      </c>
      <c r="B22" s="105" t="s">
        <v>63</v>
      </c>
      <c r="C22" s="93"/>
      <c r="D22" s="93"/>
      <c r="E22" s="93"/>
      <c r="F22" s="93"/>
      <c r="G22" s="93"/>
      <c r="H22" s="93"/>
      <c r="I22" s="106">
        <v>0.045</v>
      </c>
    </row>
    <row r="23" spans="1:13" ht="16.5" thickBot="1">
      <c r="A23" s="85"/>
      <c r="B23" s="86"/>
      <c r="C23" s="86"/>
      <c r="D23" s="86"/>
      <c r="E23" s="86"/>
      <c r="F23" s="102" t="s">
        <v>64</v>
      </c>
      <c r="G23" s="102"/>
      <c r="H23" s="107"/>
      <c r="I23" s="108">
        <f>SUM(I19:I22)</f>
        <v>0.1315</v>
      </c>
      <c r="M23" s="109"/>
    </row>
    <row r="24" spans="1:13" ht="16.5" thickBot="1">
      <c r="A24" s="110" t="s">
        <v>65</v>
      </c>
      <c r="B24" s="111"/>
      <c r="C24" s="111"/>
      <c r="D24" s="111"/>
      <c r="E24" s="111"/>
      <c r="F24" s="111"/>
      <c r="G24" s="111"/>
      <c r="H24" s="111"/>
      <c r="I24" s="112"/>
      <c r="M24" s="113"/>
    </row>
    <row r="25" spans="1:13" ht="41.25" customHeight="1" thickBot="1">
      <c r="A25" s="114"/>
      <c r="B25" s="115"/>
      <c r="C25" s="115"/>
      <c r="D25" s="115"/>
      <c r="E25" s="115"/>
      <c r="F25" s="115"/>
      <c r="G25" s="146" t="s">
        <v>72</v>
      </c>
      <c r="H25" s="116"/>
      <c r="I25" s="117">
        <f>(((1+I11+I12+I13)*(1+I14)*(1+I15))/(1-I16))-1</f>
        <v>0.24997291951640754</v>
      </c>
      <c r="M25" s="118"/>
    </row>
    <row r="26" spans="2:13" ht="15">
      <c r="B26" s="119"/>
      <c r="C26" s="119"/>
      <c r="D26" s="119"/>
      <c r="E26" s="119"/>
      <c r="F26" s="119"/>
      <c r="G26" s="119"/>
      <c r="H26" s="119"/>
      <c r="I26" s="119"/>
      <c r="M26" s="118"/>
    </row>
    <row r="27" spans="1:13" ht="15.75">
      <c r="A27" s="120" t="s">
        <v>66</v>
      </c>
      <c r="M27" s="113"/>
    </row>
    <row r="28" spans="1:9" ht="12.75">
      <c r="A28" s="254" t="s">
        <v>67</v>
      </c>
      <c r="B28" s="254"/>
      <c r="C28" s="254"/>
      <c r="D28" s="254"/>
      <c r="E28" s="254"/>
      <c r="F28" s="254"/>
      <c r="G28" s="254"/>
      <c r="H28" s="254"/>
      <c r="I28" s="254"/>
    </row>
    <row r="29" spans="1:9" ht="12.75">
      <c r="A29" s="254" t="s">
        <v>68</v>
      </c>
      <c r="B29" s="254"/>
      <c r="C29" s="254"/>
      <c r="D29" s="254"/>
      <c r="E29" s="254"/>
      <c r="F29" s="254"/>
      <c r="G29" s="254"/>
      <c r="H29" s="254"/>
      <c r="I29" s="254"/>
    </row>
    <row r="30" spans="1:9" ht="12.75">
      <c r="A30" s="254" t="s">
        <v>69</v>
      </c>
      <c r="B30" s="254"/>
      <c r="C30" s="254"/>
      <c r="D30" s="254"/>
      <c r="E30" s="254"/>
      <c r="F30" s="254"/>
      <c r="G30" s="254"/>
      <c r="H30" s="254"/>
      <c r="I30" s="254"/>
    </row>
    <row r="31" spans="1:9" ht="12.75" customHeight="1">
      <c r="A31" s="252" t="s">
        <v>70</v>
      </c>
      <c r="B31" s="252"/>
      <c r="C31" s="252"/>
      <c r="D31" s="252"/>
      <c r="E31" s="252"/>
      <c r="F31" s="252"/>
      <c r="G31" s="252"/>
      <c r="H31" s="252"/>
      <c r="I31" s="252"/>
    </row>
    <row r="32" spans="1:9" ht="23.25" customHeight="1">
      <c r="A32" s="252" t="s">
        <v>71</v>
      </c>
      <c r="B32" s="252"/>
      <c r="C32" s="252"/>
      <c r="D32" s="252"/>
      <c r="E32" s="252"/>
      <c r="F32" s="252"/>
      <c r="G32" s="252"/>
      <c r="H32" s="252"/>
      <c r="I32" s="252"/>
    </row>
    <row r="33" spans="2:9" ht="12.75" customHeight="1">
      <c r="B33" s="121"/>
      <c r="C33" s="121"/>
      <c r="D33" s="121"/>
      <c r="E33" s="121"/>
      <c r="F33" s="121"/>
      <c r="G33" s="121"/>
      <c r="H33" s="121"/>
      <c r="I33" s="121"/>
    </row>
    <row r="34" spans="1:9" ht="12.75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2:9" ht="12.75">
      <c r="B35" s="121"/>
      <c r="C35" s="121"/>
      <c r="D35" s="121"/>
      <c r="E35" s="121"/>
      <c r="F35" s="121"/>
      <c r="G35" s="121"/>
      <c r="H35" s="121"/>
      <c r="I35" s="121"/>
    </row>
    <row r="36" spans="2:9" ht="12.75">
      <c r="B36" s="121"/>
      <c r="C36" s="121"/>
      <c r="D36" s="121"/>
      <c r="E36" s="121"/>
      <c r="F36" s="121"/>
      <c r="G36" s="121"/>
      <c r="H36" s="121"/>
      <c r="I36" s="121"/>
    </row>
    <row r="37" spans="2:9" ht="12.75">
      <c r="B37" s="121"/>
      <c r="C37" s="121"/>
      <c r="D37" s="121"/>
      <c r="E37" s="121"/>
      <c r="F37" s="121"/>
      <c r="G37" s="121"/>
      <c r="H37" s="121"/>
      <c r="I37" s="121"/>
    </row>
    <row r="38" spans="2:9" ht="12.75">
      <c r="B38" s="121"/>
      <c r="C38" s="121"/>
      <c r="D38" s="121"/>
      <c r="E38" s="121"/>
      <c r="F38" s="121"/>
      <c r="G38" s="121"/>
      <c r="H38" s="121"/>
      <c r="I38" s="121"/>
    </row>
    <row r="39" spans="2:9" ht="12.75">
      <c r="B39" s="121"/>
      <c r="C39" s="121"/>
      <c r="D39" s="121"/>
      <c r="E39" s="121"/>
      <c r="F39" s="121"/>
      <c r="G39" s="121"/>
      <c r="H39" s="121"/>
      <c r="I39" s="121"/>
    </row>
    <row r="40" spans="2:9" ht="12.75">
      <c r="B40" s="121"/>
      <c r="C40" s="121"/>
      <c r="D40" s="121"/>
      <c r="E40" s="121"/>
      <c r="F40" s="121"/>
      <c r="G40" s="121"/>
      <c r="H40" s="121"/>
      <c r="I40" s="121"/>
    </row>
    <row r="41" spans="2:9" ht="12.75">
      <c r="B41" s="121"/>
      <c r="C41" s="121"/>
      <c r="D41" s="121"/>
      <c r="E41" s="121"/>
      <c r="F41" s="121"/>
      <c r="G41" s="121"/>
      <c r="H41" s="121"/>
      <c r="I41" s="121"/>
    </row>
    <row r="42" spans="1:9" ht="12.75">
      <c r="A42" s="86"/>
      <c r="B42" s="86"/>
      <c r="C42" s="86"/>
      <c r="D42" s="122"/>
      <c r="E42" s="122"/>
      <c r="F42" s="122"/>
      <c r="G42" s="122"/>
      <c r="H42" s="86"/>
      <c r="I42" s="86"/>
    </row>
    <row r="43" spans="1:9" ht="12.75">
      <c r="A43" s="123"/>
      <c r="B43" s="123"/>
      <c r="C43" s="123"/>
      <c r="D43" s="253" t="s">
        <v>87</v>
      </c>
      <c r="E43" s="253"/>
      <c r="F43" s="253"/>
      <c r="G43" s="253"/>
      <c r="H43" s="123"/>
      <c r="I43" s="123"/>
    </row>
    <row r="44" spans="1:9" ht="12.75">
      <c r="A44" s="124"/>
      <c r="B44" s="124"/>
      <c r="C44" s="124"/>
      <c r="D44" s="253" t="s">
        <v>88</v>
      </c>
      <c r="E44" s="253"/>
      <c r="F44" s="253"/>
      <c r="G44" s="253"/>
      <c r="H44" s="124"/>
      <c r="I44" s="124"/>
    </row>
    <row r="45" spans="1:9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5:9" ht="12.75">
      <c r="E47" s="126"/>
      <c r="F47" s="126"/>
      <c r="G47" s="126"/>
      <c r="H47" s="126"/>
      <c r="I47" s="126"/>
    </row>
    <row r="48" spans="1:9" ht="12.75">
      <c r="A48" s="123"/>
      <c r="B48" s="123"/>
      <c r="C48" s="123"/>
      <c r="D48" s="123"/>
      <c r="E48" s="123"/>
      <c r="F48" s="123"/>
      <c r="G48" s="123"/>
      <c r="H48" s="123"/>
      <c r="I48" s="123"/>
    </row>
  </sheetData>
  <sheetProtection/>
  <mergeCells count="9">
    <mergeCell ref="A1:I1"/>
    <mergeCell ref="B5:C5"/>
    <mergeCell ref="A32:I32"/>
    <mergeCell ref="D43:G43"/>
    <mergeCell ref="D44:G44"/>
    <mergeCell ref="A28:I28"/>
    <mergeCell ref="A29:I29"/>
    <mergeCell ref="A30:I30"/>
    <mergeCell ref="A31:I31"/>
  </mergeCells>
  <printOptions/>
  <pageMargins left="0.5118110236220472" right="0.5118110236220472" top="1.92" bottom="0.7874015748031497" header="0.31496062992125984" footer="0.31496062992125984"/>
  <pageSetup fitToHeight="1" fitToWidth="1" orientation="portrait" paperSize="9" scale="81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59" zoomScaleSheetLayoutView="59" zoomScalePageLayoutView="0" workbookViewId="0" topLeftCell="A1">
      <selection activeCell="C21" sqref="C21"/>
    </sheetView>
  </sheetViews>
  <sheetFormatPr defaultColWidth="9.140625" defaultRowHeight="12.75"/>
  <cols>
    <col min="1" max="1" width="9.140625" style="9" customWidth="1"/>
    <col min="2" max="2" width="52.28125" style="0" bestFit="1" customWidth="1"/>
    <col min="3" max="3" width="19.421875" style="0" customWidth="1"/>
    <col min="4" max="4" width="16.7109375" style="0" customWidth="1"/>
    <col min="5" max="5" width="16.57421875" style="0" customWidth="1"/>
    <col min="6" max="14" width="17.140625" style="0" customWidth="1"/>
    <col min="15" max="15" width="16.8515625" style="0" customWidth="1"/>
    <col min="16" max="16" width="0.42578125" style="0" customWidth="1"/>
  </cols>
  <sheetData>
    <row r="1" spans="1:21" ht="15">
      <c r="A1" s="130" t="s">
        <v>130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1"/>
      <c r="P1" s="158"/>
      <c r="Q1" s="40"/>
      <c r="R1" s="40"/>
      <c r="S1" s="127"/>
      <c r="T1" s="3"/>
      <c r="U1" s="3"/>
    </row>
    <row r="2" spans="1:21" ht="15">
      <c r="A2" s="136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2"/>
      <c r="P2" s="159"/>
      <c r="Q2" s="34"/>
      <c r="R2" s="34"/>
      <c r="S2" s="127"/>
      <c r="T2" s="3"/>
      <c r="U2" s="3"/>
    </row>
    <row r="3" spans="1:21" ht="19.5" customHeight="1">
      <c r="A3" s="136" t="s">
        <v>149</v>
      </c>
      <c r="B3" s="3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7"/>
      <c r="P3" s="160"/>
      <c r="Q3" s="39"/>
      <c r="R3" s="39"/>
      <c r="S3" s="127"/>
      <c r="T3" s="3"/>
      <c r="U3" s="3"/>
    </row>
    <row r="4" spans="1:21" ht="19.5" customHeight="1">
      <c r="A4" s="136" t="s">
        <v>9</v>
      </c>
      <c r="B4" s="3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37"/>
      <c r="P4" s="160"/>
      <c r="Q4" s="40"/>
      <c r="R4" s="40"/>
      <c r="S4" s="128"/>
      <c r="T4" s="3"/>
      <c r="U4" s="3"/>
    </row>
    <row r="5" spans="1:21" ht="19.5" customHeight="1">
      <c r="A5" s="138" t="s">
        <v>10</v>
      </c>
      <c r="B5" s="235">
        <f>Orçamento!B5</f>
        <v>328254.3</v>
      </c>
      <c r="C5" s="235"/>
      <c r="D5" s="177"/>
      <c r="E5" s="177"/>
      <c r="F5" s="52"/>
      <c r="G5" s="52"/>
      <c r="H5" s="52"/>
      <c r="I5" s="52"/>
      <c r="J5" s="52"/>
      <c r="K5" s="52"/>
      <c r="L5" s="52"/>
      <c r="M5" s="52"/>
      <c r="N5" s="52"/>
      <c r="O5" s="42"/>
      <c r="P5" s="161"/>
      <c r="Q5" s="48"/>
      <c r="R5" s="48"/>
      <c r="S5" s="128"/>
      <c r="T5" s="3"/>
      <c r="U5" s="3"/>
    </row>
    <row r="6" spans="1:21" ht="19.5" customHeight="1">
      <c r="A6" s="139" t="s">
        <v>11</v>
      </c>
      <c r="B6" s="52" t="s">
        <v>139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62"/>
      <c r="Q6" s="55"/>
      <c r="R6" s="55"/>
      <c r="S6" s="129"/>
      <c r="T6" s="3"/>
      <c r="U6" s="3"/>
    </row>
    <row r="7" spans="1:21" ht="19.5" customHeight="1">
      <c r="A7" s="261">
        <f>Orçamento!A7</f>
        <v>0</v>
      </c>
      <c r="B7" s="262"/>
      <c r="C7" s="262"/>
      <c r="D7" s="178"/>
      <c r="E7" s="178"/>
      <c r="F7" s="52"/>
      <c r="G7" s="52"/>
      <c r="H7" s="52"/>
      <c r="I7" s="52"/>
      <c r="J7" s="52"/>
      <c r="K7" s="52"/>
      <c r="L7" s="52"/>
      <c r="M7" s="52"/>
      <c r="N7" s="52"/>
      <c r="O7" s="52"/>
      <c r="P7" s="162"/>
      <c r="Q7" s="55"/>
      <c r="R7" s="55"/>
      <c r="S7" s="129"/>
      <c r="T7" s="3"/>
      <c r="U7" s="3"/>
    </row>
    <row r="8" spans="1:21" ht="19.5" customHeight="1" thickBot="1">
      <c r="A8" s="140"/>
      <c r="B8" s="141" t="s">
        <v>151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63"/>
      <c r="Q8" s="55"/>
      <c r="R8" s="55"/>
      <c r="S8" s="129"/>
      <c r="T8" s="3"/>
      <c r="U8" s="3"/>
    </row>
    <row r="9" spans="1:21" ht="12.75">
      <c r="A9" s="255" t="s">
        <v>20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3"/>
      <c r="R9" s="3"/>
      <c r="S9" s="3"/>
      <c r="T9" s="3"/>
      <c r="U9" s="3"/>
    </row>
    <row r="10" spans="1:21" ht="12.75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3"/>
      <c r="R10" s="3"/>
      <c r="S10" s="3"/>
      <c r="T10" s="3"/>
      <c r="U10" s="3"/>
    </row>
    <row r="11" spans="1:21" ht="12.75">
      <c r="A11" s="164" t="s">
        <v>16</v>
      </c>
      <c r="B11" s="11" t="s">
        <v>17</v>
      </c>
      <c r="C11" s="11" t="s">
        <v>7</v>
      </c>
      <c r="D11" s="12" t="s">
        <v>18</v>
      </c>
      <c r="E11" s="12" t="s">
        <v>19</v>
      </c>
      <c r="F11" s="12" t="s">
        <v>89</v>
      </c>
      <c r="G11" s="12" t="s">
        <v>90</v>
      </c>
      <c r="H11" s="12" t="s">
        <v>140</v>
      </c>
      <c r="I11" s="12" t="s">
        <v>141</v>
      </c>
      <c r="J11" s="12" t="s">
        <v>142</v>
      </c>
      <c r="K11" s="12" t="s">
        <v>143</v>
      </c>
      <c r="L11" s="12" t="s">
        <v>144</v>
      </c>
      <c r="M11" s="12" t="s">
        <v>145</v>
      </c>
      <c r="N11" s="12" t="s">
        <v>146</v>
      </c>
      <c r="O11" s="12" t="s">
        <v>147</v>
      </c>
      <c r="P11" s="137"/>
      <c r="Q11" s="3"/>
      <c r="R11" s="3"/>
      <c r="S11" s="3"/>
      <c r="T11" s="3"/>
      <c r="U11" s="3"/>
    </row>
    <row r="12" spans="1:21" ht="12.75">
      <c r="A12" s="165"/>
      <c r="B12" s="4"/>
      <c r="C12" s="4"/>
      <c r="D12" s="179">
        <v>1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137"/>
      <c r="Q12" s="3"/>
      <c r="R12" s="3"/>
      <c r="S12" s="3"/>
      <c r="T12" s="3"/>
      <c r="U12" s="3"/>
    </row>
    <row r="13" spans="1:21" ht="12.75">
      <c r="A13" s="166">
        <v>1</v>
      </c>
      <c r="B13" s="13" t="str">
        <f>Orçamento!D12</f>
        <v>SERVIÇOS PRELIMINARES</v>
      </c>
      <c r="C13" s="10">
        <f>Orçamento!I14</f>
        <v>15777.9</v>
      </c>
      <c r="D13" s="181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137"/>
      <c r="Q13" s="3"/>
      <c r="R13" s="3"/>
      <c r="S13" s="3"/>
      <c r="T13" s="3"/>
      <c r="U13" s="3"/>
    </row>
    <row r="14" spans="1:21" ht="12.75">
      <c r="A14" s="167"/>
      <c r="B14" s="7"/>
      <c r="C14" s="7"/>
      <c r="D14" s="180">
        <f>ROUND((C13*D12),2)</f>
        <v>15777.9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137"/>
      <c r="Q14" s="3"/>
      <c r="R14" s="3"/>
      <c r="S14" s="3"/>
      <c r="T14" s="3"/>
      <c r="U14" s="3"/>
    </row>
    <row r="15" spans="1:16" ht="12.75">
      <c r="A15" s="165"/>
      <c r="B15" s="4"/>
      <c r="C15" s="4"/>
      <c r="D15" s="179">
        <v>0.05</v>
      </c>
      <c r="E15" s="179">
        <v>0.05</v>
      </c>
      <c r="F15" s="179">
        <v>0.05</v>
      </c>
      <c r="G15" s="179">
        <v>0.1</v>
      </c>
      <c r="H15" s="179">
        <v>0.1</v>
      </c>
      <c r="I15" s="179">
        <v>0.1</v>
      </c>
      <c r="J15" s="179">
        <v>0.1</v>
      </c>
      <c r="K15" s="179">
        <v>0.1</v>
      </c>
      <c r="L15" s="179">
        <v>0.1</v>
      </c>
      <c r="M15" s="179">
        <v>0.1</v>
      </c>
      <c r="N15" s="179">
        <v>0.1</v>
      </c>
      <c r="O15" s="179">
        <v>0.05</v>
      </c>
      <c r="P15" s="226"/>
    </row>
    <row r="16" spans="1:16" ht="12.75">
      <c r="A16" s="166">
        <v>2</v>
      </c>
      <c r="B16" s="13" t="str">
        <f>Orçamento!D15</f>
        <v>SERVIÇOS INICIAIS</v>
      </c>
      <c r="C16" s="10">
        <f>Orçamento!I18</f>
        <v>4433.400000000001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37"/>
    </row>
    <row r="17" spans="1:16" ht="12.75">
      <c r="A17" s="167"/>
      <c r="B17" s="7"/>
      <c r="C17" s="7"/>
      <c r="D17" s="180">
        <f>ROUND((C16*D15),2)</f>
        <v>221.67</v>
      </c>
      <c r="E17" s="180">
        <f>ROUND((C16*E15),2)</f>
        <v>221.67</v>
      </c>
      <c r="F17" s="180">
        <f>ROUND((C16*F15),2)</f>
        <v>221.67</v>
      </c>
      <c r="G17" s="180">
        <f>ROUND((C16*G15),2)</f>
        <v>443.34</v>
      </c>
      <c r="H17" s="180">
        <f>ROUND((C16*H15),2)</f>
        <v>443.34</v>
      </c>
      <c r="I17" s="180">
        <f>ROUND((C16*I15),2)</f>
        <v>443.34</v>
      </c>
      <c r="J17" s="180">
        <f>ROUND((C16*J15),2)</f>
        <v>443.34</v>
      </c>
      <c r="K17" s="180">
        <f>ROUND((C16*K15),2)</f>
        <v>443.34</v>
      </c>
      <c r="L17" s="180">
        <f>ROUND((C16*L15),2)</f>
        <v>443.34</v>
      </c>
      <c r="M17" s="180">
        <f>ROUND((C16*M15),2)</f>
        <v>443.34</v>
      </c>
      <c r="N17" s="180">
        <f>ROUND((C16*N15),2)</f>
        <v>443.34</v>
      </c>
      <c r="O17" s="180">
        <f>ROUND((C16*O15),2)</f>
        <v>221.67</v>
      </c>
      <c r="P17" s="137"/>
    </row>
    <row r="18" spans="1:16" ht="12.75">
      <c r="A18" s="165"/>
      <c r="B18" s="4"/>
      <c r="C18" s="4"/>
      <c r="D18" s="179">
        <v>0.05</v>
      </c>
      <c r="E18" s="179">
        <v>0.05</v>
      </c>
      <c r="F18" s="179">
        <v>0.05</v>
      </c>
      <c r="G18" s="179">
        <v>0.1</v>
      </c>
      <c r="H18" s="179">
        <v>0.1</v>
      </c>
      <c r="I18" s="179">
        <v>0.1</v>
      </c>
      <c r="J18" s="179">
        <v>0.1</v>
      </c>
      <c r="K18" s="179">
        <v>0.1</v>
      </c>
      <c r="L18" s="179">
        <v>0.1</v>
      </c>
      <c r="M18" s="179">
        <v>0.1</v>
      </c>
      <c r="N18" s="179">
        <v>0.1</v>
      </c>
      <c r="O18" s="179">
        <v>0.05</v>
      </c>
      <c r="P18" s="137"/>
    </row>
    <row r="19" spans="1:16" ht="12.75">
      <c r="A19" s="166">
        <v>3</v>
      </c>
      <c r="B19" s="14" t="s">
        <v>28</v>
      </c>
      <c r="C19" s="10">
        <f>Orçamento!I36</f>
        <v>308043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37"/>
    </row>
    <row r="20" spans="1:16" ht="12.75">
      <c r="A20" s="167"/>
      <c r="B20" s="7"/>
      <c r="C20" s="7"/>
      <c r="D20" s="180">
        <f>ROUND((C19*D18),2)</f>
        <v>15402.15</v>
      </c>
      <c r="E20" s="180">
        <f>ROUND((C19*E18),2)</f>
        <v>15402.15</v>
      </c>
      <c r="F20" s="180">
        <f>ROUND((C19*F18),2)</f>
        <v>15402.15</v>
      </c>
      <c r="G20" s="180">
        <f>ROUND((C19*G18),2)</f>
        <v>30804.3</v>
      </c>
      <c r="H20" s="180">
        <f>ROUND((C19*H18),2)</f>
        <v>30804.3</v>
      </c>
      <c r="I20" s="180">
        <f>ROUND((C19*I18),2)</f>
        <v>30804.3</v>
      </c>
      <c r="J20" s="180">
        <f>ROUND((C19*J18),2)</f>
        <v>30804.3</v>
      </c>
      <c r="K20" s="180">
        <f>ROUND((C19*K18),2)</f>
        <v>30804.3</v>
      </c>
      <c r="L20" s="180">
        <f>ROUND((C19*L18),2)</f>
        <v>30804.3</v>
      </c>
      <c r="M20" s="180">
        <f>ROUND((C19*M18),2)</f>
        <v>30804.3</v>
      </c>
      <c r="N20" s="180">
        <f>ROUND((C19*N18),2)</f>
        <v>30804.3</v>
      </c>
      <c r="O20" s="180">
        <f>ROUND((C19*O18),2)</f>
        <v>15402.15</v>
      </c>
      <c r="P20" s="137"/>
    </row>
    <row r="21" spans="1:16" ht="13.5" thickBot="1">
      <c r="A21" s="168"/>
      <c r="B21" s="169" t="s">
        <v>7</v>
      </c>
      <c r="C21" s="170">
        <f>C19+C16+C13</f>
        <v>328254.30000000005</v>
      </c>
      <c r="D21" s="214">
        <f>D20+D17+D14</f>
        <v>31401.72</v>
      </c>
      <c r="E21" s="214">
        <f>E20+E17</f>
        <v>15623.82</v>
      </c>
      <c r="F21" s="214">
        <f>F20+F17</f>
        <v>15623.82</v>
      </c>
      <c r="G21" s="214">
        <f aca="true" t="shared" si="0" ref="G21:N21">G20+G17</f>
        <v>31247.64</v>
      </c>
      <c r="H21" s="214">
        <f t="shared" si="0"/>
        <v>31247.64</v>
      </c>
      <c r="I21" s="214">
        <f t="shared" si="0"/>
        <v>31247.64</v>
      </c>
      <c r="J21" s="214">
        <f t="shared" si="0"/>
        <v>31247.64</v>
      </c>
      <c r="K21" s="214">
        <f t="shared" si="0"/>
        <v>31247.64</v>
      </c>
      <c r="L21" s="214">
        <f t="shared" si="0"/>
        <v>31247.64</v>
      </c>
      <c r="M21" s="214">
        <f t="shared" si="0"/>
        <v>31247.64</v>
      </c>
      <c r="N21" s="214">
        <f t="shared" si="0"/>
        <v>31247.64</v>
      </c>
      <c r="O21" s="214">
        <f>O17+O20</f>
        <v>15623.82</v>
      </c>
      <c r="P21" s="145"/>
    </row>
    <row r="26" ht="12.75">
      <c r="O26" s="154"/>
    </row>
    <row r="29" spans="5:9" ht="14.25">
      <c r="E29" s="228"/>
      <c r="F29" s="228"/>
      <c r="G29" s="227"/>
      <c r="H29" s="228"/>
      <c r="I29" s="228"/>
    </row>
    <row r="30" ht="12.75">
      <c r="G30" s="225" t="s">
        <v>87</v>
      </c>
    </row>
    <row r="31" ht="12.75">
      <c r="G31" s="225" t="s">
        <v>88</v>
      </c>
    </row>
  </sheetData>
  <sheetProtection/>
  <mergeCells count="3">
    <mergeCell ref="B5:C5"/>
    <mergeCell ref="A9:P10"/>
    <mergeCell ref="A7:C7"/>
  </mergeCells>
  <printOptions/>
  <pageMargins left="0.5118110236220472" right="0.5118110236220472" top="1.8503937007874016" bottom="0.7874015748031497" header="0.31496062992125984" footer="0.31496062992125984"/>
  <pageSetup fitToHeight="0" fitToWidth="1" horizontalDpi="600" verticalDpi="600" orientation="landscape" paperSize="9" scale="47" r:id="rId3"/>
  <headerFooter>
    <oddHeader>&amp;C&amp;G</oddHeader>
    <oddFooter>&amp;C&amp;G
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64">
      <selection activeCell="C22" sqref="C22"/>
    </sheetView>
  </sheetViews>
  <sheetFormatPr defaultColWidth="9.140625" defaultRowHeight="12.75"/>
  <cols>
    <col min="1" max="1" width="8.57421875" style="6" customWidth="1"/>
    <col min="2" max="2" width="6.421875" style="6" customWidth="1"/>
    <col min="3" max="3" width="8.140625" style="6" bestFit="1" customWidth="1"/>
    <col min="4" max="20" width="6.421875" style="6" customWidth="1"/>
    <col min="21" max="16384" width="9.140625" style="6" customWidth="1"/>
  </cols>
  <sheetData>
    <row r="1" spans="1:13" ht="15">
      <c r="A1" s="130" t="s">
        <v>82</v>
      </c>
      <c r="B1" s="131"/>
      <c r="C1" s="132"/>
      <c r="D1" s="132"/>
      <c r="E1" s="131"/>
      <c r="F1" s="158"/>
      <c r="G1" s="133"/>
      <c r="H1" s="133"/>
      <c r="I1" s="134"/>
      <c r="J1" s="171"/>
      <c r="K1" s="171"/>
      <c r="L1" s="171"/>
      <c r="M1" s="135"/>
    </row>
    <row r="2" spans="1:13" ht="15">
      <c r="A2" s="136" t="s">
        <v>8</v>
      </c>
      <c r="B2" s="37"/>
      <c r="C2" s="37"/>
      <c r="D2" s="37"/>
      <c r="E2" s="32"/>
      <c r="F2" s="159"/>
      <c r="G2" s="34"/>
      <c r="H2" s="34"/>
      <c r="I2" s="127"/>
      <c r="J2" s="3"/>
      <c r="K2" s="3"/>
      <c r="L2" s="3"/>
      <c r="M2" s="137"/>
    </row>
    <row r="3" spans="1:13" ht="19.5" customHeight="1">
      <c r="A3" s="136" t="s">
        <v>95</v>
      </c>
      <c r="B3" s="36"/>
      <c r="C3" s="52"/>
      <c r="D3" s="52"/>
      <c r="E3" s="37"/>
      <c r="F3" s="38"/>
      <c r="G3" s="39"/>
      <c r="H3" s="39"/>
      <c r="I3" s="127"/>
      <c r="J3" s="3"/>
      <c r="K3" s="3"/>
      <c r="L3" s="3"/>
      <c r="M3" s="137"/>
    </row>
    <row r="4" spans="1:13" ht="19.5" customHeight="1">
      <c r="A4" s="136" t="s">
        <v>9</v>
      </c>
      <c r="B4" s="37"/>
      <c r="C4" s="52"/>
      <c r="D4" s="52"/>
      <c r="E4" s="37"/>
      <c r="F4" s="38"/>
      <c r="G4" s="40"/>
      <c r="H4" s="40"/>
      <c r="I4" s="128"/>
      <c r="J4" s="3"/>
      <c r="K4" s="3"/>
      <c r="L4" s="3"/>
      <c r="M4" s="137"/>
    </row>
    <row r="5" spans="1:13" ht="19.5" customHeight="1">
      <c r="A5" s="138" t="s">
        <v>10</v>
      </c>
      <c r="B5" s="235">
        <f>Orçamento!B5</f>
        <v>328254.3</v>
      </c>
      <c r="C5" s="235"/>
      <c r="D5" s="52"/>
      <c r="E5" s="42"/>
      <c r="F5" s="43"/>
      <c r="G5" s="48"/>
      <c r="H5" s="48"/>
      <c r="I5" s="128"/>
      <c r="J5" s="3"/>
      <c r="K5" s="3"/>
      <c r="L5" s="3"/>
      <c r="M5" s="137"/>
    </row>
    <row r="6" spans="1:13" ht="19.5" customHeight="1">
      <c r="A6" s="139" t="s">
        <v>11</v>
      </c>
      <c r="B6" s="52" t="s">
        <v>139</v>
      </c>
      <c r="C6" s="52"/>
      <c r="D6" s="52"/>
      <c r="E6" s="52"/>
      <c r="F6" s="54"/>
      <c r="G6" s="55"/>
      <c r="H6" s="55"/>
      <c r="I6" s="129"/>
      <c r="J6" s="3"/>
      <c r="K6" s="3"/>
      <c r="L6" s="3"/>
      <c r="M6" s="137"/>
    </row>
    <row r="7" spans="1:13" ht="19.5" customHeight="1">
      <c r="A7" s="139">
        <f>Orçamento!A7</f>
        <v>0</v>
      </c>
      <c r="B7" s="52"/>
      <c r="C7" s="52"/>
      <c r="D7" s="52"/>
      <c r="E7" s="52"/>
      <c r="F7" s="162"/>
      <c r="G7" s="55"/>
      <c r="H7" s="55"/>
      <c r="I7" s="129"/>
      <c r="J7" s="3"/>
      <c r="K7" s="3"/>
      <c r="L7" s="3"/>
      <c r="M7" s="137"/>
    </row>
    <row r="8" spans="1:13" ht="19.5" customHeight="1" thickBot="1">
      <c r="A8" s="140"/>
      <c r="B8" s="141" t="s">
        <v>96</v>
      </c>
      <c r="C8" s="141"/>
      <c r="D8" s="141"/>
      <c r="E8" s="141"/>
      <c r="F8" s="163"/>
      <c r="G8" s="143"/>
      <c r="H8" s="143"/>
      <c r="I8" s="144"/>
      <c r="J8" s="172"/>
      <c r="K8" s="172"/>
      <c r="L8" s="172"/>
      <c r="M8" s="145"/>
    </row>
    <row r="9" spans="1:2" ht="12.75">
      <c r="A9" s="15"/>
      <c r="B9" s="16"/>
    </row>
    <row r="10" spans="1:2" ht="12.75">
      <c r="A10" s="6">
        <f>Orçamento!C16</f>
        <v>0</v>
      </c>
      <c r="B10" s="6" t="str">
        <f>Orçamento!D16</f>
        <v>CONSERVAÇÕES DA RUAS:                                                                                                                        </v>
      </c>
    </row>
    <row r="12" spans="2:5" ht="12.75">
      <c r="B12" s="17" t="s">
        <v>34</v>
      </c>
      <c r="C12" s="264" t="s">
        <v>83</v>
      </c>
      <c r="D12" s="264"/>
      <c r="E12" s="264"/>
    </row>
    <row r="13" spans="2:12" ht="12.75">
      <c r="B13" s="21" t="s">
        <v>34</v>
      </c>
      <c r="C13" s="22">
        <v>1375.93</v>
      </c>
      <c r="F13" s="6" t="s">
        <v>84</v>
      </c>
      <c r="G13" s="6">
        <v>167.86</v>
      </c>
      <c r="H13" s="6" t="s">
        <v>85</v>
      </c>
      <c r="J13" s="6" t="s">
        <v>91</v>
      </c>
      <c r="L13" s="6">
        <v>147.82</v>
      </c>
    </row>
    <row r="14" ht="12.75">
      <c r="B14" s="17"/>
    </row>
    <row r="15" spans="1:2" ht="12.75">
      <c r="A15" s="6" t="e">
        <f>Orçamento!#REF!</f>
        <v>#REF!</v>
      </c>
      <c r="B15" s="148" t="e">
        <f>Orçamento!#REF!</f>
        <v>#REF!</v>
      </c>
    </row>
    <row r="16" ht="12.75">
      <c r="B16" s="17"/>
    </row>
    <row r="17" spans="2:5" ht="12.75">
      <c r="B17" s="17" t="s">
        <v>34</v>
      </c>
      <c r="C17" s="18">
        <v>2</v>
      </c>
      <c r="D17" s="19" t="s">
        <v>35</v>
      </c>
      <c r="E17" s="18">
        <v>3</v>
      </c>
    </row>
    <row r="18" spans="2:3" ht="12.75">
      <c r="B18" s="21" t="s">
        <v>34</v>
      </c>
      <c r="C18" s="22">
        <f>ROUND((C17*E17),2)</f>
        <v>6</v>
      </c>
    </row>
    <row r="19" spans="2:3" s="150" customFormat="1" ht="12.75">
      <c r="B19" s="151"/>
      <c r="C19" s="175"/>
    </row>
    <row r="20" spans="1:3" s="150" customFormat="1" ht="12.75">
      <c r="A20" s="150" t="str">
        <f>Orçamento!C17</f>
        <v>1.3</v>
      </c>
      <c r="B20" s="153" t="str">
        <f>Orçamento!D17</f>
        <v>Pintura de Ligação</v>
      </c>
      <c r="C20" s="175"/>
    </row>
    <row r="21" spans="2:3" s="150" customFormat="1" ht="12.75">
      <c r="B21" s="176"/>
      <c r="C21" s="175"/>
    </row>
    <row r="22" spans="2:3" ht="12.75">
      <c r="B22" s="21" t="s">
        <v>34</v>
      </c>
      <c r="C22" s="22">
        <v>1</v>
      </c>
    </row>
    <row r="23" spans="2:3" s="150" customFormat="1" ht="12.75">
      <c r="B23" s="151"/>
      <c r="C23" s="175"/>
    </row>
    <row r="24" spans="1:2" ht="12.75">
      <c r="A24" s="6" t="e">
        <f>Orçamento!#REF!</f>
        <v>#REF!</v>
      </c>
      <c r="B24" s="6" t="e">
        <f>Orçamento!#REF!</f>
        <v>#REF!</v>
      </c>
    </row>
    <row r="25" ht="12.75">
      <c r="B25" s="20"/>
    </row>
    <row r="26" spans="2:7" ht="12.75">
      <c r="B26" s="17" t="s">
        <v>36</v>
      </c>
      <c r="C26" s="18">
        <f>L13</f>
        <v>147.82</v>
      </c>
      <c r="D26" s="19" t="s">
        <v>35</v>
      </c>
      <c r="E26" s="18">
        <v>0.2</v>
      </c>
      <c r="F26" s="19" t="s">
        <v>35</v>
      </c>
      <c r="G26" s="18">
        <v>0.4</v>
      </c>
    </row>
    <row r="27" spans="2:3" ht="12.75">
      <c r="B27" s="21" t="s">
        <v>36</v>
      </c>
      <c r="C27" s="22">
        <f>ROUND((C26*E26*G26),2)</f>
        <v>11.83</v>
      </c>
    </row>
    <row r="29" spans="1:2" ht="12.75">
      <c r="A29" s="6" t="e">
        <f>Orçamento!#REF!</f>
        <v>#REF!</v>
      </c>
      <c r="B29" s="6" t="e">
        <f>Orçamento!#REF!</f>
        <v>#REF!</v>
      </c>
    </row>
    <row r="31" spans="2:7" ht="12.75">
      <c r="B31" s="17" t="s">
        <v>37</v>
      </c>
      <c r="C31" s="18">
        <f>C26</f>
        <v>147.82</v>
      </c>
      <c r="D31" s="19" t="s">
        <v>35</v>
      </c>
      <c r="E31" s="18">
        <v>0.2</v>
      </c>
      <c r="F31" s="19" t="s">
        <v>35</v>
      </c>
      <c r="G31" s="18">
        <v>0.4</v>
      </c>
    </row>
    <row r="32" spans="2:3" ht="12.75">
      <c r="B32" s="21" t="s">
        <v>37</v>
      </c>
      <c r="C32" s="22">
        <f>ROUND((C31*E31*G31),2)</f>
        <v>11.83</v>
      </c>
    </row>
    <row r="34" spans="1:9" ht="12.75">
      <c r="A34" s="6" t="e">
        <f>Orçamento!#REF!</f>
        <v>#REF!</v>
      </c>
      <c r="B34" s="149" t="e">
        <f>Orçamento!#REF!</f>
        <v>#REF!</v>
      </c>
      <c r="C34" s="149"/>
      <c r="D34" s="149"/>
      <c r="E34" s="149"/>
      <c r="F34" s="149"/>
      <c r="G34" s="149"/>
      <c r="H34" s="149"/>
      <c r="I34" s="149"/>
    </row>
    <row r="35" spans="2:9" ht="12.75">
      <c r="B35" s="47"/>
      <c r="C35" s="47"/>
      <c r="D35" s="47"/>
      <c r="E35" s="47"/>
      <c r="F35" s="47"/>
      <c r="G35" s="47"/>
      <c r="H35" s="47"/>
      <c r="I35" s="47"/>
    </row>
    <row r="36" spans="2:5" ht="12.75">
      <c r="B36" s="17" t="s">
        <v>38</v>
      </c>
      <c r="C36" s="18">
        <f>C26</f>
        <v>147.82</v>
      </c>
      <c r="D36" s="19" t="s">
        <v>35</v>
      </c>
      <c r="E36" s="18">
        <v>1</v>
      </c>
    </row>
    <row r="37" spans="2:3" ht="12.75">
      <c r="B37" s="21" t="s">
        <v>38</v>
      </c>
      <c r="C37" s="22">
        <f>ROUND((C36*E36),2)</f>
        <v>147.82</v>
      </c>
    </row>
    <row r="39" spans="1:2" ht="12.75">
      <c r="A39" s="20" t="e">
        <f>Orçamento!#REF!</f>
        <v>#REF!</v>
      </c>
      <c r="B39" s="20" t="e">
        <f>Orçamento!#REF!</f>
        <v>#REF!</v>
      </c>
    </row>
    <row r="41" spans="2:7" ht="12.75">
      <c r="B41" s="17" t="s">
        <v>38</v>
      </c>
      <c r="C41" s="18">
        <f>C31</f>
        <v>147.82</v>
      </c>
      <c r="D41" s="19" t="s">
        <v>35</v>
      </c>
      <c r="E41" s="18">
        <v>1</v>
      </c>
      <c r="F41" s="19" t="s">
        <v>35</v>
      </c>
      <c r="G41" s="6">
        <v>2</v>
      </c>
    </row>
    <row r="42" spans="2:3" ht="12.75">
      <c r="B42" s="21" t="s">
        <v>38</v>
      </c>
      <c r="C42" s="22">
        <f>ROUND((C41*E41*G41),2)</f>
        <v>295.64</v>
      </c>
    </row>
    <row r="44" spans="1:2" ht="12.75">
      <c r="A44" s="20" t="e">
        <f>Orçamento!#REF!</f>
        <v>#REF!</v>
      </c>
      <c r="B44" s="6" t="e">
        <f>Orçamento!#REF!</f>
        <v>#REF!</v>
      </c>
    </row>
    <row r="46" spans="2:7" ht="12.75">
      <c r="B46" s="17" t="s">
        <v>38</v>
      </c>
      <c r="C46" s="18">
        <f>C36</f>
        <v>147.82</v>
      </c>
      <c r="D46" s="19" t="s">
        <v>35</v>
      </c>
      <c r="E46" s="18">
        <v>1</v>
      </c>
      <c r="F46" s="19" t="s">
        <v>35</v>
      </c>
      <c r="G46" s="6">
        <v>2</v>
      </c>
    </row>
    <row r="47" spans="2:3" ht="12.75">
      <c r="B47" s="21" t="s">
        <v>38</v>
      </c>
      <c r="C47" s="22">
        <f>ROUND((C46*E46*G46),2)</f>
        <v>295.64</v>
      </c>
    </row>
    <row r="49" spans="1:2" ht="12.75">
      <c r="A49" s="6" t="str">
        <f>Orçamento!C20</f>
        <v>2.1</v>
      </c>
      <c r="B49" s="6" t="str">
        <f>Orçamento!D20</f>
        <v>Tv. Cipriano Santos (trecho: Av. Angelo Moretti até R. Rosa Costa)</v>
      </c>
    </row>
    <row r="51" spans="2:7" ht="12.75">
      <c r="B51" s="17" t="s">
        <v>38</v>
      </c>
      <c r="C51" s="18">
        <f>C41</f>
        <v>147.82</v>
      </c>
      <c r="D51" s="19" t="s">
        <v>35</v>
      </c>
      <c r="E51" s="18">
        <v>1</v>
      </c>
      <c r="F51" s="19" t="s">
        <v>35</v>
      </c>
      <c r="G51" s="6">
        <v>2</v>
      </c>
    </row>
    <row r="52" spans="2:3" ht="12.75">
      <c r="B52" s="21" t="s">
        <v>38</v>
      </c>
      <c r="C52" s="22">
        <f>ROUND((C51*E51*G51),2)</f>
        <v>295.64</v>
      </c>
    </row>
    <row r="54" spans="1:2" ht="12.75">
      <c r="A54" s="6" t="e">
        <f>Orçamento!#REF!</f>
        <v>#REF!</v>
      </c>
      <c r="B54" s="6" t="e">
        <f>Orçamento!#REF!</f>
        <v>#REF!</v>
      </c>
    </row>
    <row r="56" spans="2:7" ht="12.75">
      <c r="B56" s="17" t="s">
        <v>39</v>
      </c>
      <c r="C56" s="18">
        <f>C13</f>
        <v>1375.93</v>
      </c>
      <c r="D56" s="19" t="s">
        <v>35</v>
      </c>
      <c r="E56" s="18">
        <v>0.2</v>
      </c>
      <c r="F56" s="19"/>
      <c r="G56" s="18"/>
    </row>
    <row r="57" spans="2:3" ht="12.75">
      <c r="B57" s="21" t="s">
        <v>39</v>
      </c>
      <c r="C57" s="22">
        <f>ROUND((C56*E56),2)</f>
        <v>275.19</v>
      </c>
    </row>
    <row r="59" spans="1:2" ht="12.75">
      <c r="A59" s="6" t="e">
        <f>Orçamento!#REF!</f>
        <v>#REF!</v>
      </c>
      <c r="B59" s="6" t="e">
        <f>Orçamento!#REF!</f>
        <v>#REF!</v>
      </c>
    </row>
    <row r="61" spans="2:7" ht="12.75">
      <c r="B61" s="17" t="s">
        <v>40</v>
      </c>
      <c r="C61" s="18">
        <v>1</v>
      </c>
      <c r="D61" s="19" t="s">
        <v>35</v>
      </c>
      <c r="E61" s="18">
        <v>2</v>
      </c>
      <c r="F61" s="18" t="s">
        <v>35</v>
      </c>
      <c r="G61" s="6">
        <v>2</v>
      </c>
    </row>
    <row r="62" spans="2:3" ht="12.75">
      <c r="B62" s="21" t="s">
        <v>40</v>
      </c>
      <c r="C62" s="22">
        <f>ROUND((C61*E61*G61),2)</f>
        <v>4</v>
      </c>
    </row>
    <row r="64" spans="1:2" ht="12.75">
      <c r="A64" s="6" t="e">
        <f>Orçamento!#REF!</f>
        <v>#REF!</v>
      </c>
      <c r="B64" s="6" t="e">
        <f>Orçamento!#REF!</f>
        <v>#REF!</v>
      </c>
    </row>
    <row r="66" spans="2:5" ht="12.75">
      <c r="B66" s="17" t="s">
        <v>41</v>
      </c>
      <c r="C66" s="18">
        <v>245.64</v>
      </c>
      <c r="D66" s="19" t="s">
        <v>35</v>
      </c>
      <c r="E66" s="18">
        <v>1.5</v>
      </c>
    </row>
    <row r="67" spans="2:5" ht="12.75">
      <c r="B67" s="21" t="s">
        <v>41</v>
      </c>
      <c r="C67" s="23">
        <f>ROUND((C66*E66),2)</f>
        <v>368.46</v>
      </c>
      <c r="D67" s="18"/>
      <c r="E67" s="18"/>
    </row>
    <row r="69" spans="1:2" ht="12.75">
      <c r="A69" s="6" t="e">
        <f>Orçamento!#REF!</f>
        <v>#REF!</v>
      </c>
      <c r="B69" s="6" t="e">
        <f>Orçamento!#REF!</f>
        <v>#REF!</v>
      </c>
    </row>
    <row r="71" spans="2:7" ht="12.75">
      <c r="B71" s="19" t="s">
        <v>75</v>
      </c>
      <c r="C71" s="18">
        <f>C62</f>
        <v>4</v>
      </c>
      <c r="D71" s="19" t="s">
        <v>76</v>
      </c>
      <c r="E71" s="18">
        <f>C67</f>
        <v>368.46</v>
      </c>
      <c r="F71" s="19" t="s">
        <v>74</v>
      </c>
      <c r="G71" s="6">
        <f>C71+E71</f>
        <v>372.46</v>
      </c>
    </row>
    <row r="73" spans="2:5" s="18" customFormat="1" ht="12.75">
      <c r="B73" s="19" t="s">
        <v>75</v>
      </c>
      <c r="C73" s="18">
        <f>G71</f>
        <v>372.46</v>
      </c>
      <c r="D73" s="19" t="s">
        <v>35</v>
      </c>
      <c r="E73" s="18">
        <v>2</v>
      </c>
    </row>
    <row r="75" spans="2:3" ht="12.75">
      <c r="B75" s="21" t="s">
        <v>75</v>
      </c>
      <c r="C75" s="23">
        <f>ROUND((C73*E73),2)</f>
        <v>744.92</v>
      </c>
    </row>
    <row r="76" spans="2:3" s="150" customFormat="1" ht="12.75">
      <c r="B76" s="151"/>
      <c r="C76" s="152"/>
    </row>
    <row r="77" spans="1:3" s="150" customFormat="1" ht="12.75">
      <c r="A77" s="150" t="e">
        <f>Orçamento!#REF!</f>
        <v>#REF!</v>
      </c>
      <c r="B77" s="153" t="e">
        <f>Orçamento!#REF!</f>
        <v>#REF!</v>
      </c>
      <c r="C77" s="152"/>
    </row>
    <row r="78" spans="2:3" s="150" customFormat="1" ht="12.75">
      <c r="B78" s="151"/>
      <c r="C78" s="152"/>
    </row>
    <row r="79" spans="2:7" s="150" customFormat="1" ht="12.75">
      <c r="B79" s="263" t="s">
        <v>45</v>
      </c>
      <c r="C79" s="263"/>
      <c r="D79" s="263"/>
      <c r="E79" s="6"/>
      <c r="F79" s="6"/>
      <c r="G79" s="6"/>
    </row>
    <row r="80" spans="2:7" s="150" customFormat="1" ht="12.75">
      <c r="B80" s="24" t="s">
        <v>38</v>
      </c>
      <c r="C80" s="18">
        <v>155.19</v>
      </c>
      <c r="D80" s="18" t="s">
        <v>35</v>
      </c>
      <c r="E80" s="18">
        <v>1</v>
      </c>
      <c r="F80" s="19" t="s">
        <v>74</v>
      </c>
      <c r="G80" s="18">
        <f>ROUND((C80*E80),2)</f>
        <v>155.19</v>
      </c>
    </row>
    <row r="81" spans="2:7" s="150" customFormat="1" ht="12.75">
      <c r="B81" s="24"/>
      <c r="C81" s="18"/>
      <c r="D81" s="19"/>
      <c r="E81" s="18"/>
      <c r="F81" s="19"/>
      <c r="G81" s="18"/>
    </row>
    <row r="82" spans="2:7" s="150" customFormat="1" ht="12.75">
      <c r="B82" s="24"/>
      <c r="C82" s="18"/>
      <c r="D82" s="19"/>
      <c r="E82" s="18"/>
      <c r="F82" s="19"/>
      <c r="G82" s="18"/>
    </row>
    <row r="83" spans="2:7" s="150" customFormat="1" ht="12.75">
      <c r="B83" s="24"/>
      <c r="C83" s="18"/>
      <c r="D83" s="19"/>
      <c r="E83" s="18"/>
      <c r="F83" s="19"/>
      <c r="G83" s="18"/>
    </row>
    <row r="84" spans="2:7" s="150" customFormat="1" ht="12.75">
      <c r="B84" s="24"/>
      <c r="C84" s="18"/>
      <c r="D84" s="18"/>
      <c r="E84" s="18"/>
      <c r="F84" s="18"/>
      <c r="G84" s="18"/>
    </row>
    <row r="85" spans="2:7" s="150" customFormat="1" ht="12.75">
      <c r="B85" s="21" t="s">
        <v>38</v>
      </c>
      <c r="C85" s="22">
        <f>SUM(G80:G83)</f>
        <v>155.19</v>
      </c>
      <c r="D85" s="6"/>
      <c r="E85" s="6"/>
      <c r="F85" s="6"/>
      <c r="G85" s="6"/>
    </row>
    <row r="86" spans="2:3" s="150" customFormat="1" ht="12.75">
      <c r="B86" s="151"/>
      <c r="C86" s="152"/>
    </row>
    <row r="87" spans="1:3" s="150" customFormat="1" ht="12.75">
      <c r="A87" s="150" t="e">
        <f>Orçamento!#REF!</f>
        <v>#REF!</v>
      </c>
      <c r="B87" s="153" t="e">
        <f>Orçamento!#REF!</f>
        <v>#REF!</v>
      </c>
      <c r="C87" s="152"/>
    </row>
    <row r="88" spans="2:3" s="150" customFormat="1" ht="12.75">
      <c r="B88" s="151"/>
      <c r="C88" s="152"/>
    </row>
    <row r="89" spans="2:3" s="150" customFormat="1" ht="12.75">
      <c r="B89" s="21" t="s">
        <v>77</v>
      </c>
      <c r="C89" s="23">
        <v>6</v>
      </c>
    </row>
    <row r="90" spans="2:3" s="150" customFormat="1" ht="12.75">
      <c r="B90" s="151"/>
      <c r="C90" s="152"/>
    </row>
    <row r="91" spans="1:3" s="150" customFormat="1" ht="12.75">
      <c r="A91" s="150" t="e">
        <f>Orçamento!#REF!</f>
        <v>#REF!</v>
      </c>
      <c r="B91" s="153" t="e">
        <f>Orçamento!#REF!</f>
        <v>#REF!</v>
      </c>
      <c r="C91" s="152"/>
    </row>
    <row r="92" spans="2:3" s="150" customFormat="1" ht="12.75">
      <c r="B92" s="151"/>
      <c r="C92" s="152"/>
    </row>
    <row r="93" spans="2:3" s="150" customFormat="1" ht="12.75">
      <c r="B93" s="21" t="s">
        <v>78</v>
      </c>
      <c r="C93" s="23">
        <v>18</v>
      </c>
    </row>
    <row r="94" spans="2:3" s="150" customFormat="1" ht="12.75">
      <c r="B94" s="151"/>
      <c r="C94" s="152"/>
    </row>
    <row r="95" spans="1:3" s="150" customFormat="1" ht="12.75">
      <c r="A95" s="150" t="e">
        <f>Orçamento!#REF!</f>
        <v>#REF!</v>
      </c>
      <c r="B95" s="153" t="e">
        <f>Orçamento!#REF!</f>
        <v>#REF!</v>
      </c>
      <c r="C95" s="152"/>
    </row>
    <row r="96" spans="2:3" s="150" customFormat="1" ht="12.75">
      <c r="B96" s="151"/>
      <c r="C96" s="152"/>
    </row>
    <row r="97" spans="2:3" s="150" customFormat="1" ht="12.75">
      <c r="B97" s="21" t="s">
        <v>79</v>
      </c>
      <c r="C97" s="23">
        <v>9</v>
      </c>
    </row>
    <row r="98" spans="2:3" s="150" customFormat="1" ht="12.75">
      <c r="B98" s="151"/>
      <c r="C98" s="152"/>
    </row>
    <row r="99" spans="1:3" s="150" customFormat="1" ht="12.75">
      <c r="A99" s="150" t="e">
        <f>Orçamento!#REF!</f>
        <v>#REF!</v>
      </c>
      <c r="B99" s="153" t="e">
        <f>Orçamento!#REF!</f>
        <v>#REF!</v>
      </c>
      <c r="C99" s="152"/>
    </row>
    <row r="100" spans="2:3" s="150" customFormat="1" ht="12.75">
      <c r="B100" s="151"/>
      <c r="C100" s="152"/>
    </row>
    <row r="101" spans="2:3" s="150" customFormat="1" ht="12.75">
      <c r="B101" s="21" t="s">
        <v>80</v>
      </c>
      <c r="C101" s="23">
        <v>640</v>
      </c>
    </row>
    <row r="102" spans="2:3" s="150" customFormat="1" ht="12.75">
      <c r="B102" s="151"/>
      <c r="C102" s="152"/>
    </row>
    <row r="103" spans="1:3" s="150" customFormat="1" ht="12.75">
      <c r="A103" s="150" t="e">
        <f>Orçamento!#REF!</f>
        <v>#REF!</v>
      </c>
      <c r="B103" s="153" t="e">
        <f>Orçamento!#REF!</f>
        <v>#REF!</v>
      </c>
      <c r="C103" s="152"/>
    </row>
    <row r="104" spans="2:3" s="150" customFormat="1" ht="12.75">
      <c r="B104" s="151"/>
      <c r="C104" s="152"/>
    </row>
    <row r="105" spans="2:3" s="150" customFormat="1" ht="12.75">
      <c r="B105" s="21" t="s">
        <v>36</v>
      </c>
      <c r="C105" s="23">
        <v>160</v>
      </c>
    </row>
    <row r="106" spans="2:3" s="150" customFormat="1" ht="12.75">
      <c r="B106" s="151"/>
      <c r="C106" s="152"/>
    </row>
    <row r="107" spans="1:2" ht="12.75">
      <c r="A107" s="6" t="s">
        <v>30</v>
      </c>
      <c r="B107" s="6" t="s">
        <v>46</v>
      </c>
    </row>
    <row r="109" spans="2:7" ht="12.75">
      <c r="B109" s="24" t="s">
        <v>36</v>
      </c>
      <c r="C109" s="18">
        <v>160</v>
      </c>
      <c r="D109" s="19" t="s">
        <v>35</v>
      </c>
      <c r="E109" s="18">
        <v>0.4</v>
      </c>
      <c r="F109" s="19" t="s">
        <v>35</v>
      </c>
      <c r="G109" s="18">
        <v>0.3</v>
      </c>
    </row>
    <row r="110" spans="2:3" ht="12.75">
      <c r="B110" s="21" t="s">
        <v>36</v>
      </c>
      <c r="C110" s="22">
        <f>ROUND((C109*E109*G109),2)</f>
        <v>19.2</v>
      </c>
    </row>
    <row r="112" spans="1:2" ht="12.75">
      <c r="A112" s="6" t="e">
        <f>Orçamento!#REF!</f>
        <v>#REF!</v>
      </c>
      <c r="B112" s="6" t="s">
        <v>32</v>
      </c>
    </row>
    <row r="114" spans="2:7" ht="12.75">
      <c r="B114" s="17" t="s">
        <v>34</v>
      </c>
      <c r="C114" s="18">
        <f>C109</f>
        <v>160</v>
      </c>
      <c r="D114" s="19" t="s">
        <v>35</v>
      </c>
      <c r="E114" s="18">
        <v>0.3</v>
      </c>
      <c r="F114" s="19" t="s">
        <v>35</v>
      </c>
      <c r="G114" s="18">
        <v>0.25</v>
      </c>
    </row>
    <row r="115" spans="2:3" ht="12.75">
      <c r="B115" s="21" t="s">
        <v>34</v>
      </c>
      <c r="C115" s="22">
        <f>ROUND((C114*E114*G114),2)</f>
        <v>12</v>
      </c>
    </row>
    <row r="117" spans="1:2" ht="12.75">
      <c r="A117" s="6" t="e">
        <f>Orçamento!#REF!</f>
        <v>#REF!</v>
      </c>
      <c r="B117" s="6" t="s">
        <v>33</v>
      </c>
    </row>
    <row r="119" spans="2:7" ht="12.75">
      <c r="B119" s="17" t="s">
        <v>42</v>
      </c>
      <c r="C119" s="18">
        <f>C110</f>
        <v>19.2</v>
      </c>
      <c r="D119" s="19" t="s">
        <v>43</v>
      </c>
      <c r="E119" s="18">
        <f>C115</f>
        <v>12</v>
      </c>
      <c r="F119" s="19"/>
      <c r="G119" s="18"/>
    </row>
    <row r="120" spans="2:3" ht="12.75">
      <c r="B120" s="21" t="s">
        <v>42</v>
      </c>
      <c r="C120" s="22">
        <f>C119-E119</f>
        <v>7.199999999999999</v>
      </c>
    </row>
    <row r="122" spans="1:2" ht="12.75">
      <c r="A122" s="6" t="e">
        <f>Orçamento!#REF!</f>
        <v>#REF!</v>
      </c>
      <c r="B122" s="6" t="e">
        <f>Orçamento!#REF!</f>
        <v>#REF!</v>
      </c>
    </row>
    <row r="124" spans="2:3" ht="12.75">
      <c r="B124" s="21" t="s">
        <v>81</v>
      </c>
      <c r="C124" s="22">
        <v>1</v>
      </c>
    </row>
    <row r="126" spans="1:2" ht="12.75">
      <c r="A126" s="6" t="s">
        <v>21</v>
      </c>
      <c r="B126" s="6" t="s">
        <v>29</v>
      </c>
    </row>
    <row r="128" spans="2:5" ht="12.75">
      <c r="B128" s="17" t="s">
        <v>44</v>
      </c>
      <c r="C128" s="18">
        <v>38</v>
      </c>
      <c r="D128" s="18" t="s">
        <v>35</v>
      </c>
      <c r="E128" s="18">
        <v>50</v>
      </c>
    </row>
    <row r="129" spans="2:3" ht="12.75">
      <c r="B129" s="21" t="s">
        <v>44</v>
      </c>
      <c r="C129" s="22">
        <f>ROUND((C128*E128),2)</f>
        <v>1900</v>
      </c>
    </row>
  </sheetData>
  <sheetProtection/>
  <mergeCells count="3">
    <mergeCell ref="B79:D79"/>
    <mergeCell ref="B5:C5"/>
    <mergeCell ref="C12:E12"/>
  </mergeCells>
  <printOptions/>
  <pageMargins left="0.511811024" right="0.511811024" top="0.787401575" bottom="0.787401575" header="0.31496062" footer="0.31496062"/>
  <pageSetup horizontalDpi="600" verticalDpi="600" orientation="portrait" paperSize="9" r:id="rId4"/>
  <rowBreaks count="1" manualBreakCount="1">
    <brk id="111" max="12" man="1"/>
  </rowBreaks>
  <drawing r:id="rId3"/>
  <legacyDrawing r:id="rId2"/>
  <oleObjects>
    <oleObject progId="Word.Document.12" shapeId="34611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Notebook</cp:lastModifiedBy>
  <cp:lastPrinted>2021-03-18T17:58:55Z</cp:lastPrinted>
  <dcterms:created xsi:type="dcterms:W3CDTF">2007-04-04T14:43:04Z</dcterms:created>
  <dcterms:modified xsi:type="dcterms:W3CDTF">2021-03-18T18:00:18Z</dcterms:modified>
  <cp:category/>
  <cp:version/>
  <cp:contentType/>
  <cp:contentStatus/>
</cp:coreProperties>
</file>