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160" tabRatio="854" firstSheet="3" activeTab="3"/>
  </bookViews>
  <sheets>
    <sheet name="KR PLAN" sheetId="22" state="hidden" r:id="rId1"/>
    <sheet name="CRON CONST" sheetId="21" state="hidden" r:id="rId2"/>
    <sheet name="CONST PLAN" sheetId="20" state="hidden" r:id="rId3"/>
    <sheet name="ORÇ" sheetId="17" r:id="rId4"/>
    <sheet name="CRON STA" sheetId="19" r:id="rId5"/>
    <sheet name="BDI" sheetId="18" r:id="rId6"/>
    <sheet name="Orçamento" sheetId="10" state="hidden" r:id="rId7"/>
    <sheet name="BDI-CONST" sheetId="16" state="hidden" r:id="rId8"/>
    <sheet name="cronograma" sheetId="14" state="hidden" r:id="rId9"/>
  </sheets>
  <definedNames>
    <definedName name="_xlnm.Print_Area" localSheetId="5">'BDI'!$A$1:$I$49</definedName>
    <definedName name="_xlnm.Print_Area" localSheetId="7">'BDI-CONST'!$A$1:$I$46</definedName>
    <definedName name="_xlnm.Print_Area" localSheetId="2">'CONST PLAN'!$A$1:$I$58</definedName>
    <definedName name="_xlnm.Print_Area" localSheetId="1">'CRON CONST'!$A$1:$P$84</definedName>
    <definedName name="_xlnm.Print_Area" localSheetId="4">'CRON STA'!$A$1:$P$84</definedName>
    <definedName name="_xlnm.Print_Area" localSheetId="8">'cronograma'!$A$1:$P$32</definedName>
    <definedName name="_xlnm.Print_Area" localSheetId="0">'KR PLAN'!$A$5:$I$59</definedName>
    <definedName name="_xlnm.Print_Area" localSheetId="3">'ORÇ'!$A$1:$I$57</definedName>
    <definedName name="_xlnm.Print_Area" localSheetId="6">'Orçamento'!$A$5:$I$59</definedName>
    <definedName name="_xlnm.Print_Titles" localSheetId="0">'KR PLAN'!$14:$15</definedName>
    <definedName name="_xlnm.Print_Titles" localSheetId="2">'CONST PLAN'!$15:$16</definedName>
    <definedName name="_xlnm.Print_Titles" localSheetId="3">'ORÇ'!$14:$15</definedName>
    <definedName name="_xlnm.Print_Titles" localSheetId="6">'Orçamento'!$14:$15</definedName>
  </definedNames>
  <calcPr calcId="181029"/>
</workbook>
</file>

<file path=xl/sharedStrings.xml><?xml version="1.0" encoding="utf-8"?>
<sst xmlns="http://schemas.openxmlformats.org/spreadsheetml/2006/main" count="470" uniqueCount="156">
  <si>
    <t>Item</t>
  </si>
  <si>
    <t>Discrição dos Serviços</t>
  </si>
  <si>
    <t>Unid.</t>
  </si>
  <si>
    <t>Quant.</t>
  </si>
  <si>
    <t>2.1</t>
  </si>
  <si>
    <t>m³</t>
  </si>
  <si>
    <t>1.2</t>
  </si>
  <si>
    <t>2</t>
  </si>
  <si>
    <t>TOTAL</t>
  </si>
  <si>
    <r>
      <t xml:space="preserve">CONTRATANTE: </t>
    </r>
    <r>
      <rPr>
        <sz val="11"/>
        <rFont val="Arial"/>
        <family val="2"/>
      </rPr>
      <t xml:space="preserve"> PREFEITURA MUNICIPAL DE OURÉM - PARÁ</t>
    </r>
  </si>
  <si>
    <r>
      <t xml:space="preserve">LOCAL: </t>
    </r>
    <r>
      <rPr>
        <sz val="11"/>
        <rFont val="Arial"/>
        <family val="2"/>
      </rPr>
      <t>OURÉM - PA</t>
    </r>
  </si>
  <si>
    <r>
      <t>VALOR:</t>
    </r>
    <r>
      <rPr>
        <sz val="11"/>
        <rFont val="Arial"/>
        <family val="2"/>
      </rPr>
      <t xml:space="preserve"> </t>
    </r>
  </si>
  <si>
    <r>
      <t>PRAZO:</t>
    </r>
    <r>
      <rPr>
        <sz val="11"/>
        <rFont val="Arial"/>
        <family val="2"/>
      </rPr>
      <t xml:space="preserve"> </t>
    </r>
  </si>
  <si>
    <t xml:space="preserve">PREÇO UNIT. </t>
  </si>
  <si>
    <t>VALOR TOTAL</t>
  </si>
  <si>
    <t>TABELA</t>
  </si>
  <si>
    <t>CÓDIGO</t>
  </si>
  <si>
    <t>ÍTEM</t>
  </si>
  <si>
    <t>DESCRIÇÃO</t>
  </si>
  <si>
    <t>1º MÊS</t>
  </si>
  <si>
    <t>2º MÊS</t>
  </si>
  <si>
    <t>CRONOGRAMA FÍSICO - FINANCEIRO</t>
  </si>
  <si>
    <t>1</t>
  </si>
  <si>
    <t>SERVIÇOS INICIAIS</t>
  </si>
  <si>
    <t>TOTAL DO ORÇAMENTO</t>
  </si>
  <si>
    <t>2.2</t>
  </si>
  <si>
    <t>2.3</t>
  </si>
  <si>
    <t>2.4</t>
  </si>
  <si>
    <t>SERVIÇOS FINAIS</t>
  </si>
  <si>
    <t>3.1</t>
  </si>
  <si>
    <t>2.5</t>
  </si>
  <si>
    <t>PREÇO C/ BDI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</si>
  <si>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</si>
  <si>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</si>
  <si>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</si>
  <si>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</si>
  <si>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</si>
  <si>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</si>
  <si>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</si>
  <si>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</si>
  <si>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</si>
  <si>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</si>
  <si>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</si>
  <si>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</si>
  <si>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</si>
  <si>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</si>
  <si>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</si>
  <si>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</si>
  <si>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Total Impostos =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</si>
  <si>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</si>
  <si>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</si>
  <si>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</si>
  <si>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</si>
  <si>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</si>
  <si>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</si>
  <si>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5) Antes da aplicação do BDI (Teto Empresa de Lucros Real ) os insumos constantes do art.3º da Lei nº10.637/02 deverão sofrer redução de 1,65%, após 31/12/2008, reduzir também do insumo o percentual de 7,6% da COFINS conforme art. 3º da Lei nº10.833/03 combinado com o inciso XX do art.10 da mesma Lei.</t>
  </si>
  <si>
    <t/>
  </si>
  <si>
    <t>BDI</t>
  </si>
  <si>
    <t>ENG. RESP. .:PATRICK DA SILVA SIDRIM CREA/PA 1517032679</t>
  </si>
  <si>
    <t>ENG. PATRICK DA SILVA SIDRIM CREA/PA 1517032679</t>
  </si>
  <si>
    <t>CREA/PA 1517032679</t>
  </si>
  <si>
    <t>3º MÊS</t>
  </si>
  <si>
    <t>4º MÊS</t>
  </si>
  <si>
    <t>2.6</t>
  </si>
  <si>
    <t>TOTAL DO SUB ITEM 1</t>
  </si>
  <si>
    <t xml:space="preserve">CONSERVAÇÕES DA RUAS:                                                                                                                        </t>
  </si>
  <si>
    <t>Escarificação dos buracos p/ recomposição de pedra preta</t>
  </si>
  <si>
    <t>Pintura de Ligação</t>
  </si>
  <si>
    <t>APLICAÇÃO DA MASSA ASFALTICA: TAPA BURACO</t>
  </si>
  <si>
    <t>Tv. Cipriano Santos (trecho: Av. Angelo Moretti até R. Rosa Costa)</t>
  </si>
  <si>
    <t>Tv. Lauro Soudré (trecho: R. Hemenergildo Alves até R. Rosa Costa)</t>
  </si>
  <si>
    <t>Tv. Lázaro Picanço (trecho: R. 15 de Novembro até Tv. Lauro Soudré)</t>
  </si>
  <si>
    <t>Tv. Tembés (trecho: R. Guamá até Pa 124)</t>
  </si>
  <si>
    <t>Tv. Joaquim Dionizio (trecho: R. Guamá até Pa 124)</t>
  </si>
  <si>
    <t>Tv. 7 de Setembro (trecho: R. Hemenergildo Alves até Pa 124)</t>
  </si>
  <si>
    <t>Tv. Major Fernandes (trecho: Av. Angelo Moretti até R. São Francisco)</t>
  </si>
  <si>
    <t>R. Lameira Bitencourt (trecho: Tv. Joaquim Dionizio até Tv. Major Fernandes)</t>
  </si>
  <si>
    <t>R. Amadeu Tavares (trecho: Tv. Lauro Soudré até Tv. Cafiteua)</t>
  </si>
  <si>
    <t>SINAPI</t>
  </si>
  <si>
    <t>2.7</t>
  </si>
  <si>
    <t>2.8</t>
  </si>
  <si>
    <t>2.9</t>
  </si>
  <si>
    <r>
      <t>OBRA:</t>
    </r>
    <r>
      <rPr>
        <sz val="11"/>
        <rFont val="Arial"/>
        <family val="2"/>
      </rPr>
      <t xml:space="preserve"> SERVIÇOS DE APLICAÇÃO E COMPACTAÇÃO DE MASSA ASFÁLTICA (CBUQ) EM OPERAÇÃO TAPA BURACO COM FORNECIMENTO DE MATERIAL</t>
    </r>
  </si>
  <si>
    <r>
      <t>DATA:</t>
    </r>
    <r>
      <rPr>
        <sz val="11"/>
        <rFont val="Arial"/>
        <family val="2"/>
      </rPr>
      <t xml:space="preserve"> ABRIL DE 2019</t>
    </r>
  </si>
  <si>
    <t>UN.</t>
  </si>
  <si>
    <t>COMP.</t>
  </si>
  <si>
    <t>TOTAL DO ITEM 2</t>
  </si>
  <si>
    <t>litros</t>
  </si>
  <si>
    <r>
      <t xml:space="preserve">OBRA: </t>
    </r>
    <r>
      <rPr>
        <sz val="11"/>
        <rFont val="Arial"/>
        <family val="2"/>
      </rPr>
      <t>SERVIÇOS DE APLICAÇÃO E COMPACTAÇÃO DE MASSA ASFÁLTICA (CBUQ) EM OPERAÇÃO TAPA BURACO COM FORNECIMENTO DE MATERIAL</t>
    </r>
  </si>
  <si>
    <r>
      <t xml:space="preserve">OBRA: </t>
    </r>
    <r>
      <rPr>
        <sz val="11"/>
        <rFont val="Arial"/>
        <family val="2"/>
      </rPr>
      <t>SERVIÇOS DE APLICAÇÃO E COMPACTAÇÃO DE MASSA ASFÁLTICA (CBUQ) EM OPERAÇÃO TAPA URACO COM FORNECIMENTO DE MATERIAL</t>
    </r>
  </si>
  <si>
    <t>SEDOP</t>
  </si>
  <si>
    <t>0.1</t>
  </si>
  <si>
    <t>SERVIÇOS PRELIMINARES</t>
  </si>
  <si>
    <t>0.0</t>
  </si>
  <si>
    <t>TOTAL DO SUB ITEM 0.0</t>
  </si>
  <si>
    <t>Licenças e taxas da obra (acima de 500m2)</t>
  </si>
  <si>
    <t>CJ</t>
  </si>
  <si>
    <t>SINAPI/SEDOP DATA BASE: ABRIL 2019</t>
  </si>
  <si>
    <t>12 MESES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</si>
  <si>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</si>
  <si>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</si>
  <si>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</si>
  <si>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</si>
  <si>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</si>
  <si>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</si>
  <si>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</si>
  <si>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</si>
  <si>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1.1</t>
  </si>
  <si>
    <r>
      <t>ASSUNTO:</t>
    </r>
    <r>
      <rPr>
        <sz val="11"/>
        <rFont val="Arial"/>
        <family val="2"/>
      </rPr>
      <t xml:space="preserve"> SERVIÇOS DE APLICAÇÃO E COMPACTAÇÃO DE MASSA ASFÁLTICA (CBUQ) EM OPERAÇÃO TAPA BURACO COM FORNECIMENTO DE MATERIAL</t>
    </r>
  </si>
  <si>
    <t>CARTA CONVITE Nº 004/2019CPL/PMO</t>
  </si>
  <si>
    <t>HORARIO: 9HS</t>
  </si>
  <si>
    <t>DATA:14/10/2019</t>
  </si>
  <si>
    <t>TOTAL DO SUB ITEM 2</t>
  </si>
  <si>
    <t xml:space="preserve">TOTAL DO ITEM </t>
  </si>
  <si>
    <t>1.1.</t>
  </si>
  <si>
    <t>3</t>
  </si>
  <si>
    <t>3.2</t>
  </si>
  <si>
    <t>3.3</t>
  </si>
  <si>
    <t>3.4</t>
  </si>
  <si>
    <t>3.5</t>
  </si>
  <si>
    <t>3.6</t>
  </si>
  <si>
    <t>3.7</t>
  </si>
  <si>
    <t>3.8</t>
  </si>
  <si>
    <t>3.9</t>
  </si>
  <si>
    <t>COMPOSIÇÃO DE BDI</t>
  </si>
  <si>
    <t>R. Amadeu Tavares (trecho: Tv. Lauro Soudré até Tv. Cafiteua).</t>
  </si>
  <si>
    <t>R. Lameira Bitencourt (trecho: Tv. Joaquim Dionizio até Tv. Major Fernandes).</t>
  </si>
  <si>
    <t>Tv. 7 de Setembro (trecho: R. Hemenergildo Alves até Pa 124).</t>
  </si>
  <si>
    <t>ABERTURA: 14/10/2019</t>
  </si>
  <si>
    <t>SANTA BARBARA SERVIÇOS ELETRICOS E EDIFICAÇÕES LTDA-EPP</t>
  </si>
  <si>
    <t>CNPJ Nº 02.110.582/0001-94</t>
  </si>
  <si>
    <t>ROSELI DE OLIVEIRA MARQUES</t>
  </si>
  <si>
    <t>Representante Legal</t>
  </si>
  <si>
    <t>CPF Nº 650.388.512-15</t>
  </si>
  <si>
    <t>_________________________________________________________</t>
  </si>
  <si>
    <t>ENG.CIVIL E SEGURANÇA DO TRABALHO</t>
  </si>
  <si>
    <t>CREA-PA Nº 151024689-4</t>
  </si>
  <si>
    <t>CARLA ANTONIA SILVA MIRANDA</t>
  </si>
  <si>
    <t>________________________________________________________</t>
  </si>
  <si>
    <r>
      <t xml:space="preserve">OBRA: </t>
    </r>
    <r>
      <rPr>
        <sz val="16"/>
        <rFont val="Arial"/>
        <family val="2"/>
      </rPr>
      <t>SERVIÇOS DE APLICAÇÃO E COMPACTAÇÃO DE MASSA ASFÁLTICA (CBUQ) EM OPERAÇÃO TAPA BURACO COM FORNECIMENTO DE MATERIAL</t>
    </r>
  </si>
  <si>
    <r>
      <t xml:space="preserve">CONTRATANTE: </t>
    </r>
    <r>
      <rPr>
        <sz val="16"/>
        <rFont val="Arial"/>
        <family val="2"/>
      </rPr>
      <t xml:space="preserve"> PREFEITURA MUNICIPAL DE OURÉM - PARÁ</t>
    </r>
  </si>
  <si>
    <t>ITEM</t>
  </si>
  <si>
    <t>UNID</t>
  </si>
  <si>
    <t>QUANT.</t>
  </si>
  <si>
    <t>CONTRATANTE: PREFEITURA MUNICIPAL DE OURÉM-PA</t>
  </si>
  <si>
    <t>APLICAÇÃO DA MASSA ASFALTICA  - TAPA BURACO</t>
  </si>
  <si>
    <t>Pintura da Ligação</t>
  </si>
  <si>
    <t>SERVIÇOS     INICIAIS</t>
  </si>
  <si>
    <t xml:space="preserve">CONSERVAÇÕES    DA    RUAS:                                                                                                                        </t>
  </si>
  <si>
    <t>SERVIÇOS      PRELIMINARES</t>
  </si>
  <si>
    <t>OBRA: SERVIÇOS DE APLICAÇÃO E COMPACTAÇÃO DE MASSA ASFÁLTICA (CBUQ) EM OPERAÇÃO TAPA BURACO COM FORNECIMENTO DE MATERIAL-PMO-PA</t>
  </si>
  <si>
    <r>
      <t xml:space="preserve">LOCAL: </t>
    </r>
    <r>
      <rPr>
        <sz val="16"/>
        <rFont val="Arial"/>
        <family val="2"/>
      </rPr>
      <t>OURÉM - PA</t>
    </r>
  </si>
  <si>
    <r>
      <t>VALOR:</t>
    </r>
    <r>
      <rPr>
        <sz val="16"/>
        <rFont val="Arial"/>
        <family val="2"/>
      </rPr>
      <t xml:space="preserve"> </t>
    </r>
  </si>
  <si>
    <r>
      <t>PRAZO:</t>
    </r>
    <r>
      <rPr>
        <sz val="16"/>
        <rFont val="Arial"/>
        <family val="2"/>
      </rPr>
      <t xml:space="preserve"> </t>
    </r>
  </si>
  <si>
    <r>
      <t>DATA:</t>
    </r>
    <r>
      <rPr>
        <sz val="11"/>
        <rFont val="Arial"/>
        <family val="2"/>
      </rPr>
      <t xml:space="preserve"> 14 DE OUTUBRO DE 2019.</t>
    </r>
  </si>
  <si>
    <r>
      <t>DATA:</t>
    </r>
    <r>
      <rPr>
        <sz val="11"/>
        <rFont val="Arial"/>
        <family val="2"/>
      </rPr>
      <t xml:space="preserve"> 14 DE OUTUBRO 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</si>
</sst>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&quot;R$&quot;\ #,##0.00"/>
  </numFmts>
  <fonts count="3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17">
    <xf numFmtId="0" fontId="0" fillId="0" borderId="0" xfId="0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49" fontId="4" fillId="0" borderId="2" xfId="0" applyNumberFormat="1" applyFont="1" applyFill="1" applyBorder="1" applyAlignment="1" applyProtection="1">
      <alignment horizontal="center" wrapText="1"/>
      <protection/>
    </xf>
    <xf numFmtId="0" fontId="0" fillId="0" borderId="3" xfId="0" applyBorder="1"/>
    <xf numFmtId="8" fontId="3" fillId="0" borderId="4" xfId="28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/>
    </xf>
    <xf numFmtId="8" fontId="0" fillId="0" borderId="5" xfId="0" applyNumberFormat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0" fillId="0" borderId="5" xfId="0" applyNumberFormat="1" applyBorder="1"/>
    <xf numFmtId="49" fontId="0" fillId="0" borderId="5" xfId="0" applyNumberFormat="1" applyFont="1" applyBorder="1"/>
    <xf numFmtId="0" fontId="1" fillId="0" borderId="0" xfId="0" applyFont="1" applyBorder="1"/>
    <xf numFmtId="0" fontId="0" fillId="4" borderId="0" xfId="0" applyFill="1" applyBorder="1"/>
    <xf numFmtId="4" fontId="0" fillId="0" borderId="0" xfId="0" applyNumberFormat="1"/>
    <xf numFmtId="0" fontId="3" fillId="5" borderId="6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39" fontId="3" fillId="5" borderId="7" xfId="0" applyNumberFormat="1" applyFont="1" applyFill="1" applyBorder="1" applyAlignment="1">
      <alignment vertical="center"/>
    </xf>
    <xf numFmtId="8" fontId="3" fillId="5" borderId="7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vertical="center" wrapText="1"/>
    </xf>
    <xf numFmtId="39" fontId="3" fillId="5" borderId="0" xfId="0" applyNumberFormat="1" applyFont="1" applyFill="1" applyBorder="1" applyAlignment="1">
      <alignment vertical="center" wrapText="1"/>
    </xf>
    <xf numFmtId="8" fontId="3" fillId="5" borderId="0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/>
    </xf>
    <xf numFmtId="17" fontId="3" fillId="5" borderId="0" xfId="0" applyNumberFormat="1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39" fontId="3" fillId="5" borderId="0" xfId="0" applyNumberFormat="1" applyFont="1" applyFill="1" applyBorder="1" applyAlignment="1">
      <alignment vertical="center"/>
    </xf>
    <xf numFmtId="8" fontId="3" fillId="5" borderId="0" xfId="20" applyNumberFormat="1" applyFont="1" applyFill="1" applyBorder="1" applyAlignment="1">
      <alignment vertical="center"/>
    </xf>
    <xf numFmtId="8" fontId="3" fillId="5" borderId="0" xfId="0" applyNumberFormat="1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39" fontId="3" fillId="5" borderId="0" xfId="0" applyNumberFormat="1" applyFont="1" applyFill="1" applyBorder="1" applyAlignment="1">
      <alignment horizontal="left" vertical="center"/>
    </xf>
    <xf numFmtId="0" fontId="3" fillId="5" borderId="8" xfId="0" applyFont="1" applyFill="1" applyBorder="1"/>
    <xf numFmtId="0" fontId="3" fillId="5" borderId="9" xfId="0" applyFont="1" applyFill="1" applyBorder="1"/>
    <xf numFmtId="8" fontId="3" fillId="5" borderId="0" xfId="0" applyNumberFormat="1" applyFont="1" applyFill="1" applyBorder="1" applyAlignment="1">
      <alignment horizontal="left" vertical="center"/>
    </xf>
    <xf numFmtId="8" fontId="3" fillId="5" borderId="0" xfId="0" applyNumberFormat="1" applyFont="1" applyFill="1" applyBorder="1" applyAlignment="1">
      <alignment horizontal="left" vertical="center"/>
    </xf>
    <xf numFmtId="0" fontId="4" fillId="5" borderId="7" xfId="0" applyFont="1" applyFill="1" applyBorder="1"/>
    <xf numFmtId="8" fontId="4" fillId="5" borderId="10" xfId="0" applyNumberFormat="1" applyFont="1" applyFill="1" applyBorder="1" applyAlignment="1">
      <alignment horizontal="center"/>
    </xf>
    <xf numFmtId="8" fontId="4" fillId="5" borderId="11" xfId="0" applyNumberFormat="1" applyFont="1" applyFill="1" applyBorder="1" applyAlignment="1">
      <alignment horizontal="center"/>
    </xf>
    <xf numFmtId="0" fontId="4" fillId="5" borderId="0" xfId="0" applyFont="1" applyFill="1" applyBorder="1"/>
    <xf numFmtId="8" fontId="4" fillId="5" borderId="11" xfId="0" applyNumberFormat="1" applyFont="1" applyFill="1" applyBorder="1" applyAlignment="1">
      <alignment/>
    </xf>
    <xf numFmtId="39" fontId="4" fillId="5" borderId="0" xfId="0" applyNumberFormat="1" applyFont="1" applyFill="1" applyBorder="1"/>
    <xf numFmtId="8" fontId="4" fillId="5" borderId="0" xfId="20" applyNumberFormat="1" applyFont="1" applyFill="1" applyBorder="1"/>
    <xf numFmtId="8" fontId="4" fillId="5" borderId="11" xfId="0" applyNumberFormat="1" applyFont="1" applyFill="1" applyBorder="1"/>
    <xf numFmtId="0" fontId="4" fillId="5" borderId="12" xfId="0" applyFont="1" applyFill="1" applyBorder="1"/>
    <xf numFmtId="0" fontId="3" fillId="5" borderId="12" xfId="0" applyFont="1" applyFill="1" applyBorder="1"/>
    <xf numFmtId="39" fontId="4" fillId="5" borderId="12" xfId="0" applyNumberFormat="1" applyFont="1" applyFill="1" applyBorder="1"/>
    <xf numFmtId="8" fontId="4" fillId="5" borderId="12" xfId="20" applyNumberFormat="1" applyFont="1" applyFill="1" applyBorder="1"/>
    <xf numFmtId="8" fontId="4" fillId="5" borderId="13" xfId="0" applyNumberFormat="1" applyFont="1" applyFill="1" applyBorder="1"/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39" fontId="3" fillId="3" borderId="2" xfId="0" applyNumberFormat="1" applyFont="1" applyFill="1" applyBorder="1" applyAlignment="1" applyProtection="1">
      <alignment horizontal="center" vertical="center" wrapText="1"/>
      <protection/>
    </xf>
    <xf numFmtId="8" fontId="3" fillId="3" borderId="2" xfId="0" applyNumberFormat="1" applyFont="1" applyFill="1" applyBorder="1" applyAlignment="1">
      <alignment horizontal="center" vertical="center"/>
    </xf>
    <xf numFmtId="8" fontId="3" fillId="3" borderId="2" xfId="0" applyNumberFormat="1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Font="1" applyBorder="1"/>
    <xf numFmtId="0" fontId="3" fillId="3" borderId="3" xfId="0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 applyProtection="1">
      <alignment horizontal="center" vertical="center" wrapText="1"/>
      <protection/>
    </xf>
    <xf numFmtId="39" fontId="3" fillId="3" borderId="3" xfId="0" applyNumberFormat="1" applyFont="1" applyFill="1" applyBorder="1" applyAlignment="1" applyProtection="1">
      <alignment horizontal="left" vertical="center" wrapText="1"/>
      <protection/>
    </xf>
    <xf numFmtId="8" fontId="3" fillId="3" borderId="2" xfId="0" applyNumberFormat="1" applyFont="1" applyFill="1" applyBorder="1" applyAlignment="1">
      <alignment horizontal="left" vertical="center"/>
    </xf>
    <xf numFmtId="8" fontId="3" fillId="3" borderId="3" xfId="0" applyNumberFormat="1" applyFont="1" applyFill="1" applyBorder="1" applyAlignment="1" applyProtection="1">
      <alignment horizontal="left" vertical="center"/>
      <protection/>
    </xf>
    <xf numFmtId="0" fontId="3" fillId="3" borderId="2" xfId="0" applyFont="1" applyFill="1" applyBorder="1"/>
    <xf numFmtId="0" fontId="4" fillId="0" borderId="0" xfId="0" applyFont="1"/>
    <xf numFmtId="39" fontId="4" fillId="0" borderId="0" xfId="0" applyNumberFormat="1" applyFont="1"/>
    <xf numFmtId="8" fontId="4" fillId="0" borderId="0" xfId="20" applyNumberFormat="1" applyFont="1"/>
    <xf numFmtId="8" fontId="4" fillId="0" borderId="0" xfId="0" applyNumberFormat="1" applyFont="1"/>
    <xf numFmtId="8" fontId="3" fillId="3" borderId="3" xfId="0" applyNumberFormat="1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10" fontId="7" fillId="0" borderId="18" xfId="27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10" fontId="7" fillId="0" borderId="21" xfId="27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ont="1" applyBorder="1" applyAlignment="1">
      <alignment vertical="center"/>
    </xf>
    <xf numFmtId="10" fontId="7" fillId="5" borderId="22" xfId="27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10" fontId="0" fillId="0" borderId="20" xfId="0" applyNumberForma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10" fontId="0" fillId="0" borderId="26" xfId="27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0" fontId="7" fillId="0" borderId="22" xfId="27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8" fontId="4" fillId="5" borderId="0" xfId="0" applyNumberFormat="1" applyFont="1" applyFill="1" applyBorder="1" applyAlignment="1">
      <alignment horizontal="center"/>
    </xf>
    <xf numFmtId="8" fontId="4" fillId="5" borderId="0" xfId="0" applyNumberFormat="1" applyFont="1" applyFill="1" applyBorder="1" applyAlignment="1">
      <alignment/>
    </xf>
    <xf numFmtId="8" fontId="4" fillId="5" borderId="0" xfId="0" applyNumberFormat="1" applyFont="1" applyFill="1" applyBorder="1"/>
    <xf numFmtId="0" fontId="3" fillId="5" borderId="33" xfId="0" applyFont="1" applyFill="1" applyBorder="1" applyAlignment="1">
      <alignment vertical="center"/>
    </xf>
    <xf numFmtId="0" fontId="3" fillId="5" borderId="34" xfId="0" applyFont="1" applyFill="1" applyBorder="1" applyAlignment="1">
      <alignment vertical="center"/>
    </xf>
    <xf numFmtId="0" fontId="4" fillId="5" borderId="34" xfId="0" applyFont="1" applyFill="1" applyBorder="1"/>
    <xf numFmtId="8" fontId="3" fillId="5" borderId="34" xfId="0" applyNumberFormat="1" applyFont="1" applyFill="1" applyBorder="1" applyAlignment="1">
      <alignment vertical="center"/>
    </xf>
    <xf numFmtId="0" fontId="3" fillId="5" borderId="35" xfId="0" applyFont="1" applyFill="1" applyBorder="1" applyAlignment="1">
      <alignment vertical="center"/>
    </xf>
    <xf numFmtId="0" fontId="0" fillId="0" borderId="36" xfId="0" applyBorder="1"/>
    <xf numFmtId="0" fontId="3" fillId="5" borderId="35" xfId="0" applyFont="1" applyFill="1" applyBorder="1" applyAlignment="1">
      <alignment horizontal="left" vertical="center"/>
    </xf>
    <xf numFmtId="0" fontId="3" fillId="5" borderId="35" xfId="0" applyFont="1" applyFill="1" applyBorder="1"/>
    <xf numFmtId="0" fontId="3" fillId="5" borderId="37" xfId="0" applyFont="1" applyFill="1" applyBorder="1"/>
    <xf numFmtId="0" fontId="4" fillId="5" borderId="38" xfId="0" applyFont="1" applyFill="1" applyBorder="1"/>
    <xf numFmtId="39" fontId="4" fillId="5" borderId="38" xfId="0" applyNumberFormat="1" applyFont="1" applyFill="1" applyBorder="1"/>
    <xf numFmtId="8" fontId="4" fillId="5" borderId="38" xfId="20" applyNumberFormat="1" applyFont="1" applyFill="1" applyBorder="1"/>
    <xf numFmtId="0" fontId="0" fillId="0" borderId="39" xfId="0" applyBorder="1"/>
    <xf numFmtId="0" fontId="0" fillId="0" borderId="31" xfId="0" applyFont="1" applyBorder="1" applyAlignment="1" quotePrefix="1">
      <alignment vertical="center"/>
    </xf>
    <xf numFmtId="10" fontId="4" fillId="5" borderId="12" xfId="0" applyNumberFormat="1" applyFont="1" applyFill="1" applyBorder="1"/>
    <xf numFmtId="8" fontId="0" fillId="0" borderId="0" xfId="0" applyNumberFormat="1"/>
    <xf numFmtId="8" fontId="3" fillId="3" borderId="2" xfId="0" applyNumberFormat="1" applyFont="1" applyFill="1" applyBorder="1"/>
    <xf numFmtId="0" fontId="3" fillId="0" borderId="40" xfId="0" applyFont="1" applyFill="1" applyBorder="1" applyAlignment="1" applyProtection="1">
      <alignment horizontal="center" wrapText="1"/>
      <protection/>
    </xf>
    <xf numFmtId="0" fontId="3" fillId="3" borderId="2" xfId="0" applyFont="1" applyFill="1" applyBorder="1" applyAlignment="1">
      <alignment horizontal="center"/>
    </xf>
    <xf numFmtId="39" fontId="3" fillId="5" borderId="41" xfId="0" applyNumberFormat="1" applyFont="1" applyFill="1" applyBorder="1" applyAlignment="1">
      <alignment vertical="center"/>
    </xf>
    <xf numFmtId="39" fontId="3" fillId="5" borderId="36" xfId="0" applyNumberFormat="1" applyFont="1" applyFill="1" applyBorder="1" applyAlignment="1">
      <alignment vertical="center" wrapText="1"/>
    </xf>
    <xf numFmtId="39" fontId="3" fillId="5" borderId="36" xfId="0" applyNumberFormat="1" applyFont="1" applyFill="1" applyBorder="1" applyAlignment="1">
      <alignment vertical="center"/>
    </xf>
    <xf numFmtId="39" fontId="3" fillId="5" borderId="36" xfId="0" applyNumberFormat="1" applyFont="1" applyFill="1" applyBorder="1" applyAlignment="1">
      <alignment horizontal="left" vertical="center"/>
    </xf>
    <xf numFmtId="39" fontId="4" fillId="5" borderId="36" xfId="0" applyNumberFormat="1" applyFont="1" applyFill="1" applyBorder="1"/>
    <xf numFmtId="39" fontId="4" fillId="5" borderId="39" xfId="0" applyNumberFormat="1" applyFont="1" applyFill="1" applyBorder="1"/>
    <xf numFmtId="0" fontId="1" fillId="3" borderId="42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8" fontId="1" fillId="0" borderId="46" xfId="0" applyNumberFormat="1" applyFont="1" applyBorder="1"/>
    <xf numFmtId="10" fontId="7" fillId="0" borderId="14" xfId="27" applyNumberFormat="1" applyFont="1" applyFill="1" applyBorder="1" applyAlignment="1" applyProtection="1">
      <alignment horizontal="center"/>
      <protection/>
    </xf>
    <xf numFmtId="10" fontId="0" fillId="0" borderId="14" xfId="0" applyNumberFormat="1" applyBorder="1" applyAlignment="1">
      <alignment horizontal="center"/>
    </xf>
    <xf numFmtId="8" fontId="3" fillId="5" borderId="0" xfId="0" applyNumberFormat="1" applyFont="1" applyFill="1" applyBorder="1" applyAlignment="1">
      <alignment horizontal="left" vertical="center"/>
    </xf>
    <xf numFmtId="39" fontId="4" fillId="5" borderId="0" xfId="28" applyNumberFormat="1" applyFont="1" applyFill="1" applyBorder="1" applyAlignment="1" applyProtection="1">
      <alignment horizontal="left" wrapText="1"/>
      <protection/>
    </xf>
    <xf numFmtId="9" fontId="0" fillId="0" borderId="1" xfId="26" applyFon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8" fontId="0" fillId="6" borderId="5" xfId="0" applyNumberFormat="1" applyFill="1" applyBorder="1" applyAlignment="1">
      <alignment horizontal="center" vertical="center"/>
    </xf>
    <xf numFmtId="8" fontId="4" fillId="5" borderId="36" xfId="0" applyNumberFormat="1" applyFont="1" applyFill="1" applyBorder="1" applyAlignment="1">
      <alignment horizontal="center"/>
    </xf>
    <xf numFmtId="8" fontId="4" fillId="5" borderId="36" xfId="0" applyNumberFormat="1" applyFont="1" applyFill="1" applyBorder="1" applyAlignment="1">
      <alignment/>
    </xf>
    <xf numFmtId="8" fontId="4" fillId="5" borderId="36" xfId="0" applyNumberFormat="1" applyFont="1" applyFill="1" applyBorder="1"/>
    <xf numFmtId="8" fontId="4" fillId="5" borderId="39" xfId="0" applyNumberFormat="1" applyFont="1" applyFill="1" applyBorder="1"/>
    <xf numFmtId="49" fontId="3" fillId="3" borderId="3" xfId="0" applyNumberFormat="1" applyFont="1" applyFill="1" applyBorder="1" applyAlignment="1" applyProtection="1">
      <alignment horizontal="center" vertical="center" wrapText="1"/>
      <protection/>
    </xf>
    <xf numFmtId="8" fontId="3" fillId="5" borderId="0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4" fillId="5" borderId="5" xfId="0" applyFont="1" applyFill="1" applyBorder="1"/>
    <xf numFmtId="49" fontId="4" fillId="5" borderId="5" xfId="0" applyNumberFormat="1" applyFont="1" applyFill="1" applyBorder="1" applyAlignment="1" applyProtection="1">
      <alignment horizontal="center" wrapText="1"/>
      <protection/>
    </xf>
    <xf numFmtId="0" fontId="4" fillId="5" borderId="5" xfId="0" applyFont="1" applyFill="1" applyBorder="1" applyAlignment="1" applyProtection="1">
      <alignment horizontal="center" wrapText="1"/>
      <protection/>
    </xf>
    <xf numFmtId="39" fontId="4" fillId="5" borderId="5" xfId="28" applyNumberFormat="1" applyFont="1" applyFill="1" applyBorder="1" applyAlignment="1" applyProtection="1">
      <alignment horizontal="right" wrapText="1"/>
      <protection/>
    </xf>
    <xf numFmtId="8" fontId="4" fillId="5" borderId="5" xfId="20" applyNumberFormat="1" applyFont="1" applyFill="1" applyBorder="1" applyAlignment="1" applyProtection="1">
      <alignment horizontal="right"/>
      <protection/>
    </xf>
    <xf numFmtId="8" fontId="4" fillId="5" borderId="5" xfId="0" applyNumberFormat="1" applyFont="1" applyFill="1" applyBorder="1" applyAlignment="1" applyProtection="1">
      <alignment horizontal="right" wrapText="1"/>
      <protection/>
    </xf>
    <xf numFmtId="49" fontId="4" fillId="5" borderId="2" xfId="0" applyNumberFormat="1" applyFont="1" applyFill="1" applyBorder="1" applyAlignment="1" applyProtection="1">
      <alignment horizontal="center" wrapText="1"/>
      <protection/>
    </xf>
    <xf numFmtId="0" fontId="4" fillId="0" borderId="2" xfId="0" applyFont="1" applyFill="1" applyBorder="1" applyAlignment="1" applyProtection="1">
      <alignment horizontal="center" wrapText="1"/>
      <protection/>
    </xf>
    <xf numFmtId="39" fontId="4" fillId="0" borderId="2" xfId="28" applyNumberFormat="1" applyFont="1" applyFill="1" applyBorder="1" applyAlignment="1" applyProtection="1">
      <alignment horizontal="right" wrapText="1"/>
      <protection/>
    </xf>
    <xf numFmtId="8" fontId="4" fillId="5" borderId="2" xfId="20" applyNumberFormat="1" applyFont="1" applyFill="1" applyBorder="1" applyAlignment="1" applyProtection="1">
      <alignment horizontal="right"/>
      <protection/>
    </xf>
    <xf numFmtId="8" fontId="4" fillId="5" borderId="2" xfId="0" applyNumberFormat="1" applyFont="1" applyFill="1" applyBorder="1" applyAlignment="1" applyProtection="1">
      <alignment horizontal="right" wrapText="1"/>
      <protection/>
    </xf>
    <xf numFmtId="0" fontId="4" fillId="5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39" fontId="4" fillId="0" borderId="2" xfId="28" applyNumberFormat="1" applyFont="1" applyFill="1" applyBorder="1" applyAlignment="1" applyProtection="1">
      <alignment horizontal="right" vertical="center" wrapText="1"/>
      <protection/>
    </xf>
    <xf numFmtId="8" fontId="4" fillId="5" borderId="2" xfId="20" applyNumberFormat="1" applyFont="1" applyFill="1" applyBorder="1" applyAlignment="1" applyProtection="1">
      <alignment horizontal="right" vertical="center"/>
      <protection/>
    </xf>
    <xf numFmtId="2" fontId="0" fillId="0" borderId="2" xfId="28" applyNumberFormat="1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Font="1"/>
    <xf numFmtId="8" fontId="0" fillId="0" borderId="46" xfId="0" applyNumberFormat="1" applyBorder="1" applyAlignment="1">
      <alignment horizontal="center"/>
    </xf>
    <xf numFmtId="0" fontId="4" fillId="3" borderId="2" xfId="0" applyFont="1" applyFill="1" applyBorder="1"/>
    <xf numFmtId="49" fontId="4" fillId="3" borderId="2" xfId="0" applyNumberFormat="1" applyFont="1" applyFill="1" applyBorder="1" applyAlignment="1" applyProtection="1">
      <alignment horizontal="center" wrapText="1"/>
      <protection/>
    </xf>
    <xf numFmtId="0" fontId="3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center" wrapText="1"/>
      <protection/>
    </xf>
    <xf numFmtId="39" fontId="4" fillId="3" borderId="2" xfId="28" applyNumberFormat="1" applyFont="1" applyFill="1" applyBorder="1" applyAlignment="1" applyProtection="1">
      <alignment horizontal="right" wrapText="1"/>
      <protection/>
    </xf>
    <xf numFmtId="8" fontId="4" fillId="3" borderId="2" xfId="20" applyNumberFormat="1" applyFont="1" applyFill="1" applyBorder="1" applyAlignment="1" applyProtection="1">
      <alignment horizontal="right"/>
      <protection/>
    </xf>
    <xf numFmtId="8" fontId="4" fillId="3" borderId="2" xfId="0" applyNumberFormat="1" applyFont="1" applyFill="1" applyBorder="1" applyAlignment="1" applyProtection="1">
      <alignment horizontal="right" wrapText="1"/>
      <protection/>
    </xf>
    <xf numFmtId="9" fontId="0" fillId="0" borderId="1" xfId="26" applyFont="1" applyFill="1" applyBorder="1" applyAlignment="1">
      <alignment horizontal="center" vertical="center"/>
    </xf>
    <xf numFmtId="8" fontId="0" fillId="0" borderId="5" xfId="0" applyNumberFormat="1" applyFill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9" fontId="0" fillId="0" borderId="36" xfId="0" applyNumberFormat="1" applyBorder="1"/>
    <xf numFmtId="0" fontId="4" fillId="0" borderId="12" xfId="0" applyFont="1" applyBorder="1"/>
    <xf numFmtId="8" fontId="11" fillId="0" borderId="0" xfId="0" applyNumberFormat="1" applyFont="1"/>
    <xf numFmtId="0" fontId="11" fillId="0" borderId="0" xfId="0" applyFont="1"/>
    <xf numFmtId="0" fontId="4" fillId="0" borderId="2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wrapText="1"/>
    </xf>
    <xf numFmtId="0" fontId="4" fillId="0" borderId="2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 vertical="top" wrapText="1"/>
    </xf>
    <xf numFmtId="8" fontId="3" fillId="5" borderId="0" xfId="0" applyNumberFormat="1" applyFont="1" applyFill="1" applyBorder="1" applyAlignment="1">
      <alignment horizontal="left" vertical="center"/>
    </xf>
    <xf numFmtId="0" fontId="3" fillId="0" borderId="40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wrapText="1"/>
      <protection/>
    </xf>
    <xf numFmtId="0" fontId="3" fillId="3" borderId="2" xfId="0" applyFont="1" applyFill="1" applyBorder="1" applyAlignment="1">
      <alignment horizontal="center"/>
    </xf>
    <xf numFmtId="39" fontId="3" fillId="3" borderId="2" xfId="0" applyNumberFormat="1" applyFont="1" applyFill="1" applyBorder="1" applyAlignment="1" applyProtection="1">
      <alignment horizontal="center" vertical="center" wrapText="1"/>
      <protection/>
    </xf>
    <xf numFmtId="8" fontId="3" fillId="3" borderId="2" xfId="0" applyNumberFormat="1" applyFont="1" applyFill="1" applyBorder="1" applyAlignment="1" applyProtection="1">
      <alignment horizontal="center" vertical="center"/>
      <protection/>
    </xf>
    <xf numFmtId="8" fontId="3" fillId="5" borderId="0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49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8" fontId="4" fillId="0" borderId="2" xfId="20" applyNumberFormat="1" applyFont="1" applyFill="1" applyBorder="1" applyAlignment="1" applyProtection="1">
      <alignment horizontal="right"/>
      <protection/>
    </xf>
    <xf numFmtId="8" fontId="4" fillId="0" borderId="2" xfId="0" applyNumberFormat="1" applyFont="1" applyFill="1" applyBorder="1" applyAlignment="1" applyProtection="1">
      <alignment horizontal="right" wrapText="1"/>
      <protection/>
    </xf>
    <xf numFmtId="49" fontId="3" fillId="0" borderId="3" xfId="0" applyNumberFormat="1" applyFont="1" applyFill="1" applyBorder="1" applyAlignment="1" applyProtection="1">
      <alignment horizontal="left" vertical="center" wrapText="1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39" fontId="3" fillId="0" borderId="2" xfId="0" applyNumberFormat="1" applyFont="1" applyFill="1" applyBorder="1" applyAlignment="1" applyProtection="1">
      <alignment horizontal="center" vertical="center" wrapText="1"/>
      <protection/>
    </xf>
    <xf numFmtId="8" fontId="3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wrapText="1"/>
      <protection/>
    </xf>
    <xf numFmtId="39" fontId="4" fillId="0" borderId="5" xfId="28" applyNumberFormat="1" applyFont="1" applyFill="1" applyBorder="1" applyAlignment="1" applyProtection="1">
      <alignment horizontal="right" wrapText="1"/>
      <protection/>
    </xf>
    <xf numFmtId="8" fontId="4" fillId="0" borderId="5" xfId="20" applyNumberFormat="1" applyFont="1" applyFill="1" applyBorder="1" applyAlignment="1" applyProtection="1">
      <alignment horizontal="right"/>
      <protection/>
    </xf>
    <xf numFmtId="0" fontId="3" fillId="0" borderId="2" xfId="0" applyFont="1" applyFill="1" applyBorder="1" applyAlignment="1">
      <alignment vertical="top" wrapText="1"/>
    </xf>
    <xf numFmtId="39" fontId="3" fillId="0" borderId="3" xfId="0" applyNumberFormat="1" applyFont="1" applyFill="1" applyBorder="1" applyAlignment="1" applyProtection="1">
      <alignment horizontal="left" vertical="center" wrapText="1"/>
      <protection/>
    </xf>
    <xf numFmtId="8" fontId="3" fillId="0" borderId="2" xfId="0" applyNumberFormat="1" applyFont="1" applyFill="1" applyBorder="1" applyAlignment="1">
      <alignment horizontal="left" vertical="center"/>
    </xf>
    <xf numFmtId="8" fontId="3" fillId="0" borderId="3" xfId="0" applyNumberFormat="1" applyFont="1" applyFill="1" applyBorder="1" applyAlignment="1">
      <alignment horizontal="left" vertical="center"/>
    </xf>
    <xf numFmtId="8" fontId="4" fillId="0" borderId="2" xfId="20" applyNumberFormat="1" applyFont="1" applyFill="1" applyBorder="1" applyAlignment="1" applyProtection="1">
      <alignment horizontal="right" vertical="center"/>
      <protection/>
    </xf>
    <xf numFmtId="8" fontId="4" fillId="0" borderId="0" xfId="0" applyNumberFormat="1" applyFont="1" applyFill="1"/>
    <xf numFmtId="8" fontId="3" fillId="0" borderId="0" xfId="0" applyNumberFormat="1" applyFont="1" applyFill="1" applyBorder="1" applyAlignment="1" applyProtection="1">
      <alignment horizontal="center" vertical="center"/>
      <protection/>
    </xf>
    <xf numFmtId="8" fontId="4" fillId="0" borderId="0" xfId="0" applyNumberFormat="1" applyFont="1" applyFill="1" applyBorder="1" applyAlignment="1" applyProtection="1">
      <alignment horizontal="right" wrapText="1"/>
      <protection/>
    </xf>
    <xf numFmtId="8" fontId="3" fillId="0" borderId="0" xfId="28" applyNumberFormat="1" applyFont="1" applyFill="1" applyBorder="1" applyAlignment="1" applyProtection="1">
      <alignment horizontal="right" wrapText="1"/>
      <protection/>
    </xf>
    <xf numFmtId="8" fontId="3" fillId="0" borderId="0" xfId="0" applyNumberFormat="1" applyFont="1" applyFill="1" applyBorder="1" applyAlignment="1" applyProtection="1">
      <alignment horizontal="left" vertical="center"/>
      <protection/>
    </xf>
    <xf numFmtId="8" fontId="3" fillId="0" borderId="0" xfId="0" applyNumberFormat="1" applyFont="1" applyFill="1" applyBorder="1"/>
    <xf numFmtId="0" fontId="4" fillId="0" borderId="0" xfId="0" applyFont="1" applyBorder="1"/>
    <xf numFmtId="0" fontId="12" fillId="5" borderId="2" xfId="0" applyFont="1" applyFill="1" applyBorder="1"/>
    <xf numFmtId="0" fontId="13" fillId="5" borderId="3" xfId="0" applyFont="1" applyFill="1" applyBorder="1" applyAlignment="1">
      <alignment horizontal="center" vertical="center"/>
    </xf>
    <xf numFmtId="0" fontId="12" fillId="5" borderId="5" xfId="0" applyFont="1" applyFill="1" applyBorder="1"/>
    <xf numFmtId="0" fontId="13" fillId="5" borderId="3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vertical="center"/>
    </xf>
    <xf numFmtId="0" fontId="12" fillId="5" borderId="0" xfId="0" applyFont="1" applyFill="1" applyBorder="1"/>
    <xf numFmtId="0" fontId="4" fillId="0" borderId="0" xfId="0" applyFont="1" applyFill="1" applyBorder="1"/>
    <xf numFmtId="39" fontId="4" fillId="0" borderId="0" xfId="0" applyNumberFormat="1" applyFont="1" applyFill="1" applyBorder="1"/>
    <xf numFmtId="8" fontId="4" fillId="0" borderId="0" xfId="20" applyNumberFormat="1" applyFont="1" applyFill="1" applyBorder="1"/>
    <xf numFmtId="8" fontId="4" fillId="0" borderId="0" xfId="0" applyNumberFormat="1" applyFont="1" applyFill="1" applyBorder="1"/>
    <xf numFmtId="0" fontId="12" fillId="5" borderId="1" xfId="0" applyFont="1" applyFill="1" applyBorder="1" applyAlignment="1">
      <alignment vertical="center"/>
    </xf>
    <xf numFmtId="0" fontId="12" fillId="5" borderId="47" xfId="0" applyFont="1" applyFill="1" applyBorder="1"/>
    <xf numFmtId="0" fontId="13" fillId="5" borderId="45" xfId="0" applyFont="1" applyFill="1" applyBorder="1"/>
    <xf numFmtId="8" fontId="4" fillId="0" borderId="48" xfId="20" applyNumberFormat="1" applyFont="1" applyFill="1" applyBorder="1" applyAlignment="1" applyProtection="1">
      <alignment horizontal="right" vertical="center"/>
      <protection/>
    </xf>
    <xf numFmtId="0" fontId="3" fillId="0" borderId="49" xfId="0" applyFont="1" applyFill="1" applyBorder="1"/>
    <xf numFmtId="0" fontId="3" fillId="0" borderId="1" xfId="0" applyFont="1" applyFill="1" applyBorder="1" applyAlignment="1" applyProtection="1">
      <alignment horizontal="center" wrapText="1"/>
      <protection/>
    </xf>
    <xf numFmtId="0" fontId="3" fillId="0" borderId="50" xfId="0" applyFont="1" applyFill="1" applyBorder="1"/>
    <xf numFmtId="0" fontId="3" fillId="0" borderId="51" xfId="0" applyFont="1" applyFill="1" applyBorder="1" applyAlignment="1">
      <alignment horizontal="center"/>
    </xf>
    <xf numFmtId="8" fontId="3" fillId="0" borderId="52" xfId="0" applyNumberFormat="1" applyFont="1" applyFill="1" applyBorder="1"/>
    <xf numFmtId="0" fontId="3" fillId="5" borderId="0" xfId="0" applyFont="1" applyFill="1" applyBorder="1"/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center" wrapText="1"/>
      <protection/>
    </xf>
    <xf numFmtId="39" fontId="4" fillId="0" borderId="3" xfId="28" applyNumberFormat="1" applyFont="1" applyFill="1" applyBorder="1" applyAlignment="1" applyProtection="1">
      <alignment horizontal="right" wrapText="1"/>
      <protection/>
    </xf>
    <xf numFmtId="8" fontId="4" fillId="0" borderId="3" xfId="20" applyNumberFormat="1" applyFont="1" applyFill="1" applyBorder="1" applyAlignment="1" applyProtection="1">
      <alignment horizontal="right"/>
      <protection/>
    </xf>
    <xf numFmtId="0" fontId="4" fillId="0" borderId="40" xfId="0" applyFont="1" applyFill="1" applyBorder="1"/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53" xfId="0" applyFont="1" applyFill="1" applyBorder="1"/>
    <xf numFmtId="8" fontId="4" fillId="0" borderId="48" xfId="2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 wrapText="1"/>
      <protection/>
    </xf>
    <xf numFmtId="8" fontId="4" fillId="0" borderId="54" xfId="0" applyNumberFormat="1" applyFont="1" applyFill="1" applyBorder="1" applyAlignment="1" applyProtection="1">
      <alignment horizontal="right" wrapText="1"/>
      <protection/>
    </xf>
    <xf numFmtId="49" fontId="4" fillId="0" borderId="55" xfId="0" applyNumberFormat="1" applyFont="1" applyFill="1" applyBorder="1" applyAlignment="1" applyProtection="1">
      <alignment horizontal="center" wrapText="1"/>
      <protection/>
    </xf>
    <xf numFmtId="8" fontId="4" fillId="0" borderId="4" xfId="0" applyNumberFormat="1" applyFont="1" applyFill="1" applyBorder="1" applyAlignment="1" applyProtection="1">
      <alignment horizontal="right" wrapText="1"/>
      <protection/>
    </xf>
    <xf numFmtId="49" fontId="3" fillId="0" borderId="44" xfId="0" applyNumberFormat="1" applyFont="1" applyFill="1" applyBorder="1" applyAlignment="1" applyProtection="1">
      <alignment horizontal="center" vertical="center" wrapText="1"/>
      <protection/>
    </xf>
    <xf numFmtId="8" fontId="3" fillId="0" borderId="4" xfId="0" applyNumberFormat="1" applyFont="1" applyFill="1" applyBorder="1" applyAlignment="1" applyProtection="1">
      <alignment horizontal="center" vertical="center"/>
      <protection/>
    </xf>
    <xf numFmtId="49" fontId="4" fillId="0" borderId="43" xfId="0" applyNumberFormat="1" applyFont="1" applyFill="1" applyBorder="1" applyAlignment="1" applyProtection="1">
      <alignment horizontal="center" wrapText="1"/>
      <protection/>
    </xf>
    <xf numFmtId="8" fontId="4" fillId="0" borderId="56" xfId="0" applyNumberFormat="1" applyFont="1" applyFill="1" applyBorder="1" applyAlignment="1" applyProtection="1">
      <alignment horizontal="right" wrapText="1"/>
      <protection/>
    </xf>
    <xf numFmtId="8" fontId="3" fillId="0" borderId="54" xfId="0" applyNumberFormat="1" applyFont="1" applyFill="1" applyBorder="1" applyAlignment="1" applyProtection="1">
      <alignment horizontal="left" vertical="center"/>
      <protection/>
    </xf>
    <xf numFmtId="49" fontId="4" fillId="0" borderId="42" xfId="0" applyNumberFormat="1" applyFont="1" applyFill="1" applyBorder="1" applyAlignment="1" applyProtection="1">
      <alignment horizontal="center" wrapText="1"/>
      <protection/>
    </xf>
    <xf numFmtId="8" fontId="3" fillId="0" borderId="57" xfId="28" applyNumberFormat="1" applyFont="1" applyFill="1" applyBorder="1" applyAlignment="1" applyProtection="1">
      <alignment horizontal="right" wrapText="1"/>
      <protection/>
    </xf>
    <xf numFmtId="39" fontId="3" fillId="5" borderId="34" xfId="0" applyNumberFormat="1" applyFont="1" applyFill="1" applyBorder="1" applyAlignment="1">
      <alignment vertical="center"/>
    </xf>
    <xf numFmtId="8" fontId="4" fillId="5" borderId="41" xfId="0" applyNumberFormat="1" applyFont="1" applyFill="1" applyBorder="1" applyAlignment="1">
      <alignment horizontal="center"/>
    </xf>
    <xf numFmtId="8" fontId="3" fillId="5" borderId="57" xfId="0" applyNumberFormat="1" applyFont="1" applyFill="1" applyBorder="1" applyAlignment="1">
      <alignment horizontal="center"/>
    </xf>
    <xf numFmtId="10" fontId="3" fillId="5" borderId="54" xfId="0" applyNumberFormat="1" applyFont="1" applyFill="1" applyBorder="1" applyAlignment="1">
      <alignment horizontal="center"/>
    </xf>
    <xf numFmtId="10" fontId="1" fillId="5" borderId="58" xfId="27" applyNumberFormat="1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>
      <alignment vertical="center"/>
    </xf>
    <xf numFmtId="10" fontId="1" fillId="5" borderId="58" xfId="0" applyNumberFormat="1" applyFont="1" applyFill="1" applyBorder="1" applyAlignment="1">
      <alignment horizontal="center" vertical="center"/>
    </xf>
    <xf numFmtId="0" fontId="3" fillId="5" borderId="33" xfId="0" applyFont="1" applyFill="1" applyBorder="1"/>
    <xf numFmtId="39" fontId="4" fillId="5" borderId="34" xfId="0" applyNumberFormat="1" applyFont="1" applyFill="1" applyBorder="1"/>
    <xf numFmtId="8" fontId="4" fillId="5" borderId="34" xfId="20" applyNumberFormat="1" applyFont="1" applyFill="1" applyBorder="1"/>
    <xf numFmtId="8" fontId="4" fillId="5" borderId="41" xfId="0" applyNumberFormat="1" applyFont="1" applyFill="1" applyBorder="1"/>
    <xf numFmtId="0" fontId="3" fillId="5" borderId="3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/>
    <xf numFmtId="8" fontId="15" fillId="0" borderId="0" xfId="0" applyNumberFormat="1" applyFont="1"/>
    <xf numFmtId="0" fontId="16" fillId="5" borderId="33" xfId="0" applyFont="1" applyFill="1" applyBorder="1" applyAlignment="1">
      <alignment vertical="center"/>
    </xf>
    <xf numFmtId="0" fontId="16" fillId="5" borderId="34" xfId="0" applyFont="1" applyFill="1" applyBorder="1" applyAlignment="1">
      <alignment vertical="center"/>
    </xf>
    <xf numFmtId="0" fontId="17" fillId="5" borderId="34" xfId="0" applyFont="1" applyFill="1" applyBorder="1"/>
    <xf numFmtId="0" fontId="16" fillId="5" borderId="35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17" fontId="16" fillId="5" borderId="0" xfId="0" applyNumberFormat="1" applyFont="1" applyFill="1" applyBorder="1" applyAlignment="1">
      <alignment horizontal="left" vertical="center"/>
    </xf>
    <xf numFmtId="0" fontId="17" fillId="5" borderId="0" xfId="0" applyFont="1" applyFill="1" applyBorder="1"/>
    <xf numFmtId="0" fontId="16" fillId="5" borderId="35" xfId="0" applyFont="1" applyFill="1" applyBorder="1" applyAlignment="1">
      <alignment horizontal="left" vertical="center"/>
    </xf>
    <xf numFmtId="0" fontId="16" fillId="5" borderId="35" xfId="0" applyFont="1" applyFill="1" applyBorder="1"/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8" fontId="14" fillId="0" borderId="0" xfId="0" applyNumberFormat="1" applyFont="1" applyBorder="1"/>
    <xf numFmtId="8" fontId="1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8" fontId="4" fillId="0" borderId="0" xfId="0" applyNumberFormat="1" applyFont="1" applyBorder="1" applyAlignment="1">
      <alignment horizontal="center"/>
    </xf>
    <xf numFmtId="39" fontId="16" fillId="5" borderId="41" xfId="0" applyNumberFormat="1" applyFont="1" applyFill="1" applyBorder="1" applyAlignment="1">
      <alignment vertical="center"/>
    </xf>
    <xf numFmtId="0" fontId="16" fillId="5" borderId="0" xfId="0" applyFont="1" applyFill="1" applyBorder="1" applyAlignment="1">
      <alignment vertical="center" wrapText="1"/>
    </xf>
    <xf numFmtId="39" fontId="16" fillId="5" borderId="36" xfId="0" applyNumberFormat="1" applyFont="1" applyFill="1" applyBorder="1" applyAlignment="1">
      <alignment vertical="center" wrapText="1"/>
    </xf>
    <xf numFmtId="39" fontId="16" fillId="5" borderId="36" xfId="0" applyNumberFormat="1" applyFont="1" applyFill="1" applyBorder="1" applyAlignment="1">
      <alignment vertical="center"/>
    </xf>
    <xf numFmtId="8" fontId="16" fillId="5" borderId="0" xfId="0" applyNumberFormat="1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left" vertical="center"/>
    </xf>
    <xf numFmtId="39" fontId="16" fillId="5" borderId="36" xfId="0" applyNumberFormat="1" applyFont="1" applyFill="1" applyBorder="1" applyAlignment="1">
      <alignment horizontal="left" vertical="center"/>
    </xf>
    <xf numFmtId="39" fontId="17" fillId="5" borderId="36" xfId="0" applyNumberFormat="1" applyFont="1" applyFill="1" applyBorder="1"/>
    <xf numFmtId="39" fontId="17" fillId="5" borderId="0" xfId="28" applyNumberFormat="1" applyFont="1" applyFill="1" applyBorder="1" applyAlignment="1" applyProtection="1">
      <alignment horizontal="left" wrapText="1"/>
      <protection/>
    </xf>
    <xf numFmtId="0" fontId="16" fillId="5" borderId="37" xfId="0" applyFont="1" applyFill="1" applyBorder="1"/>
    <xf numFmtId="0" fontId="17" fillId="5" borderId="38" xfId="0" applyFont="1" applyFill="1" applyBorder="1"/>
    <xf numFmtId="39" fontId="17" fillId="5" borderId="39" xfId="0" applyNumberFormat="1" applyFont="1" applyFill="1" applyBorder="1"/>
    <xf numFmtId="0" fontId="16" fillId="5" borderId="42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7" fillId="5" borderId="36" xfId="0" applyFont="1" applyFill="1" applyBorder="1"/>
    <xf numFmtId="0" fontId="17" fillId="5" borderId="42" xfId="0" applyFont="1" applyFill="1" applyBorder="1" applyAlignment="1">
      <alignment horizontal="center"/>
    </xf>
    <xf numFmtId="0" fontId="17" fillId="5" borderId="1" xfId="0" applyFont="1" applyFill="1" applyBorder="1"/>
    <xf numFmtId="9" fontId="17" fillId="5" borderId="1" xfId="26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/>
    </xf>
    <xf numFmtId="49" fontId="17" fillId="0" borderId="5" xfId="0" applyNumberFormat="1" applyFont="1" applyBorder="1"/>
    <xf numFmtId="8" fontId="17" fillId="0" borderId="5" xfId="0" applyNumberFormat="1" applyFont="1" applyBorder="1"/>
    <xf numFmtId="8" fontId="17" fillId="8" borderId="5" xfId="0" applyNumberFormat="1" applyFont="1" applyFill="1" applyBorder="1" applyAlignment="1">
      <alignment horizontal="center" vertical="center"/>
    </xf>
    <xf numFmtId="8" fontId="17" fillId="0" borderId="5" xfId="0" applyNumberFormat="1" applyFont="1" applyFill="1" applyBorder="1" applyAlignment="1">
      <alignment horizontal="center" vertical="center"/>
    </xf>
    <xf numFmtId="0" fontId="17" fillId="0" borderId="36" xfId="0" applyFont="1" applyBorder="1"/>
    <xf numFmtId="0" fontId="17" fillId="0" borderId="44" xfId="0" applyFont="1" applyBorder="1" applyAlignment="1">
      <alignment horizontal="center"/>
    </xf>
    <xf numFmtId="0" fontId="17" fillId="0" borderId="3" xfId="0" applyFont="1" applyBorder="1"/>
    <xf numFmtId="166" fontId="17" fillId="0" borderId="3" xfId="0" applyNumberFormat="1" applyFont="1" applyBorder="1" applyAlignment="1">
      <alignment horizontal="center" vertical="center"/>
    </xf>
    <xf numFmtId="166" fontId="17" fillId="0" borderId="3" xfId="0" applyNumberFormat="1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/>
    </xf>
    <xf numFmtId="0" fontId="17" fillId="0" borderId="1" xfId="0" applyFont="1" applyBorder="1"/>
    <xf numFmtId="9" fontId="17" fillId="0" borderId="1" xfId="26" applyFont="1" applyBorder="1" applyAlignment="1">
      <alignment horizontal="center" vertical="center"/>
    </xf>
    <xf numFmtId="9" fontId="17" fillId="0" borderId="36" xfId="0" applyNumberFormat="1" applyFont="1" applyBorder="1"/>
    <xf numFmtId="0" fontId="16" fillId="0" borderId="45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8" fontId="16" fillId="0" borderId="46" xfId="0" applyNumberFormat="1" applyFont="1" applyBorder="1"/>
    <xf numFmtId="8" fontId="17" fillId="0" borderId="46" xfId="0" applyNumberFormat="1" applyFont="1" applyBorder="1" applyAlignment="1">
      <alignment horizontal="center"/>
    </xf>
    <xf numFmtId="0" fontId="17" fillId="0" borderId="39" xfId="0" applyFont="1" applyBorder="1"/>
    <xf numFmtId="0" fontId="16" fillId="0" borderId="0" xfId="0" applyFont="1" applyBorder="1" applyAlignment="1">
      <alignment horizontal="center"/>
    </xf>
    <xf numFmtId="8" fontId="16" fillId="0" borderId="0" xfId="0" applyNumberFormat="1" applyFont="1" applyBorder="1"/>
    <xf numFmtId="8" fontId="17" fillId="0" borderId="0" xfId="0" applyNumberFormat="1" applyFont="1" applyBorder="1" applyAlignment="1">
      <alignment horizontal="center"/>
    </xf>
    <xf numFmtId="0" fontId="17" fillId="0" borderId="0" xfId="0" applyFont="1" applyBorder="1"/>
    <xf numFmtId="0" fontId="16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 applyAlignment="1">
      <alignment vertical="center" wrapText="1"/>
    </xf>
    <xf numFmtId="0" fontId="16" fillId="0" borderId="0" xfId="0" applyFont="1"/>
    <xf numFmtId="0" fontId="19" fillId="5" borderId="0" xfId="0" applyFont="1" applyFill="1" applyBorder="1"/>
    <xf numFmtId="0" fontId="19" fillId="0" borderId="0" xfId="0" applyFont="1" applyFill="1" applyBorder="1"/>
    <xf numFmtId="0" fontId="19" fillId="0" borderId="0" xfId="0" applyFont="1" applyBorder="1"/>
    <xf numFmtId="0" fontId="19" fillId="0" borderId="0" xfId="0" applyFont="1"/>
    <xf numFmtId="0" fontId="20" fillId="0" borderId="0" xfId="0" applyFont="1"/>
    <xf numFmtId="39" fontId="20" fillId="0" borderId="0" xfId="0" applyNumberFormat="1" applyFont="1"/>
    <xf numFmtId="8" fontId="20" fillId="0" borderId="0" xfId="20" applyNumberFormat="1" applyFont="1"/>
    <xf numFmtId="8" fontId="20" fillId="0" borderId="0" xfId="0" applyNumberFormat="1" applyFont="1"/>
    <xf numFmtId="0" fontId="21" fillId="5" borderId="7" xfId="0" applyFont="1" applyFill="1" applyBorder="1" applyAlignment="1">
      <alignment vertical="center"/>
    </xf>
    <xf numFmtId="39" fontId="21" fillId="5" borderId="7" xfId="0" applyNumberFormat="1" applyFont="1" applyFill="1" applyBorder="1" applyAlignment="1">
      <alignment vertical="center"/>
    </xf>
    <xf numFmtId="8" fontId="21" fillId="5" borderId="7" xfId="0" applyNumberFormat="1" applyFont="1" applyFill="1" applyBorder="1" applyAlignment="1">
      <alignment vertical="center"/>
    </xf>
    <xf numFmtId="0" fontId="21" fillId="5" borderId="0" xfId="0" applyFont="1" applyFill="1" applyBorder="1" applyAlignment="1">
      <alignment vertical="center" wrapText="1"/>
    </xf>
    <xf numFmtId="39" fontId="21" fillId="5" borderId="0" xfId="0" applyNumberFormat="1" applyFont="1" applyFill="1" applyBorder="1" applyAlignment="1">
      <alignment vertical="center" wrapText="1"/>
    </xf>
    <xf numFmtId="8" fontId="21" fillId="5" borderId="0" xfId="0" applyNumberFormat="1" applyFont="1" applyFill="1" applyBorder="1" applyAlignment="1">
      <alignment vertical="center" wrapText="1"/>
    </xf>
    <xf numFmtId="0" fontId="20" fillId="5" borderId="0" xfId="0" applyFont="1" applyFill="1" applyBorder="1"/>
    <xf numFmtId="0" fontId="21" fillId="5" borderId="0" xfId="0" applyFont="1" applyFill="1" applyBorder="1" applyAlignment="1">
      <alignment vertical="center"/>
    </xf>
    <xf numFmtId="39" fontId="21" fillId="5" borderId="0" xfId="0" applyNumberFormat="1" applyFont="1" applyFill="1" applyBorder="1" applyAlignment="1">
      <alignment vertical="center"/>
    </xf>
    <xf numFmtId="8" fontId="21" fillId="5" borderId="0" xfId="20" applyNumberFormat="1" applyFont="1" applyFill="1" applyBorder="1" applyAlignment="1">
      <alignment vertical="center"/>
    </xf>
    <xf numFmtId="8" fontId="21" fillId="5" borderId="0" xfId="0" applyNumberFormat="1" applyFont="1" applyFill="1" applyBorder="1" applyAlignment="1">
      <alignment vertical="center"/>
    </xf>
    <xf numFmtId="0" fontId="21" fillId="5" borderId="0" xfId="0" applyFont="1" applyFill="1" applyBorder="1" applyAlignment="1">
      <alignment horizontal="left" vertical="center"/>
    </xf>
    <xf numFmtId="39" fontId="21" fillId="5" borderId="0" xfId="0" applyNumberFormat="1" applyFont="1" applyFill="1" applyBorder="1" applyAlignment="1">
      <alignment horizontal="left" vertical="center"/>
    </xf>
    <xf numFmtId="8" fontId="21" fillId="5" borderId="0" xfId="0" applyNumberFormat="1" applyFont="1" applyFill="1" applyBorder="1" applyAlignment="1">
      <alignment horizontal="left" vertical="center"/>
    </xf>
    <xf numFmtId="39" fontId="20" fillId="5" borderId="0" xfId="0" applyNumberFormat="1" applyFont="1" applyFill="1" applyBorder="1"/>
    <xf numFmtId="8" fontId="20" fillId="5" borderId="0" xfId="20" applyNumberFormat="1" applyFont="1" applyFill="1" applyBorder="1"/>
    <xf numFmtId="0" fontId="23" fillId="5" borderId="0" xfId="0" applyFont="1" applyFill="1" applyBorder="1"/>
    <xf numFmtId="0" fontId="21" fillId="5" borderId="12" xfId="0" applyFont="1" applyFill="1" applyBorder="1"/>
    <xf numFmtId="39" fontId="20" fillId="5" borderId="12" xfId="0" applyNumberFormat="1" applyFont="1" applyFill="1" applyBorder="1"/>
    <xf numFmtId="8" fontId="20" fillId="5" borderId="12" xfId="20" applyNumberFormat="1" applyFont="1" applyFill="1" applyBorder="1"/>
    <xf numFmtId="0" fontId="21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 applyProtection="1">
      <alignment horizontal="center" wrapText="1"/>
      <protection/>
    </xf>
    <xf numFmtId="39" fontId="20" fillId="0" borderId="2" xfId="28" applyNumberFormat="1" applyFont="1" applyFill="1" applyBorder="1" applyAlignment="1" applyProtection="1">
      <alignment horizontal="right" wrapText="1"/>
      <protection/>
    </xf>
    <xf numFmtId="8" fontId="20" fillId="0" borderId="2" xfId="20" applyNumberFormat="1" applyFont="1" applyFill="1" applyBorder="1" applyAlignment="1" applyProtection="1">
      <alignment horizontal="right"/>
      <protection/>
    </xf>
    <xf numFmtId="0" fontId="20" fillId="0" borderId="2" xfId="0" applyFont="1" applyFill="1" applyBorder="1" applyAlignment="1">
      <alignment vertical="center" wrapText="1"/>
    </xf>
    <xf numFmtId="49" fontId="20" fillId="0" borderId="2" xfId="0" applyNumberFormat="1" applyFont="1" applyFill="1" applyBorder="1" applyAlignment="1" applyProtection="1">
      <alignment horizontal="center" wrapText="1"/>
      <protection/>
    </xf>
    <xf numFmtId="0" fontId="21" fillId="0" borderId="40" xfId="0" applyFont="1" applyFill="1" applyBorder="1" applyAlignment="1" applyProtection="1">
      <alignment horizontal="center" wrapText="1"/>
      <protection/>
    </xf>
    <xf numFmtId="49" fontId="21" fillId="0" borderId="3" xfId="0" applyNumberFormat="1" applyFont="1" applyFill="1" applyBorder="1" applyAlignment="1" applyProtection="1">
      <alignment horizontal="left" vertical="center" wrapText="1"/>
      <protection/>
    </xf>
    <xf numFmtId="49" fontId="21" fillId="0" borderId="2" xfId="0" applyNumberFormat="1" applyFont="1" applyFill="1" applyBorder="1" applyAlignment="1" applyProtection="1">
      <alignment horizontal="center" vertical="center" wrapText="1"/>
      <protection/>
    </xf>
    <xf numFmtId="39" fontId="21" fillId="0" borderId="2" xfId="0" applyNumberFormat="1" applyFont="1" applyFill="1" applyBorder="1" applyAlignment="1" applyProtection="1">
      <alignment horizontal="center" vertical="center" wrapText="1"/>
      <protection/>
    </xf>
    <xf numFmtId="8" fontId="21" fillId="0" borderId="2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 applyProtection="1">
      <alignment horizontal="center" wrapText="1"/>
      <protection/>
    </xf>
    <xf numFmtId="39" fontId="20" fillId="0" borderId="5" xfId="28" applyNumberFormat="1" applyFont="1" applyFill="1" applyBorder="1" applyAlignment="1" applyProtection="1">
      <alignment horizontal="right" wrapText="1"/>
      <protection/>
    </xf>
    <xf numFmtId="8" fontId="20" fillId="0" borderId="5" xfId="20" applyNumberFormat="1" applyFont="1" applyFill="1" applyBorder="1" applyAlignment="1" applyProtection="1">
      <alignment horizontal="right"/>
      <protection/>
    </xf>
    <xf numFmtId="0" fontId="20" fillId="0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39" fontId="21" fillId="0" borderId="3" xfId="0" applyNumberFormat="1" applyFont="1" applyFill="1" applyBorder="1" applyAlignment="1" applyProtection="1">
      <alignment horizontal="left" vertical="center" wrapText="1"/>
      <protection/>
    </xf>
    <xf numFmtId="8" fontId="21" fillId="0" borderId="2" xfId="0" applyNumberFormat="1" applyFont="1" applyFill="1" applyBorder="1" applyAlignment="1">
      <alignment horizontal="left" vertical="center"/>
    </xf>
    <xf numFmtId="8" fontId="21" fillId="0" borderId="3" xfId="0" applyNumberFormat="1" applyFont="1" applyFill="1" applyBorder="1" applyAlignment="1">
      <alignment horizontal="left" vertical="center"/>
    </xf>
    <xf numFmtId="0" fontId="20" fillId="0" borderId="2" xfId="0" applyNumberFormat="1" applyFont="1" applyFill="1" applyBorder="1" applyAlignment="1">
      <alignment horizontal="left" vertical="top" wrapText="1"/>
    </xf>
    <xf numFmtId="0" fontId="20" fillId="0" borderId="2" xfId="0" applyFont="1" applyFill="1" applyBorder="1" applyAlignment="1" applyProtection="1">
      <alignment horizontal="center" vertical="center" wrapText="1"/>
      <protection/>
    </xf>
    <xf numFmtId="39" fontId="20" fillId="0" borderId="2" xfId="28" applyNumberFormat="1" applyFont="1" applyFill="1" applyBorder="1" applyAlignment="1" applyProtection="1">
      <alignment horizontal="right" vertical="center" wrapText="1"/>
      <protection/>
    </xf>
    <xf numFmtId="8" fontId="20" fillId="0" borderId="2" xfId="20" applyNumberFormat="1" applyFont="1" applyFill="1" applyBorder="1" applyAlignment="1" applyProtection="1">
      <alignment horizontal="right" vertical="center"/>
      <protection/>
    </xf>
    <xf numFmtId="0" fontId="20" fillId="0" borderId="2" xfId="0" applyFont="1" applyFill="1" applyBorder="1" applyAlignment="1">
      <alignment horizontal="left" wrapText="1"/>
    </xf>
    <xf numFmtId="0" fontId="20" fillId="0" borderId="2" xfId="0" applyNumberFormat="1" applyFont="1" applyFill="1" applyBorder="1" applyAlignment="1">
      <alignment horizontal="left" vertical="top"/>
    </xf>
    <xf numFmtId="0" fontId="23" fillId="5" borderId="3" xfId="0" applyFont="1" applyFill="1" applyBorder="1"/>
    <xf numFmtId="0" fontId="23" fillId="0" borderId="12" xfId="0" applyFont="1" applyFill="1" applyBorder="1"/>
    <xf numFmtId="49" fontId="23" fillId="0" borderId="2" xfId="0" applyNumberFormat="1" applyFont="1" applyFill="1" applyBorder="1" applyAlignment="1" applyProtection="1">
      <alignment horizontal="center" wrapText="1"/>
      <protection/>
    </xf>
    <xf numFmtId="0" fontId="21" fillId="0" borderId="2" xfId="0" applyFont="1" applyFill="1" applyBorder="1" applyAlignment="1" applyProtection="1">
      <alignment horizontal="center" wrapText="1"/>
      <protection/>
    </xf>
    <xf numFmtId="0" fontId="22" fillId="5" borderId="3" xfId="0" applyFont="1" applyFill="1" applyBorder="1"/>
    <xf numFmtId="0" fontId="22" fillId="0" borderId="12" xfId="0" applyFont="1" applyFill="1" applyBorder="1"/>
    <xf numFmtId="0" fontId="22" fillId="0" borderId="3" xfId="0" applyFont="1" applyFill="1" applyBorder="1"/>
    <xf numFmtId="0" fontId="21" fillId="0" borderId="3" xfId="0" applyFont="1" applyFill="1" applyBorder="1" applyAlignment="1">
      <alignment horizontal="center"/>
    </xf>
    <xf numFmtId="0" fontId="23" fillId="0" borderId="0" xfId="0" applyFont="1" applyFill="1" applyBorder="1"/>
    <xf numFmtId="0" fontId="20" fillId="0" borderId="0" xfId="0" applyFont="1" applyFill="1" applyBorder="1"/>
    <xf numFmtId="39" fontId="20" fillId="0" borderId="0" xfId="0" applyNumberFormat="1" applyFont="1" applyFill="1" applyBorder="1"/>
    <xf numFmtId="8" fontId="20" fillId="0" borderId="0" xfId="20" applyNumberFormat="1" applyFont="1" applyFill="1" applyBorder="1"/>
    <xf numFmtId="8" fontId="20" fillId="0" borderId="0" xfId="0" applyNumberFormat="1" applyFont="1" applyFill="1" applyBorder="1"/>
    <xf numFmtId="0" fontId="25" fillId="5" borderId="6" xfId="0" applyFont="1" applyFill="1" applyBorder="1" applyAlignment="1">
      <alignment vertical="center"/>
    </xf>
    <xf numFmtId="0" fontId="20" fillId="0" borderId="2" xfId="0" applyFont="1" applyFill="1" applyBorder="1"/>
    <xf numFmtId="0" fontId="21" fillId="0" borderId="3" xfId="0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 wrapText="1"/>
      <protection/>
    </xf>
    <xf numFmtId="49" fontId="20" fillId="0" borderId="5" xfId="0" applyNumberFormat="1" applyFont="1" applyFill="1" applyBorder="1" applyAlignment="1" applyProtection="1">
      <alignment horizontal="center" wrapText="1"/>
      <protection/>
    </xf>
    <xf numFmtId="0" fontId="20" fillId="0" borderId="2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vertical="center"/>
    </xf>
    <xf numFmtId="0" fontId="25" fillId="5" borderId="7" xfId="0" applyFont="1" applyFill="1" applyBorder="1"/>
    <xf numFmtId="0" fontId="25" fillId="5" borderId="8" xfId="0" applyFont="1" applyFill="1" applyBorder="1" applyAlignment="1">
      <alignment vertical="center"/>
    </xf>
    <xf numFmtId="17" fontId="25" fillId="5" borderId="0" xfId="0" applyNumberFormat="1" applyFont="1" applyFill="1" applyBorder="1" applyAlignment="1">
      <alignment horizontal="left" vertical="center"/>
    </xf>
    <xf numFmtId="0" fontId="25" fillId="5" borderId="0" xfId="0" applyFont="1" applyFill="1" applyBorder="1"/>
    <xf numFmtId="0" fontId="25" fillId="5" borderId="0" xfId="0" applyFont="1" applyFill="1" applyBorder="1" applyAlignment="1">
      <alignment vertical="center"/>
    </xf>
    <xf numFmtId="0" fontId="25" fillId="5" borderId="8" xfId="0" applyFont="1" applyFill="1" applyBorder="1" applyAlignment="1">
      <alignment horizontal="left" vertical="center"/>
    </xf>
    <xf numFmtId="0" fontId="25" fillId="5" borderId="8" xfId="0" applyFont="1" applyFill="1" applyBorder="1"/>
    <xf numFmtId="0" fontId="26" fillId="5" borderId="8" xfId="0" applyFont="1" applyFill="1" applyBorder="1"/>
    <xf numFmtId="0" fontId="26" fillId="5" borderId="0" xfId="0" applyFont="1" applyFill="1" applyBorder="1"/>
    <xf numFmtId="0" fontId="26" fillId="5" borderId="9" xfId="0" applyFont="1" applyFill="1" applyBorder="1"/>
    <xf numFmtId="10" fontId="26" fillId="5" borderId="12" xfId="0" applyNumberFormat="1" applyFont="1" applyFill="1" applyBorder="1"/>
    <xf numFmtId="0" fontId="26" fillId="5" borderId="12" xfId="0" applyFont="1" applyFill="1" applyBorder="1"/>
    <xf numFmtId="0" fontId="25" fillId="5" borderId="12" xfId="0" applyFont="1" applyFill="1" applyBorder="1"/>
    <xf numFmtId="0" fontId="25" fillId="5" borderId="0" xfId="0" applyFont="1" applyFill="1" applyBorder="1" applyAlignment="1">
      <alignment horizontal="left" vertical="center"/>
    </xf>
    <xf numFmtId="8" fontId="20" fillId="5" borderId="0" xfId="0" applyNumberFormat="1" applyFont="1" applyFill="1" applyBorder="1" applyAlignment="1">
      <alignment horizontal="center"/>
    </xf>
    <xf numFmtId="0" fontId="25" fillId="5" borderId="9" xfId="0" applyFont="1" applyFill="1" applyBorder="1" applyAlignment="1">
      <alignment vertical="center"/>
    </xf>
    <xf numFmtId="17" fontId="25" fillId="5" borderId="12" xfId="0" applyNumberFormat="1" applyFont="1" applyFill="1" applyBorder="1" applyAlignment="1">
      <alignment horizontal="left" vertical="center"/>
    </xf>
    <xf numFmtId="0" fontId="21" fillId="5" borderId="12" xfId="0" applyFont="1" applyFill="1" applyBorder="1" applyAlignment="1">
      <alignment vertical="center"/>
    </xf>
    <xf numFmtId="39" fontId="21" fillId="5" borderId="12" xfId="0" applyNumberFormat="1" applyFont="1" applyFill="1" applyBorder="1" applyAlignment="1">
      <alignment vertical="center"/>
    </xf>
    <xf numFmtId="8" fontId="21" fillId="5" borderId="12" xfId="20" applyNumberFormat="1" applyFont="1" applyFill="1" applyBorder="1" applyAlignment="1">
      <alignment vertical="center"/>
    </xf>
    <xf numFmtId="8" fontId="13" fillId="0" borderId="0" xfId="0" applyNumberFormat="1" applyFont="1" applyFill="1" applyBorder="1" applyAlignment="1" applyProtection="1">
      <alignment horizontal="center" vertical="center"/>
      <protection/>
    </xf>
    <xf numFmtId="8" fontId="12" fillId="0" borderId="0" xfId="0" applyNumberFormat="1" applyFont="1" applyFill="1" applyBorder="1" applyAlignment="1" applyProtection="1">
      <alignment horizontal="right" wrapText="1"/>
      <protection/>
    </xf>
    <xf numFmtId="8" fontId="13" fillId="0" borderId="0" xfId="28" applyNumberFormat="1" applyFont="1" applyFill="1" applyBorder="1" applyAlignment="1" applyProtection="1">
      <alignment horizontal="right" wrapText="1"/>
      <protection/>
    </xf>
    <xf numFmtId="8" fontId="13" fillId="0" borderId="0" xfId="0" applyNumberFormat="1" applyFont="1" applyFill="1" applyBorder="1" applyAlignment="1" applyProtection="1">
      <alignment horizontal="left" vertical="center"/>
      <protection/>
    </xf>
    <xf numFmtId="8" fontId="13" fillId="0" borderId="0" xfId="0" applyNumberFormat="1" applyFont="1" applyFill="1" applyBorder="1"/>
    <xf numFmtId="8" fontId="12" fillId="0" borderId="0" xfId="0" applyNumberFormat="1" applyFont="1" applyFill="1" applyBorder="1" applyAlignment="1">
      <alignment horizontal="center"/>
    </xf>
    <xf numFmtId="8" fontId="12" fillId="0" borderId="0" xfId="0" applyNumberFormat="1" applyFont="1" applyFill="1" applyBorder="1" applyAlignment="1">
      <alignment/>
    </xf>
    <xf numFmtId="8" fontId="12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28" fillId="0" borderId="0" xfId="0" applyFont="1" applyFill="1" applyBorder="1"/>
    <xf numFmtId="0" fontId="27" fillId="0" borderId="0" xfId="0" applyFont="1" applyFill="1" applyBorder="1"/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8" fontId="20" fillId="5" borderId="7" xfId="0" applyNumberFormat="1" applyFont="1" applyFill="1" applyBorder="1" applyAlignment="1">
      <alignment horizontal="center"/>
    </xf>
    <xf numFmtId="8" fontId="20" fillId="5" borderId="12" xfId="0" applyNumberFormat="1" applyFont="1" applyFill="1" applyBorder="1" applyAlignment="1">
      <alignment horizontal="center"/>
    </xf>
    <xf numFmtId="8" fontId="20" fillId="5" borderId="0" xfId="0" applyNumberFormat="1" applyFont="1" applyFill="1" applyBorder="1" applyAlignment="1">
      <alignment/>
    </xf>
    <xf numFmtId="8" fontId="21" fillId="5" borderId="0" xfId="0" applyNumberFormat="1" applyFont="1" applyFill="1" applyBorder="1" applyAlignment="1">
      <alignment horizontal="center"/>
    </xf>
    <xf numFmtId="10" fontId="21" fillId="5" borderId="0" xfId="0" applyNumberFormat="1" applyFont="1" applyFill="1" applyBorder="1" applyAlignment="1">
      <alignment horizontal="center"/>
    </xf>
    <xf numFmtId="8" fontId="20" fillId="5" borderId="0" xfId="0" applyNumberFormat="1" applyFont="1" applyFill="1" applyBorder="1"/>
    <xf numFmtId="8" fontId="20" fillId="5" borderId="12" xfId="0" applyNumberFormat="1" applyFont="1" applyFill="1" applyBorder="1"/>
    <xf numFmtId="8" fontId="20" fillId="0" borderId="59" xfId="0" applyNumberFormat="1" applyFont="1" applyFill="1" applyBorder="1" applyAlignment="1" applyProtection="1">
      <alignment horizontal="right" wrapText="1"/>
      <protection/>
    </xf>
    <xf numFmtId="8" fontId="21" fillId="0" borderId="59" xfId="28" applyNumberFormat="1" applyFont="1" applyFill="1" applyBorder="1" applyAlignment="1" applyProtection="1">
      <alignment horizontal="right" wrapText="1"/>
      <protection/>
    </xf>
    <xf numFmtId="8" fontId="21" fillId="0" borderId="59" xfId="0" applyNumberFormat="1" applyFont="1" applyFill="1" applyBorder="1" applyAlignment="1" applyProtection="1">
      <alignment horizontal="center" vertical="center"/>
      <protection/>
    </xf>
    <xf numFmtId="8" fontId="20" fillId="0" borderId="8" xfId="0" applyNumberFormat="1" applyFont="1" applyFill="1" applyBorder="1" applyAlignment="1" applyProtection="1">
      <alignment horizontal="right" wrapText="1"/>
      <protection/>
    </xf>
    <xf numFmtId="8" fontId="21" fillId="0" borderId="9" xfId="0" applyNumberFormat="1" applyFont="1" applyFill="1" applyBorder="1" applyAlignment="1" applyProtection="1">
      <alignment horizontal="left" vertical="center"/>
      <protection/>
    </xf>
    <xf numFmtId="8" fontId="21" fillId="0" borderId="9" xfId="0" applyNumberFormat="1" applyFont="1" applyFill="1" applyBorder="1"/>
    <xf numFmtId="2" fontId="27" fillId="0" borderId="0" xfId="0" applyNumberFormat="1" applyFont="1" applyFill="1" applyBorder="1"/>
    <xf numFmtId="8" fontId="12" fillId="0" borderId="0" xfId="20" applyNumberFormat="1" applyFont="1" applyFill="1" applyBorder="1" applyAlignment="1" applyProtection="1">
      <alignment horizontal="right"/>
      <protection/>
    </xf>
    <xf numFmtId="8" fontId="27" fillId="0" borderId="0" xfId="0" applyNumberFormat="1" applyFont="1" applyFill="1" applyBorder="1"/>
    <xf numFmtId="8" fontId="12" fillId="0" borderId="0" xfId="20" applyNumberFormat="1" applyFont="1" applyFill="1" applyBorder="1" applyAlignment="1" applyProtection="1">
      <alignment horizontal="right" vertical="center"/>
      <protection/>
    </xf>
    <xf numFmtId="2" fontId="27" fillId="0" borderId="0" xfId="28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/>
    <xf numFmtId="8" fontId="17" fillId="9" borderId="5" xfId="0" applyNumberFormat="1" applyFont="1" applyFill="1" applyBorder="1" applyAlignment="1">
      <alignment horizontal="center" vertical="center"/>
    </xf>
    <xf numFmtId="0" fontId="16" fillId="9" borderId="45" xfId="0" applyFont="1" applyFill="1" applyBorder="1" applyAlignment="1">
      <alignment horizontal="center"/>
    </xf>
    <xf numFmtId="0" fontId="16" fillId="9" borderId="46" xfId="0" applyFont="1" applyFill="1" applyBorder="1" applyAlignment="1">
      <alignment horizontal="center"/>
    </xf>
    <xf numFmtId="8" fontId="16" fillId="9" borderId="46" xfId="0" applyNumberFormat="1" applyFont="1" applyFill="1" applyBorder="1"/>
    <xf numFmtId="8" fontId="3" fillId="3" borderId="0" xfId="0" applyNumberFormat="1" applyFont="1" applyFill="1" applyBorder="1" applyAlignment="1" applyProtection="1">
      <alignment horizontal="center" vertical="center"/>
      <protection/>
    </xf>
    <xf numFmtId="8" fontId="4" fillId="3" borderId="0" xfId="0" applyNumberFormat="1" applyFont="1" applyFill="1" applyBorder="1" applyAlignment="1" applyProtection="1">
      <alignment horizontal="right" wrapText="1"/>
      <protection/>
    </xf>
    <xf numFmtId="8" fontId="4" fillId="5" borderId="0" xfId="0" applyNumberFormat="1" applyFont="1" applyFill="1" applyBorder="1" applyAlignment="1" applyProtection="1">
      <alignment horizontal="right" wrapText="1"/>
      <protection/>
    </xf>
    <xf numFmtId="8" fontId="3" fillId="3" borderId="0" xfId="0" applyNumberFormat="1" applyFont="1" applyFill="1" applyBorder="1" applyAlignment="1" applyProtection="1">
      <alignment horizontal="left" vertical="center"/>
      <protection/>
    </xf>
    <xf numFmtId="8" fontId="3" fillId="3" borderId="0" xfId="0" applyNumberFormat="1" applyFont="1" applyFill="1" applyBorder="1"/>
    <xf numFmtId="0" fontId="0" fillId="0" borderId="24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1" fillId="10" borderId="14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2" fontId="0" fillId="10" borderId="17" xfId="0" applyNumberFormat="1" applyFill="1" applyBorder="1" applyAlignment="1">
      <alignment vertical="center"/>
    </xf>
    <xf numFmtId="0" fontId="0" fillId="10" borderId="19" xfId="0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10" fontId="0" fillId="10" borderId="20" xfId="0" applyNumberFormat="1" applyFill="1" applyBorder="1" applyAlignment="1">
      <alignment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vertical="center"/>
    </xf>
    <xf numFmtId="10" fontId="1" fillId="10" borderId="58" xfId="0" applyNumberFormat="1" applyFont="1" applyFill="1" applyBorder="1" applyAlignment="1">
      <alignment horizontal="center" vertical="center"/>
    </xf>
    <xf numFmtId="10" fontId="1" fillId="10" borderId="58" xfId="27" applyNumberFormat="1" applyFont="1" applyFill="1" applyBorder="1" applyAlignment="1" applyProtection="1">
      <alignment horizontal="center" vertical="center"/>
      <protection/>
    </xf>
    <xf numFmtId="0" fontId="3" fillId="10" borderId="35" xfId="0" applyFont="1" applyFill="1" applyBorder="1" applyAlignment="1">
      <alignment horizontal="left" vertical="center"/>
    </xf>
    <xf numFmtId="49" fontId="4" fillId="0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>
      <alignment horizontal="left" vertical="center" wrapText="1"/>
    </xf>
    <xf numFmtId="8" fontId="4" fillId="0" borderId="4" xfId="0" applyNumberFormat="1" applyFont="1" applyFill="1" applyBorder="1" applyAlignment="1" applyProtection="1">
      <alignment horizontal="right" vertical="center" wrapText="1"/>
      <protection/>
    </xf>
    <xf numFmtId="8" fontId="3" fillId="3" borderId="1" xfId="0" applyNumberFormat="1" applyFont="1" applyFill="1" applyBorder="1" applyAlignment="1">
      <alignment horizontal="center" vertical="center"/>
    </xf>
    <xf numFmtId="8" fontId="3" fillId="3" borderId="5" xfId="0" applyNumberFormat="1" applyFont="1" applyFill="1" applyBorder="1" applyAlignment="1">
      <alignment horizontal="center" vertical="center"/>
    </xf>
    <xf numFmtId="8" fontId="3" fillId="3" borderId="2" xfId="0" applyNumberFormat="1" applyFont="1" applyFill="1" applyBorder="1" applyAlignment="1" applyProtection="1">
      <alignment horizontal="center" vertical="center"/>
      <protection/>
    </xf>
    <xf numFmtId="8" fontId="3" fillId="3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wrapText="1"/>
      <protection/>
    </xf>
    <xf numFmtId="0" fontId="3" fillId="0" borderId="40" xfId="0" applyFont="1" applyFill="1" applyBorder="1" applyAlignment="1" applyProtection="1">
      <alignment horizontal="center" wrapText="1"/>
      <protection/>
    </xf>
    <xf numFmtId="0" fontId="3" fillId="5" borderId="8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8" fontId="3" fillId="5" borderId="0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 applyProtection="1">
      <alignment horizontal="center" wrapText="1"/>
      <protection/>
    </xf>
    <xf numFmtId="0" fontId="3" fillId="3" borderId="2" xfId="0" applyFont="1" applyFill="1" applyBorder="1" applyAlignment="1">
      <alignment horizontal="center"/>
    </xf>
    <xf numFmtId="49" fontId="3" fillId="3" borderId="3" xfId="0" applyNumberFormat="1" applyFont="1" applyFill="1" applyBorder="1" applyAlignment="1" applyProtection="1">
      <alignment horizontal="center" vertical="center" wrapText="1"/>
      <protection/>
    </xf>
    <xf numFmtId="39" fontId="3" fillId="3" borderId="2" xfId="0" applyNumberFormat="1" applyFont="1" applyFill="1" applyBorder="1" applyAlignment="1" applyProtection="1">
      <alignment horizontal="center" vertical="center" wrapText="1"/>
      <protection/>
    </xf>
    <xf numFmtId="39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8" fontId="16" fillId="5" borderId="0" xfId="0" applyNumberFormat="1" applyFont="1" applyFill="1" applyBorder="1" applyAlignment="1">
      <alignment horizontal="left" vertical="center"/>
    </xf>
    <xf numFmtId="39" fontId="17" fillId="5" borderId="8" xfId="28" applyNumberFormat="1" applyFont="1" applyFill="1" applyBorder="1" applyAlignment="1" applyProtection="1">
      <alignment horizontal="left" wrapText="1"/>
      <protection/>
    </xf>
    <xf numFmtId="39" fontId="17" fillId="5" borderId="0" xfId="28" applyNumberFormat="1" applyFont="1" applyFill="1" applyBorder="1" applyAlignment="1" applyProtection="1">
      <alignment horizontal="left" wrapText="1"/>
      <protection/>
    </xf>
    <xf numFmtId="0" fontId="16" fillId="9" borderId="33" xfId="0" applyFont="1" applyFill="1" applyBorder="1" applyAlignment="1">
      <alignment horizontal="center" vertical="center"/>
    </xf>
    <xf numFmtId="0" fontId="16" fillId="9" borderId="34" xfId="0" applyFont="1" applyFill="1" applyBorder="1" applyAlignment="1">
      <alignment horizontal="center" vertical="center"/>
    </xf>
    <xf numFmtId="0" fontId="16" fillId="9" borderId="41" xfId="0" applyFont="1" applyFill="1" applyBorder="1" applyAlignment="1">
      <alignment horizontal="center" vertical="center"/>
    </xf>
    <xf numFmtId="0" fontId="16" fillId="9" borderId="35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16" fillId="9" borderId="36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5" fillId="5" borderId="8" xfId="0" applyFont="1" applyFill="1" applyBorder="1" applyAlignment="1">
      <alignment horizontal="left" vertical="center" wrapText="1"/>
    </xf>
    <xf numFmtId="0" fontId="25" fillId="5" borderId="0" xfId="0" applyFont="1" applyFill="1" applyBorder="1" applyAlignment="1">
      <alignment horizontal="left" vertical="center" wrapText="1"/>
    </xf>
    <xf numFmtId="8" fontId="25" fillId="5" borderId="0" xfId="0" applyNumberFormat="1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 applyProtection="1">
      <alignment horizontal="center" vertical="center" wrapText="1"/>
      <protection/>
    </xf>
    <xf numFmtId="49" fontId="22" fillId="0" borderId="5" xfId="0" applyNumberFormat="1" applyFont="1" applyFill="1" applyBorder="1" applyAlignment="1" applyProtection="1">
      <alignment horizontal="center" vertical="center" wrapText="1"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4" fillId="0" borderId="5" xfId="0" applyNumberFormat="1" applyFont="1" applyFill="1" applyBorder="1" applyAlignment="1" applyProtection="1">
      <alignment horizontal="center" vertical="center" wrapText="1"/>
      <protection/>
    </xf>
    <xf numFmtId="8" fontId="21" fillId="0" borderId="1" xfId="0" applyNumberFormat="1" applyFont="1" applyFill="1" applyBorder="1" applyAlignment="1">
      <alignment horizontal="center" vertical="center"/>
    </xf>
    <xf numFmtId="8" fontId="21" fillId="0" borderId="5" xfId="0" applyNumberFormat="1" applyFont="1" applyFill="1" applyBorder="1" applyAlignment="1">
      <alignment horizontal="center" vertical="center"/>
    </xf>
    <xf numFmtId="8" fontId="21" fillId="0" borderId="6" xfId="0" applyNumberFormat="1" applyFont="1" applyFill="1" applyBorder="1" applyAlignment="1" applyProtection="1">
      <alignment horizontal="center" vertical="center"/>
      <protection/>
    </xf>
    <xf numFmtId="8" fontId="21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1" fillId="0" borderId="59" xfId="0" applyFont="1" applyFill="1" applyBorder="1" applyAlignment="1" applyProtection="1">
      <alignment horizontal="right" wrapText="1"/>
      <protection/>
    </xf>
    <xf numFmtId="0" fontId="21" fillId="0" borderId="40" xfId="0" applyFont="1" applyFill="1" applyBorder="1" applyAlignment="1" applyProtection="1">
      <alignment horizontal="right" wrapText="1"/>
      <protection/>
    </xf>
    <xf numFmtId="0" fontId="21" fillId="0" borderId="48" xfId="0" applyFont="1" applyFill="1" applyBorder="1" applyAlignment="1" applyProtection="1">
      <alignment horizontal="right" wrapText="1"/>
      <protection/>
    </xf>
    <xf numFmtId="0" fontId="21" fillId="0" borderId="59" xfId="0" applyFont="1" applyFill="1" applyBorder="1" applyAlignment="1">
      <alignment horizontal="right"/>
    </xf>
    <xf numFmtId="0" fontId="21" fillId="0" borderId="40" xfId="0" applyFont="1" applyFill="1" applyBorder="1" applyAlignment="1">
      <alignment horizontal="right"/>
    </xf>
    <xf numFmtId="0" fontId="21" fillId="0" borderId="48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1" fillId="0" borderId="1" xfId="0" applyNumberFormat="1" applyFont="1" applyFill="1" applyBorder="1" applyAlignment="1" applyProtection="1">
      <alignment horizontal="center" vertical="center" wrapText="1"/>
      <protection/>
    </xf>
    <xf numFmtId="49" fontId="21" fillId="0" borderId="5" xfId="0" applyNumberFormat="1" applyFont="1" applyFill="1" applyBorder="1" applyAlignment="1" applyProtection="1">
      <alignment horizontal="center" vertical="center" wrapText="1"/>
      <protection/>
    </xf>
    <xf numFmtId="39" fontId="21" fillId="0" borderId="1" xfId="0" applyNumberFormat="1" applyFont="1" applyFill="1" applyBorder="1" applyAlignment="1" applyProtection="1">
      <alignment horizontal="center" vertical="center" wrapText="1"/>
      <protection/>
    </xf>
    <xf numFmtId="39" fontId="21" fillId="0" borderId="5" xfId="0" applyNumberFormat="1" applyFont="1" applyFill="1" applyBorder="1" applyAlignment="1" applyProtection="1">
      <alignment horizontal="center" vertical="center" wrapText="1"/>
      <protection/>
    </xf>
    <xf numFmtId="0" fontId="16" fillId="5" borderId="33" xfId="0" applyFont="1" applyFill="1" applyBorder="1" applyAlignment="1">
      <alignment horizontal="center" vertical="center"/>
    </xf>
    <xf numFmtId="0" fontId="16" fillId="5" borderId="34" xfId="0" applyFont="1" applyFill="1" applyBorder="1" applyAlignment="1">
      <alignment horizontal="center" vertical="center"/>
    </xf>
    <xf numFmtId="0" fontId="16" fillId="5" borderId="41" xfId="0" applyFont="1" applyFill="1" applyBorder="1" applyAlignment="1">
      <alignment horizontal="center" vertical="center"/>
    </xf>
    <xf numFmtId="0" fontId="16" fillId="5" borderId="35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5" borderId="33" xfId="0" applyFont="1" applyFill="1" applyBorder="1" applyAlignment="1">
      <alignment horizontal="left" vertical="center" wrapText="1"/>
    </xf>
    <xf numFmtId="0" fontId="3" fillId="5" borderId="34" xfId="0" applyFont="1" applyFill="1" applyBorder="1" applyAlignment="1">
      <alignment horizontal="left" vertical="center" wrapText="1"/>
    </xf>
    <xf numFmtId="0" fontId="3" fillId="5" borderId="41" xfId="0" applyFont="1" applyFill="1" applyBorder="1" applyAlignment="1">
      <alignment horizontal="left" vertical="center" wrapText="1"/>
    </xf>
    <xf numFmtId="49" fontId="3" fillId="0" borderId="60" xfId="0" applyNumberFormat="1" applyFont="1" applyFill="1" applyBorder="1" applyAlignment="1" applyProtection="1">
      <alignment horizontal="center" vertical="center" wrapText="1"/>
      <protection/>
    </xf>
    <xf numFmtId="49" fontId="3" fillId="0" borderId="61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wrapText="1"/>
      <protection/>
    </xf>
    <xf numFmtId="0" fontId="3" fillId="0" borderId="51" xfId="0" applyFont="1" applyFill="1" applyBorder="1" applyAlignment="1">
      <alignment horizontal="center"/>
    </xf>
    <xf numFmtId="49" fontId="3" fillId="0" borderId="62" xfId="0" applyNumberFormat="1" applyFont="1" applyFill="1" applyBorder="1" applyAlignment="1" applyProtection="1">
      <alignment horizontal="center" vertical="center" wrapText="1"/>
      <protection/>
    </xf>
    <xf numFmtId="49" fontId="3" fillId="0" borderId="63" xfId="0" applyNumberFormat="1" applyFont="1" applyFill="1" applyBorder="1" applyAlignment="1" applyProtection="1">
      <alignment horizontal="center" vertical="center" wrapText="1"/>
      <protection/>
    </xf>
    <xf numFmtId="39" fontId="3" fillId="0" borderId="62" xfId="0" applyNumberFormat="1" applyFont="1" applyFill="1" applyBorder="1" applyAlignment="1" applyProtection="1">
      <alignment horizontal="center" vertical="center" wrapText="1"/>
      <protection/>
    </xf>
    <xf numFmtId="39" fontId="3" fillId="0" borderId="63" xfId="0" applyNumberFormat="1" applyFont="1" applyFill="1" applyBorder="1" applyAlignment="1" applyProtection="1">
      <alignment horizontal="center" vertical="center" wrapText="1"/>
      <protection/>
    </xf>
    <xf numFmtId="8" fontId="3" fillId="0" borderId="62" xfId="0" applyNumberFormat="1" applyFont="1" applyFill="1" applyBorder="1" applyAlignment="1">
      <alignment horizontal="center" vertical="center"/>
    </xf>
    <xf numFmtId="8" fontId="3" fillId="0" borderId="63" xfId="0" applyNumberFormat="1" applyFont="1" applyFill="1" applyBorder="1" applyAlignment="1">
      <alignment horizontal="center" vertical="center"/>
    </xf>
    <xf numFmtId="8" fontId="3" fillId="0" borderId="64" xfId="0" applyNumberFormat="1" applyFont="1" applyFill="1" applyBorder="1" applyAlignment="1" applyProtection="1">
      <alignment horizontal="center" vertical="center"/>
      <protection/>
    </xf>
    <xf numFmtId="8" fontId="3" fillId="0" borderId="65" xfId="0" applyNumberFormat="1" applyFont="1" applyFill="1" applyBorder="1" applyAlignment="1" applyProtection="1">
      <alignment horizontal="center" vertical="center"/>
      <protection/>
    </xf>
    <xf numFmtId="8" fontId="3" fillId="10" borderId="0" xfId="0" applyNumberFormat="1" applyFont="1" applyFill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9" fontId="4" fillId="5" borderId="8" xfId="28" applyNumberFormat="1" applyFont="1" applyFill="1" applyBorder="1" applyAlignment="1" applyProtection="1">
      <alignment horizontal="left" wrapText="1"/>
      <protection/>
    </xf>
    <xf numFmtId="39" fontId="4" fillId="5" borderId="0" xfId="28" applyNumberFormat="1" applyFont="1" applyFill="1" applyBorder="1" applyAlignment="1" applyProtection="1">
      <alignment horizontal="left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Normal 17" xfId="21"/>
    <cellStyle name="Normal 2" xfId="22"/>
    <cellStyle name="Normal 3" xfId="23"/>
    <cellStyle name="Normal 4" xfId="24"/>
    <cellStyle name="Normal 5" xfId="25"/>
    <cellStyle name="Porcentagem" xfId="26"/>
    <cellStyle name="Porcentagem 2" xfId="27"/>
    <cellStyle name="Vírgula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609600</xdr:colOff>
      <xdr:row>4</xdr:row>
      <xdr:rowOff>142875</xdr:rowOff>
    </xdr:from>
    <xdr:to>
      <xdr:col>16</xdr:col>
      <xdr:colOff>609600</xdr:colOff>
      <xdr:row>5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212425" y="115252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609600</xdr:colOff>
      <xdr:row>4</xdr:row>
      <xdr:rowOff>142875</xdr:rowOff>
    </xdr:from>
    <xdr:to>
      <xdr:col>16</xdr:col>
      <xdr:colOff>609600</xdr:colOff>
      <xdr:row>5</xdr:row>
      <xdr:rowOff>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212425" y="115252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0</xdr:rowOff>
    </xdr:from>
    <xdr:to>
      <xdr:col>3</xdr:col>
      <xdr:colOff>4324350</xdr:colOff>
      <xdr:row>3</xdr:row>
      <xdr:rowOff>800100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8200" y="0"/>
          <a:ext cx="4781550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609600</xdr:colOff>
      <xdr:row>4</xdr:row>
      <xdr:rowOff>142875</xdr:rowOff>
    </xdr:from>
    <xdr:to>
      <xdr:col>16</xdr:col>
      <xdr:colOff>609600</xdr:colOff>
      <xdr:row>5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783925" y="115252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609600</xdr:colOff>
      <xdr:row>4</xdr:row>
      <xdr:rowOff>142875</xdr:rowOff>
    </xdr:from>
    <xdr:to>
      <xdr:col>16</xdr:col>
      <xdr:colOff>609600</xdr:colOff>
      <xdr:row>5</xdr:row>
      <xdr:rowOff>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783925" y="115252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295275</xdr:colOff>
      <xdr:row>0</xdr:row>
      <xdr:rowOff>133350</xdr:rowOff>
    </xdr:from>
    <xdr:to>
      <xdr:col>14</xdr:col>
      <xdr:colOff>790575</xdr:colOff>
      <xdr:row>7</xdr:row>
      <xdr:rowOff>28575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0" y="133350"/>
          <a:ext cx="4695825" cy="1647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24</xdr:row>
      <xdr:rowOff>47625</xdr:rowOff>
    </xdr:from>
    <xdr:to>
      <xdr:col>5</xdr:col>
      <xdr:colOff>171450</xdr:colOff>
      <xdr:row>24</xdr:row>
      <xdr:rowOff>504825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025" y="5067300"/>
          <a:ext cx="3448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847725</xdr:colOff>
      <xdr:row>4</xdr:row>
      <xdr:rowOff>142875</xdr:rowOff>
    </xdr:from>
    <xdr:to>
      <xdr:col>6</xdr:col>
      <xdr:colOff>847725</xdr:colOff>
      <xdr:row>5</xdr:row>
      <xdr:rowOff>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34075" y="117157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847725</xdr:colOff>
      <xdr:row>4</xdr:row>
      <xdr:rowOff>142875</xdr:rowOff>
    </xdr:from>
    <xdr:to>
      <xdr:col>6</xdr:col>
      <xdr:colOff>847725</xdr:colOff>
      <xdr:row>5</xdr:row>
      <xdr:rowOff>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34075" y="117157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1</xdr:row>
      <xdr:rowOff>85725</xdr:rowOff>
    </xdr:from>
    <xdr:to>
      <xdr:col>9</xdr:col>
      <xdr:colOff>0</xdr:colOff>
      <xdr:row>5</xdr:row>
      <xdr:rowOff>180975</xdr:rowOff>
    </xdr:to>
    <xdr:pic>
      <xdr:nvPicPr>
        <xdr:cNvPr id="7" name="Imagem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57675" y="428625"/>
          <a:ext cx="337185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24</xdr:row>
      <xdr:rowOff>47625</xdr:rowOff>
    </xdr:from>
    <xdr:to>
      <xdr:col>5</xdr:col>
      <xdr:colOff>171450</xdr:colOff>
      <xdr:row>24</xdr:row>
      <xdr:rowOff>504825</xdr:rowOff>
    </xdr:to>
    <xdr:pic>
      <xdr:nvPicPr>
        <xdr:cNvPr id="7449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025" y="5067300"/>
          <a:ext cx="3448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847725</xdr:colOff>
      <xdr:row>4</xdr:row>
      <xdr:rowOff>142875</xdr:rowOff>
    </xdr:from>
    <xdr:to>
      <xdr:col>6</xdr:col>
      <xdr:colOff>847725</xdr:colOff>
      <xdr:row>5</xdr:row>
      <xdr:rowOff>0</xdr:rowOff>
    </xdr:to>
    <xdr:pic>
      <xdr:nvPicPr>
        <xdr:cNvPr id="7450" name="Picture 3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34075" y="117157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847725</xdr:colOff>
      <xdr:row>4</xdr:row>
      <xdr:rowOff>142875</xdr:rowOff>
    </xdr:from>
    <xdr:to>
      <xdr:col>6</xdr:col>
      <xdr:colOff>847725</xdr:colOff>
      <xdr:row>5</xdr:row>
      <xdr:rowOff>0</xdr:rowOff>
    </xdr:to>
    <xdr:pic>
      <xdr:nvPicPr>
        <xdr:cNvPr id="7451" name="Picture 3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34075" y="117157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609600</xdr:colOff>
      <xdr:row>4</xdr:row>
      <xdr:rowOff>142875</xdr:rowOff>
    </xdr:from>
    <xdr:to>
      <xdr:col>16</xdr:col>
      <xdr:colOff>609600</xdr:colOff>
      <xdr:row>5</xdr:row>
      <xdr:rowOff>0</xdr:rowOff>
    </xdr:to>
    <xdr:pic>
      <xdr:nvPicPr>
        <xdr:cNvPr id="5271" name="Picture 3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240625" y="101917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609600</xdr:colOff>
      <xdr:row>4</xdr:row>
      <xdr:rowOff>142875</xdr:rowOff>
    </xdr:from>
    <xdr:to>
      <xdr:col>16</xdr:col>
      <xdr:colOff>609600</xdr:colOff>
      <xdr:row>5</xdr:row>
      <xdr:rowOff>0</xdr:rowOff>
    </xdr:to>
    <xdr:pic>
      <xdr:nvPicPr>
        <xdr:cNvPr id="5272" name="Picture 3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240625" y="101917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62"/>
  <sheetViews>
    <sheetView view="pageBreakPreview" zoomScale="80" zoomScaleSheetLayoutView="80" workbookViewId="0" topLeftCell="A13">
      <selection activeCell="D29" sqref="D29"/>
    </sheetView>
  </sheetViews>
  <sheetFormatPr defaultColWidth="9.140625" defaultRowHeight="12.75"/>
  <cols>
    <col min="1" max="1" width="8.421875" style="63" customWidth="1"/>
    <col min="2" max="2" width="12.28125" style="63" customWidth="1"/>
    <col min="3" max="3" width="7.8515625" style="63" customWidth="1"/>
    <col min="4" max="4" width="70.8515625" style="63" customWidth="1"/>
    <col min="5" max="5" width="7.00390625" style="63" bestFit="1" customWidth="1"/>
    <col min="6" max="6" width="11.00390625" style="64" bestFit="1" customWidth="1"/>
    <col min="7" max="8" width="16.8515625" style="65" customWidth="1"/>
    <col min="9" max="9" width="20.57421875" style="66" bestFit="1" customWidth="1"/>
    <col min="10" max="15" width="20.57421875" style="66" customWidth="1"/>
    <col min="16" max="16" width="15.421875" style="0" customWidth="1"/>
    <col min="20" max="20" width="9.8515625" style="181" bestFit="1" customWidth="1"/>
    <col min="22" max="22" width="15.28125" style="0" bestFit="1" customWidth="1"/>
  </cols>
  <sheetData>
    <row r="5" spans="1:15" ht="20.1" customHeight="1">
      <c r="A5" s="17" t="s">
        <v>82</v>
      </c>
      <c r="B5" s="18"/>
      <c r="C5" s="37"/>
      <c r="D5" s="37"/>
      <c r="E5" s="18"/>
      <c r="F5" s="19"/>
      <c r="G5" s="20"/>
      <c r="H5" s="20"/>
      <c r="I5" s="38"/>
      <c r="J5" s="112"/>
      <c r="K5" s="112"/>
      <c r="L5" s="112"/>
      <c r="M5" s="112"/>
      <c r="N5" s="112"/>
      <c r="O5" s="112"/>
    </row>
    <row r="6" spans="1:15" ht="20.1" customHeight="1">
      <c r="A6" s="525" t="s">
        <v>9</v>
      </c>
      <c r="B6" s="526"/>
      <c r="C6" s="526"/>
      <c r="D6" s="526"/>
      <c r="E6" s="21"/>
      <c r="F6" s="22"/>
      <c r="G6" s="23"/>
      <c r="H6" s="23"/>
      <c r="I6" s="39"/>
      <c r="J6" s="112"/>
      <c r="K6" s="112"/>
      <c r="L6" s="112"/>
      <c r="M6" s="112"/>
      <c r="N6" s="112"/>
      <c r="O6" s="112"/>
    </row>
    <row r="7" spans="1:15" ht="20.1" customHeight="1">
      <c r="A7" s="24" t="s">
        <v>154</v>
      </c>
      <c r="B7" s="25"/>
      <c r="C7" s="40"/>
      <c r="D7" s="40"/>
      <c r="E7" s="26"/>
      <c r="F7" s="27"/>
      <c r="G7" s="28"/>
      <c r="H7" s="28"/>
      <c r="I7" s="39"/>
      <c r="J7" s="112"/>
      <c r="K7" s="112"/>
      <c r="L7" s="112"/>
      <c r="M7" s="112"/>
      <c r="N7" s="112"/>
      <c r="O7" s="112"/>
    </row>
    <row r="8" spans="1:15" ht="20.1" customHeight="1">
      <c r="A8" s="24" t="s">
        <v>10</v>
      </c>
      <c r="B8" s="26"/>
      <c r="C8" s="40"/>
      <c r="D8" s="40"/>
      <c r="E8" s="26"/>
      <c r="F8" s="27"/>
      <c r="G8" s="29"/>
      <c r="H8" s="29"/>
      <c r="I8" s="41"/>
      <c r="J8" s="113"/>
      <c r="K8" s="113"/>
      <c r="L8" s="113"/>
      <c r="M8" s="113"/>
      <c r="N8" s="113"/>
      <c r="O8" s="113"/>
    </row>
    <row r="9" spans="1:15" ht="20.1" customHeight="1">
      <c r="A9" s="30" t="s">
        <v>11</v>
      </c>
      <c r="B9" s="527">
        <f>I35</f>
        <v>328769.0338999999</v>
      </c>
      <c r="C9" s="527"/>
      <c r="D9" s="40"/>
      <c r="E9" s="31"/>
      <c r="F9" s="32"/>
      <c r="G9" s="211"/>
      <c r="H9" s="211"/>
      <c r="I9" s="41"/>
      <c r="J9" s="113"/>
      <c r="K9" s="113"/>
      <c r="L9" s="113"/>
      <c r="M9" s="113"/>
      <c r="N9" s="113"/>
      <c r="O9" s="113"/>
    </row>
    <row r="10" spans="1:15" ht="20.1" customHeight="1">
      <c r="A10" s="33" t="s">
        <v>12</v>
      </c>
      <c r="B10" s="40" t="s">
        <v>98</v>
      </c>
      <c r="C10" s="40"/>
      <c r="D10" s="40"/>
      <c r="E10" s="40"/>
      <c r="F10" s="42"/>
      <c r="G10" s="43"/>
      <c r="H10" s="43"/>
      <c r="I10" s="44"/>
      <c r="J10" s="114"/>
      <c r="K10" s="114"/>
      <c r="L10" s="114"/>
      <c r="M10" s="114"/>
      <c r="N10" s="114"/>
      <c r="O10" s="114"/>
    </row>
    <row r="11" spans="1:15" ht="20.1" customHeight="1">
      <c r="A11" s="33"/>
      <c r="B11" s="40"/>
      <c r="C11" s="40"/>
      <c r="D11" s="40"/>
      <c r="E11" s="40"/>
      <c r="F11" s="42"/>
      <c r="G11" s="43"/>
      <c r="H11" s="43"/>
      <c r="I11" s="44"/>
      <c r="J11" s="114"/>
      <c r="K11" s="114"/>
      <c r="L11" s="114"/>
      <c r="M11" s="114"/>
      <c r="N11" s="114"/>
      <c r="O11" s="114"/>
    </row>
    <row r="12" spans="1:15" ht="20.1" customHeight="1">
      <c r="A12" s="33"/>
      <c r="B12" s="40"/>
      <c r="C12" s="40"/>
      <c r="D12" s="40"/>
      <c r="E12" s="40"/>
      <c r="F12" s="42"/>
      <c r="G12" s="43"/>
      <c r="H12" s="43"/>
      <c r="I12" s="44"/>
      <c r="J12" s="114"/>
      <c r="K12" s="114"/>
      <c r="L12" s="114"/>
      <c r="M12" s="114"/>
      <c r="N12" s="114"/>
      <c r="O12" s="114"/>
    </row>
    <row r="13" spans="1:15" ht="20.1" customHeight="1">
      <c r="A13" s="34" t="s">
        <v>57</v>
      </c>
      <c r="B13" s="129">
        <f>'BDI-CONST'!I25</f>
        <v>0.2881986483454233</v>
      </c>
      <c r="C13" s="45"/>
      <c r="D13" s="45"/>
      <c r="E13" s="46"/>
      <c r="F13" s="47"/>
      <c r="G13" s="48"/>
      <c r="H13" s="48"/>
      <c r="I13" s="49"/>
      <c r="J13" s="114"/>
      <c r="K13" s="114"/>
      <c r="L13" s="114"/>
      <c r="M13" s="114"/>
      <c r="N13" s="114"/>
      <c r="O13" s="114"/>
    </row>
    <row r="14" spans="1:16" ht="15" customHeight="1">
      <c r="A14" s="528" t="s">
        <v>15</v>
      </c>
      <c r="B14" s="528" t="s">
        <v>16</v>
      </c>
      <c r="C14" s="530" t="s">
        <v>0</v>
      </c>
      <c r="D14" s="530" t="s">
        <v>1</v>
      </c>
      <c r="E14" s="534" t="s">
        <v>2</v>
      </c>
      <c r="F14" s="535" t="s">
        <v>3</v>
      </c>
      <c r="G14" s="519" t="s">
        <v>13</v>
      </c>
      <c r="H14" s="519" t="s">
        <v>31</v>
      </c>
      <c r="I14" s="521" t="s">
        <v>14</v>
      </c>
      <c r="J14" s="494"/>
      <c r="K14" s="494"/>
      <c r="L14" s="494"/>
      <c r="M14" s="494"/>
      <c r="N14" s="494"/>
      <c r="O14" s="494"/>
      <c r="P14" s="1"/>
    </row>
    <row r="15" spans="1:16" ht="15" customHeight="1">
      <c r="A15" s="529"/>
      <c r="B15" s="529"/>
      <c r="C15" s="531"/>
      <c r="D15" s="531"/>
      <c r="E15" s="531"/>
      <c r="F15" s="536"/>
      <c r="G15" s="520"/>
      <c r="H15" s="520"/>
      <c r="I15" s="522"/>
      <c r="J15" s="494"/>
      <c r="K15" s="494"/>
      <c r="L15" s="494"/>
      <c r="M15" s="494"/>
      <c r="N15" s="494"/>
      <c r="O15" s="494"/>
      <c r="P15" s="2">
        <v>1.2882</v>
      </c>
    </row>
    <row r="16" spans="1:16" ht="15" customHeight="1">
      <c r="A16" s="184"/>
      <c r="B16" s="184"/>
      <c r="C16" s="185" t="s">
        <v>93</v>
      </c>
      <c r="D16" s="186" t="s">
        <v>92</v>
      </c>
      <c r="E16" s="187"/>
      <c r="F16" s="188"/>
      <c r="G16" s="189"/>
      <c r="H16" s="189"/>
      <c r="I16" s="190"/>
      <c r="J16" s="495"/>
      <c r="K16" s="495"/>
      <c r="L16" s="495"/>
      <c r="M16" s="495"/>
      <c r="N16" s="495"/>
      <c r="O16" s="495"/>
      <c r="P16" s="2"/>
    </row>
    <row r="17" spans="1:16" ht="15" customHeight="1">
      <c r="A17" s="56" t="s">
        <v>90</v>
      </c>
      <c r="B17" s="56">
        <v>10000</v>
      </c>
      <c r="C17" s="170" t="s">
        <v>91</v>
      </c>
      <c r="D17" s="199" t="s">
        <v>95</v>
      </c>
      <c r="E17" s="171" t="s">
        <v>96</v>
      </c>
      <c r="F17" s="172">
        <v>1</v>
      </c>
      <c r="G17" s="173">
        <v>11000.43</v>
      </c>
      <c r="H17" s="173">
        <f>ROUND((G17*$P$15),2)</f>
        <v>14170.75</v>
      </c>
      <c r="I17" s="174">
        <f>H17*F17</f>
        <v>14170.75</v>
      </c>
      <c r="J17" s="496"/>
      <c r="K17" s="496"/>
      <c r="L17" s="496"/>
      <c r="M17" s="496"/>
      <c r="N17" s="496"/>
      <c r="O17" s="496"/>
      <c r="P17" s="2"/>
    </row>
    <row r="18" spans="1:22" ht="15" customHeight="1">
      <c r="A18" s="56"/>
      <c r="B18" s="56"/>
      <c r="C18" s="5"/>
      <c r="D18" s="523" t="s">
        <v>94</v>
      </c>
      <c r="E18" s="524"/>
      <c r="F18" s="524"/>
      <c r="G18" s="524"/>
      <c r="H18" s="207"/>
      <c r="I18" s="7">
        <f>SUM(I16:I17)</f>
        <v>14170.75</v>
      </c>
      <c r="J18" s="232"/>
      <c r="K18" s="232"/>
      <c r="L18" s="232"/>
      <c r="M18" s="232"/>
      <c r="N18" s="232"/>
      <c r="O18" s="232"/>
      <c r="P18" s="2"/>
      <c r="V18" s="197">
        <f>I18</f>
        <v>14170.75</v>
      </c>
    </row>
    <row r="19" spans="1:22" ht="15">
      <c r="A19" s="54"/>
      <c r="B19" s="54"/>
      <c r="C19" s="213" t="s">
        <v>22</v>
      </c>
      <c r="D19" s="55" t="s">
        <v>23</v>
      </c>
      <c r="E19" s="212"/>
      <c r="F19" s="209"/>
      <c r="G19" s="52"/>
      <c r="H19" s="52"/>
      <c r="I19" s="210"/>
      <c r="J19" s="494"/>
      <c r="K19" s="494"/>
      <c r="L19" s="494"/>
      <c r="M19" s="494"/>
      <c r="N19" s="494"/>
      <c r="O19" s="494"/>
      <c r="P19" s="14"/>
      <c r="V19" s="198"/>
    </row>
    <row r="20" spans="1:22" ht="15">
      <c r="A20" s="164"/>
      <c r="B20" s="164"/>
      <c r="C20" s="165"/>
      <c r="D20" s="160" t="s">
        <v>65</v>
      </c>
      <c r="E20" s="166"/>
      <c r="F20" s="167"/>
      <c r="G20" s="168"/>
      <c r="H20" s="168"/>
      <c r="I20" s="169"/>
      <c r="J20" s="496"/>
      <c r="K20" s="496"/>
      <c r="L20" s="496"/>
      <c r="M20" s="496"/>
      <c r="N20" s="496"/>
      <c r="O20" s="496"/>
      <c r="P20" s="15"/>
      <c r="V20" s="198"/>
    </row>
    <row r="21" spans="1:22" ht="12.75">
      <c r="A21" s="56" t="s">
        <v>85</v>
      </c>
      <c r="B21" s="56">
        <v>10004</v>
      </c>
      <c r="C21" s="170" t="s">
        <v>107</v>
      </c>
      <c r="D21" s="161" t="s">
        <v>66</v>
      </c>
      <c r="E21" s="171" t="s">
        <v>84</v>
      </c>
      <c r="F21" s="172">
        <v>1</v>
      </c>
      <c r="G21" s="173">
        <v>4657.2</v>
      </c>
      <c r="H21" s="173">
        <f>ROUND((G21*$P$15),2)</f>
        <v>5999.41</v>
      </c>
      <c r="I21" s="174">
        <f>H21*F21</f>
        <v>5999.41</v>
      </c>
      <c r="J21" s="496"/>
      <c r="K21" s="496"/>
      <c r="L21" s="496"/>
      <c r="M21" s="496"/>
      <c r="N21" s="496"/>
      <c r="O21" s="496"/>
      <c r="P21" s="3"/>
      <c r="V21" s="197">
        <v>6000</v>
      </c>
    </row>
    <row r="22" spans="1:22" ht="12.75">
      <c r="A22" s="56" t="s">
        <v>78</v>
      </c>
      <c r="B22" s="56">
        <v>9640</v>
      </c>
      <c r="C22" s="170" t="s">
        <v>6</v>
      </c>
      <c r="D22" s="162" t="s">
        <v>67</v>
      </c>
      <c r="E22" s="171" t="s">
        <v>87</v>
      </c>
      <c r="F22" s="172">
        <v>2200</v>
      </c>
      <c r="G22" s="173">
        <v>1.44</v>
      </c>
      <c r="H22" s="173">
        <f>ROUND((G22*$P$15),2)</f>
        <v>1.86</v>
      </c>
      <c r="I22" s="174">
        <f>H22*F22</f>
        <v>4092</v>
      </c>
      <c r="J22" s="496"/>
      <c r="K22" s="496"/>
      <c r="L22" s="496"/>
      <c r="M22" s="496"/>
      <c r="N22" s="496"/>
      <c r="O22" s="496"/>
      <c r="P22" s="3"/>
      <c r="V22" s="197">
        <v>4114</v>
      </c>
    </row>
    <row r="23" spans="1:22" ht="15">
      <c r="A23" s="56"/>
      <c r="B23" s="56"/>
      <c r="C23" s="5"/>
      <c r="D23" s="523" t="s">
        <v>64</v>
      </c>
      <c r="E23" s="524"/>
      <c r="F23" s="524"/>
      <c r="G23" s="524"/>
      <c r="H23" s="207"/>
      <c r="I23" s="7">
        <f>SUM(I20:I22)</f>
        <v>10091.41</v>
      </c>
      <c r="J23" s="232"/>
      <c r="K23" s="232"/>
      <c r="L23" s="232"/>
      <c r="M23" s="232"/>
      <c r="N23" s="232"/>
      <c r="O23" s="232"/>
      <c r="P23" s="3"/>
      <c r="V23" s="198"/>
    </row>
    <row r="24" spans="1:22" ht="15">
      <c r="A24" s="57"/>
      <c r="B24" s="57"/>
      <c r="C24" s="213" t="s">
        <v>7</v>
      </c>
      <c r="D24" s="163" t="s">
        <v>68</v>
      </c>
      <c r="E24" s="55"/>
      <c r="F24" s="59"/>
      <c r="G24" s="60"/>
      <c r="H24" s="67"/>
      <c r="I24" s="61"/>
      <c r="J24" s="497"/>
      <c r="K24" s="497"/>
      <c r="L24" s="497"/>
      <c r="M24" s="497"/>
      <c r="N24" s="497"/>
      <c r="O24" s="497"/>
      <c r="P24" s="3"/>
      <c r="V24" s="198"/>
    </row>
    <row r="25" spans="1:22" ht="12.75">
      <c r="A25" s="175" t="s">
        <v>78</v>
      </c>
      <c r="B25" s="176">
        <v>95990</v>
      </c>
      <c r="C25" s="5" t="s">
        <v>4</v>
      </c>
      <c r="D25" s="200" t="s">
        <v>69</v>
      </c>
      <c r="E25" s="177" t="s">
        <v>5</v>
      </c>
      <c r="F25" s="178">
        <f>ROUND((P25*Q25),2)</f>
        <v>38.46</v>
      </c>
      <c r="G25" s="179">
        <v>906.82</v>
      </c>
      <c r="H25" s="173">
        <f aca="true" t="shared" si="0" ref="H25:H33">ROUND((G25*$P$15),2)</f>
        <v>1168.17</v>
      </c>
      <c r="I25" s="174">
        <f aca="true" t="shared" si="1" ref="I25:I33">H25*F25</f>
        <v>44927.8182</v>
      </c>
      <c r="J25" s="174"/>
      <c r="K25" s="174"/>
      <c r="L25" s="174"/>
      <c r="M25" s="174"/>
      <c r="N25" s="174"/>
      <c r="O25" s="174"/>
      <c r="P25" s="180">
        <v>90</v>
      </c>
      <c r="Q25">
        <v>0.42735</v>
      </c>
      <c r="R25">
        <v>18</v>
      </c>
      <c r="S25">
        <v>20</v>
      </c>
      <c r="T25" s="181">
        <f>SUM(R25*S25)</f>
        <v>360</v>
      </c>
      <c r="V25" s="198"/>
    </row>
    <row r="26" spans="1:22" ht="12.75">
      <c r="A26" s="175" t="s">
        <v>78</v>
      </c>
      <c r="B26" s="176">
        <v>95990</v>
      </c>
      <c r="C26" s="5" t="s">
        <v>25</v>
      </c>
      <c r="D26" s="201" t="s">
        <v>70</v>
      </c>
      <c r="E26" s="177" t="s">
        <v>5</v>
      </c>
      <c r="F26" s="178">
        <f>ROUND((P26*Q26),2)</f>
        <v>38.46</v>
      </c>
      <c r="G26" s="179">
        <v>906.82</v>
      </c>
      <c r="H26" s="173">
        <f t="shared" si="0"/>
        <v>1168.17</v>
      </c>
      <c r="I26" s="174">
        <f t="shared" si="1"/>
        <v>44927.8182</v>
      </c>
      <c r="J26" s="174"/>
      <c r="K26" s="174"/>
      <c r="L26" s="174"/>
      <c r="M26" s="174"/>
      <c r="N26" s="174"/>
      <c r="O26" s="174"/>
      <c r="P26" s="180">
        <v>90</v>
      </c>
      <c r="Q26">
        <v>0.42735</v>
      </c>
      <c r="R26">
        <v>18</v>
      </c>
      <c r="S26">
        <v>20</v>
      </c>
      <c r="T26" s="181">
        <f>SUM(R26*S26)</f>
        <v>360</v>
      </c>
      <c r="V26" s="198"/>
    </row>
    <row r="27" spans="1:22" ht="12.75">
      <c r="A27" s="175" t="s">
        <v>78</v>
      </c>
      <c r="B27" s="176">
        <v>95990</v>
      </c>
      <c r="C27" s="5" t="s">
        <v>26</v>
      </c>
      <c r="D27" s="200" t="s">
        <v>71</v>
      </c>
      <c r="E27" s="177" t="s">
        <v>5</v>
      </c>
      <c r="F27" s="178">
        <f aca="true" t="shared" si="2" ref="F27:F33">ROUND((P27*Q27),2)</f>
        <v>25.64</v>
      </c>
      <c r="G27" s="179">
        <v>906.82</v>
      </c>
      <c r="H27" s="173">
        <f t="shared" si="0"/>
        <v>1168.17</v>
      </c>
      <c r="I27" s="174">
        <f t="shared" si="1"/>
        <v>29951.878800000002</v>
      </c>
      <c r="J27" s="174"/>
      <c r="K27" s="174"/>
      <c r="L27" s="174"/>
      <c r="M27" s="174"/>
      <c r="N27" s="174"/>
      <c r="O27" s="174"/>
      <c r="P27" s="180">
        <v>60</v>
      </c>
      <c r="Q27">
        <v>0.42735</v>
      </c>
      <c r="R27">
        <v>12</v>
      </c>
      <c r="S27">
        <v>20</v>
      </c>
      <c r="T27" s="181">
        <f aca="true" t="shared" si="3" ref="T27:T33">SUM(R27*S27)</f>
        <v>240</v>
      </c>
      <c r="V27" s="198"/>
    </row>
    <row r="28" spans="1:22" ht="12.75">
      <c r="A28" s="175" t="s">
        <v>78</v>
      </c>
      <c r="B28" s="176">
        <v>95990</v>
      </c>
      <c r="C28" s="5" t="s">
        <v>27</v>
      </c>
      <c r="D28" s="202" t="s">
        <v>72</v>
      </c>
      <c r="E28" s="177" t="s">
        <v>5</v>
      </c>
      <c r="F28" s="178">
        <f t="shared" si="2"/>
        <v>25.64</v>
      </c>
      <c r="G28" s="179">
        <v>906.82</v>
      </c>
      <c r="H28" s="173">
        <f t="shared" si="0"/>
        <v>1168.17</v>
      </c>
      <c r="I28" s="174">
        <f t="shared" si="1"/>
        <v>29951.878800000002</v>
      </c>
      <c r="J28" s="174"/>
      <c r="K28" s="174"/>
      <c r="L28" s="174"/>
      <c r="M28" s="174"/>
      <c r="N28" s="174"/>
      <c r="O28" s="174"/>
      <c r="P28" s="180">
        <v>60</v>
      </c>
      <c r="Q28">
        <v>0.42735</v>
      </c>
      <c r="R28">
        <v>12</v>
      </c>
      <c r="S28">
        <v>20</v>
      </c>
      <c r="T28" s="181">
        <f t="shared" si="3"/>
        <v>240</v>
      </c>
      <c r="V28" s="198"/>
    </row>
    <row r="29" spans="1:22" ht="12.75">
      <c r="A29" s="175" t="s">
        <v>78</v>
      </c>
      <c r="B29" s="176">
        <v>95990</v>
      </c>
      <c r="C29" s="5" t="s">
        <v>30</v>
      </c>
      <c r="D29" s="202" t="s">
        <v>73</v>
      </c>
      <c r="E29" s="177" t="s">
        <v>5</v>
      </c>
      <c r="F29" s="178">
        <f t="shared" si="2"/>
        <v>32.05</v>
      </c>
      <c r="G29" s="179">
        <v>906.82</v>
      </c>
      <c r="H29" s="173">
        <f t="shared" si="0"/>
        <v>1168.17</v>
      </c>
      <c r="I29" s="174">
        <f t="shared" si="1"/>
        <v>37439.8485</v>
      </c>
      <c r="J29" s="174"/>
      <c r="K29" s="174"/>
      <c r="L29" s="174"/>
      <c r="M29" s="174"/>
      <c r="N29" s="174"/>
      <c r="O29" s="174"/>
      <c r="P29" s="180">
        <v>75</v>
      </c>
      <c r="Q29">
        <v>0.42735</v>
      </c>
      <c r="R29">
        <v>15</v>
      </c>
      <c r="S29">
        <v>20</v>
      </c>
      <c r="T29" s="181">
        <f t="shared" si="3"/>
        <v>300</v>
      </c>
      <c r="V29" s="198"/>
    </row>
    <row r="30" spans="1:22" ht="12.75">
      <c r="A30" s="175" t="s">
        <v>78</v>
      </c>
      <c r="B30" s="176">
        <v>95990</v>
      </c>
      <c r="C30" s="5" t="s">
        <v>63</v>
      </c>
      <c r="D30" s="200" t="s">
        <v>74</v>
      </c>
      <c r="E30" s="177" t="s">
        <v>5</v>
      </c>
      <c r="F30" s="178">
        <f t="shared" si="2"/>
        <v>32.05</v>
      </c>
      <c r="G30" s="179">
        <v>906.82</v>
      </c>
      <c r="H30" s="173">
        <f t="shared" si="0"/>
        <v>1168.17</v>
      </c>
      <c r="I30" s="174">
        <f t="shared" si="1"/>
        <v>37439.8485</v>
      </c>
      <c r="J30" s="174"/>
      <c r="K30" s="174"/>
      <c r="L30" s="174"/>
      <c r="M30" s="174"/>
      <c r="N30" s="174"/>
      <c r="O30" s="174"/>
      <c r="P30" s="180">
        <v>75</v>
      </c>
      <c r="Q30">
        <v>0.42735</v>
      </c>
      <c r="R30">
        <v>15</v>
      </c>
      <c r="S30">
        <v>20</v>
      </c>
      <c r="T30" s="181">
        <f t="shared" si="3"/>
        <v>300</v>
      </c>
      <c r="V30" s="198"/>
    </row>
    <row r="31" spans="1:22" ht="12.75">
      <c r="A31" s="175" t="s">
        <v>78</v>
      </c>
      <c r="B31" s="176">
        <v>95990</v>
      </c>
      <c r="C31" s="5" t="s">
        <v>79</v>
      </c>
      <c r="D31" s="200" t="s">
        <v>75</v>
      </c>
      <c r="E31" s="177" t="s">
        <v>5</v>
      </c>
      <c r="F31" s="178">
        <f t="shared" si="2"/>
        <v>19.23</v>
      </c>
      <c r="G31" s="179">
        <v>906.82</v>
      </c>
      <c r="H31" s="173">
        <f t="shared" si="0"/>
        <v>1168.17</v>
      </c>
      <c r="I31" s="174">
        <f t="shared" si="1"/>
        <v>22463.9091</v>
      </c>
      <c r="J31" s="174"/>
      <c r="K31" s="174"/>
      <c r="L31" s="174"/>
      <c r="M31" s="174"/>
      <c r="N31" s="174"/>
      <c r="O31" s="174"/>
      <c r="P31" s="180">
        <v>45</v>
      </c>
      <c r="Q31">
        <v>0.42735</v>
      </c>
      <c r="R31">
        <v>9</v>
      </c>
      <c r="S31">
        <v>20</v>
      </c>
      <c r="T31" s="181">
        <f t="shared" si="3"/>
        <v>180</v>
      </c>
      <c r="V31" s="198"/>
    </row>
    <row r="32" spans="1:22" ht="28.5">
      <c r="A32" s="175" t="s">
        <v>78</v>
      </c>
      <c r="B32" s="176">
        <v>95990</v>
      </c>
      <c r="C32" s="5" t="s">
        <v>80</v>
      </c>
      <c r="D32" s="200" t="s">
        <v>76</v>
      </c>
      <c r="E32" s="177" t="s">
        <v>5</v>
      </c>
      <c r="F32" s="178">
        <f t="shared" si="2"/>
        <v>29.91</v>
      </c>
      <c r="G32" s="179">
        <v>906.82</v>
      </c>
      <c r="H32" s="173">
        <f t="shared" si="0"/>
        <v>1168.17</v>
      </c>
      <c r="I32" s="174">
        <f t="shared" si="1"/>
        <v>34939.964700000004</v>
      </c>
      <c r="J32" s="174"/>
      <c r="K32" s="174"/>
      <c r="L32" s="174"/>
      <c r="M32" s="174"/>
      <c r="N32" s="174"/>
      <c r="O32" s="174"/>
      <c r="P32" s="180">
        <v>70</v>
      </c>
      <c r="Q32">
        <v>0.42735</v>
      </c>
      <c r="R32">
        <v>12</v>
      </c>
      <c r="S32">
        <v>20</v>
      </c>
      <c r="T32" s="181">
        <f t="shared" si="3"/>
        <v>240</v>
      </c>
      <c r="V32" s="198"/>
    </row>
    <row r="33" spans="1:20" ht="12.75">
      <c r="A33" s="175" t="s">
        <v>78</v>
      </c>
      <c r="B33" s="176">
        <v>95990</v>
      </c>
      <c r="C33" s="5" t="s">
        <v>81</v>
      </c>
      <c r="D33" s="203" t="s">
        <v>77</v>
      </c>
      <c r="E33" s="177" t="s">
        <v>5</v>
      </c>
      <c r="F33" s="178">
        <f t="shared" si="2"/>
        <v>19.23</v>
      </c>
      <c r="G33" s="179">
        <v>906.82</v>
      </c>
      <c r="H33" s="173">
        <f t="shared" si="0"/>
        <v>1168.17</v>
      </c>
      <c r="I33" s="174">
        <f t="shared" si="1"/>
        <v>22463.9091</v>
      </c>
      <c r="J33" s="174"/>
      <c r="K33" s="174"/>
      <c r="L33" s="174"/>
      <c r="M33" s="174"/>
      <c r="N33" s="174"/>
      <c r="O33" s="174"/>
      <c r="P33" s="180">
        <v>45</v>
      </c>
      <c r="Q33">
        <v>0.42735</v>
      </c>
      <c r="R33">
        <v>9</v>
      </c>
      <c r="S33">
        <v>20</v>
      </c>
      <c r="T33" s="181">
        <f t="shared" si="3"/>
        <v>180</v>
      </c>
    </row>
    <row r="34" spans="1:15" ht="15" customHeight="1">
      <c r="A34" s="56"/>
      <c r="B34" s="56"/>
      <c r="C34" s="5"/>
      <c r="D34" s="532" t="s">
        <v>86</v>
      </c>
      <c r="E34" s="524"/>
      <c r="F34" s="524"/>
      <c r="G34" s="524"/>
      <c r="H34" s="207"/>
      <c r="I34" s="7">
        <f>SUM(I25:I33)</f>
        <v>304506.87389999995</v>
      </c>
      <c r="J34" s="232"/>
      <c r="K34" s="232"/>
      <c r="L34" s="232"/>
      <c r="M34" s="232"/>
      <c r="N34" s="232"/>
      <c r="O34" s="232"/>
    </row>
    <row r="35" spans="1:21" ht="15">
      <c r="A35" s="62"/>
      <c r="B35" s="62"/>
      <c r="C35" s="62"/>
      <c r="D35" s="533" t="s">
        <v>24</v>
      </c>
      <c r="E35" s="533"/>
      <c r="F35" s="533"/>
      <c r="G35" s="533"/>
      <c r="H35" s="208"/>
      <c r="I35" s="131">
        <f>I18+I23+I34</f>
        <v>328769.0338999999</v>
      </c>
      <c r="J35" s="498"/>
      <c r="K35" s="498"/>
      <c r="L35" s="498"/>
      <c r="M35" s="498"/>
      <c r="N35" s="498"/>
      <c r="O35" s="498"/>
      <c r="P35" s="16"/>
      <c r="T35" s="16">
        <f>SUM(T25:T33)</f>
        <v>2400</v>
      </c>
      <c r="U35" s="182" t="s">
        <v>87</v>
      </c>
    </row>
    <row r="50" spans="4:5" ht="12.75">
      <c r="D50" s="235"/>
      <c r="E50" s="235"/>
    </row>
    <row r="51" spans="4:5" ht="12.75">
      <c r="D51" s="235"/>
      <c r="E51" s="235"/>
    </row>
    <row r="52" spans="4:5" ht="12.75">
      <c r="D52" s="235"/>
      <c r="E52" s="235"/>
    </row>
    <row r="53" spans="4:5" ht="12.75">
      <c r="D53" s="235"/>
      <c r="E53" s="235"/>
    </row>
    <row r="54" spans="4:5" ht="12.75">
      <c r="D54" s="235"/>
      <c r="E54" s="235"/>
    </row>
    <row r="55" spans="4:7" ht="12.75">
      <c r="D55" s="214"/>
      <c r="E55" s="111"/>
      <c r="F55" s="111"/>
      <c r="G55" s="111"/>
    </row>
    <row r="56" spans="4:7" ht="12.75">
      <c r="D56" s="214"/>
      <c r="E56" s="111"/>
      <c r="F56" s="111"/>
      <c r="G56" s="111"/>
    </row>
    <row r="57" spans="4:5" ht="12.75">
      <c r="D57" s="235"/>
      <c r="E57" s="235"/>
    </row>
    <row r="62" ht="12.75">
      <c r="F62" s="64">
        <f>SUM(F25:F33)</f>
        <v>260.67</v>
      </c>
    </row>
  </sheetData>
  <mergeCells count="15">
    <mergeCell ref="D23:G23"/>
    <mergeCell ref="D34:G34"/>
    <mergeCell ref="D35:G35"/>
    <mergeCell ref="E14:E15"/>
    <mergeCell ref="F14:F15"/>
    <mergeCell ref="G14:G15"/>
    <mergeCell ref="H14:H15"/>
    <mergeCell ref="I14:I15"/>
    <mergeCell ref="D18:G18"/>
    <mergeCell ref="A6:D6"/>
    <mergeCell ref="B9:C9"/>
    <mergeCell ref="A14:A15"/>
    <mergeCell ref="B14:B15"/>
    <mergeCell ref="C14:C15"/>
    <mergeCell ref="D14:D15"/>
  </mergeCells>
  <printOptions horizontalCentered="1"/>
  <pageMargins left="0.3937007874015748" right="0" top="1.9291338582677167" bottom="0.3937007874015748" header="0.1968503937007874" footer="0.5118110236220472"/>
  <pageSetup horizontalDpi="300" verticalDpi="300" orientation="portrait" paperSize="9" scale="45" r:id="rId1"/>
  <headerFooter alignWithMargins="0">
    <oddFooter>&amp;CTrav. Lázaro Picanço, nº 110 - Bairro Centro, CEP: 05.149.133/0001-48 - Ourém - Pará
Fones: (91) 3467-1337, 3467-3412
&amp;RPag.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zoomScale="50" zoomScaleNormal="50" zoomScaleSheetLayoutView="100" workbookViewId="0" topLeftCell="A1">
      <selection activeCell="C13" sqref="C13"/>
    </sheetView>
  </sheetViews>
  <sheetFormatPr defaultColWidth="9.140625" defaultRowHeight="12.75"/>
  <cols>
    <col min="1" max="1" width="9.140625" style="8" customWidth="1"/>
    <col min="2" max="2" width="52.28125" style="0" bestFit="1" customWidth="1"/>
    <col min="3" max="3" width="23.57421875" style="0" customWidth="1"/>
    <col min="4" max="4" width="22.28125" style="0" customWidth="1"/>
    <col min="5" max="5" width="22.421875" style="0" customWidth="1"/>
    <col min="6" max="6" width="20.00390625" style="0" customWidth="1"/>
    <col min="7" max="7" width="21.28125" style="0" customWidth="1"/>
    <col min="8" max="8" width="19.8515625" style="0" customWidth="1"/>
    <col min="9" max="9" width="20.7109375" style="0" customWidth="1"/>
    <col min="10" max="11" width="20.57421875" style="0" customWidth="1"/>
    <col min="12" max="12" width="21.7109375" style="0" customWidth="1"/>
    <col min="13" max="13" width="20.57421875" style="0" customWidth="1"/>
    <col min="14" max="14" width="20.7109375" style="0" customWidth="1"/>
    <col min="15" max="15" width="22.7109375" style="0" customWidth="1"/>
    <col min="16" max="16" width="0.5625" style="0" customWidth="1"/>
    <col min="18" max="18" width="14.8515625" style="0" bestFit="1" customWidth="1"/>
  </cols>
  <sheetData>
    <row r="1" spans="1:21" ht="20.25">
      <c r="A1" s="298" t="s">
        <v>139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299"/>
      <c r="P1" s="313"/>
      <c r="Q1" s="29"/>
      <c r="R1" s="29"/>
      <c r="S1" s="112"/>
      <c r="T1" s="3"/>
      <c r="U1" s="3"/>
    </row>
    <row r="2" spans="1:21" ht="20.25">
      <c r="A2" s="301" t="s">
        <v>140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14"/>
      <c r="P2" s="315"/>
      <c r="Q2" s="23"/>
      <c r="R2" s="23"/>
      <c r="S2" s="112"/>
      <c r="T2" s="3"/>
      <c r="U2" s="3"/>
    </row>
    <row r="3" spans="1:21" ht="20.1" customHeight="1">
      <c r="A3" s="301"/>
      <c r="B3" s="303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2"/>
      <c r="P3" s="316"/>
      <c r="Q3" s="28"/>
      <c r="R3" s="28"/>
      <c r="S3" s="112"/>
      <c r="T3" s="3"/>
      <c r="U3" s="3"/>
    </row>
    <row r="4" spans="1:21" ht="20.1" customHeight="1">
      <c r="A4" s="301" t="s">
        <v>151</v>
      </c>
      <c r="B4" s="302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2"/>
      <c r="P4" s="316"/>
      <c r="Q4" s="29"/>
      <c r="R4" s="29"/>
      <c r="S4" s="113"/>
      <c r="T4" s="3"/>
      <c r="U4" s="3"/>
    </row>
    <row r="5" spans="1:21" ht="20.1" customHeight="1">
      <c r="A5" s="305" t="s">
        <v>152</v>
      </c>
      <c r="B5" s="539">
        <f>C21</f>
        <v>329111.2574</v>
      </c>
      <c r="C5" s="539"/>
      <c r="D5" s="317"/>
      <c r="E5" s="317"/>
      <c r="F5" s="304"/>
      <c r="G5" s="304"/>
      <c r="H5" s="304"/>
      <c r="I5" s="304"/>
      <c r="J5" s="304"/>
      <c r="K5" s="304"/>
      <c r="L5" s="304"/>
      <c r="M5" s="304"/>
      <c r="N5" s="304"/>
      <c r="O5" s="318"/>
      <c r="P5" s="319"/>
      <c r="Q5" s="211"/>
      <c r="R5" s="211"/>
      <c r="S5" s="113"/>
      <c r="T5" s="3"/>
      <c r="U5" s="3"/>
    </row>
    <row r="6" spans="1:21" ht="19.5" customHeight="1">
      <c r="A6" s="306" t="s">
        <v>153</v>
      </c>
      <c r="B6" s="304" t="s">
        <v>98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20"/>
      <c r="Q6" s="43"/>
      <c r="R6" s="43"/>
      <c r="S6" s="114"/>
      <c r="T6" s="3"/>
      <c r="U6" s="3"/>
    </row>
    <row r="7" spans="1:21" ht="20.1" customHeight="1">
      <c r="A7" s="540"/>
      <c r="B7" s="541"/>
      <c r="C7" s="541"/>
      <c r="D7" s="321"/>
      <c r="E7" s="321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20"/>
      <c r="Q7" s="43"/>
      <c r="R7" s="43"/>
      <c r="S7" s="114"/>
      <c r="T7" s="3"/>
      <c r="U7" s="3"/>
    </row>
    <row r="8" spans="1:21" ht="20.1" customHeight="1" thickBot="1">
      <c r="A8" s="322"/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4"/>
      <c r="Q8" s="43"/>
      <c r="R8" s="43"/>
      <c r="S8" s="114"/>
      <c r="T8" s="3"/>
      <c r="U8" s="3"/>
    </row>
    <row r="9" spans="1:21" ht="12.75">
      <c r="A9" s="542" t="s">
        <v>21</v>
      </c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4"/>
      <c r="Q9" s="3"/>
      <c r="R9" s="3"/>
      <c r="S9" s="3"/>
      <c r="T9" s="3"/>
      <c r="U9" s="3"/>
    </row>
    <row r="10" spans="1:21" ht="12.75">
      <c r="A10" s="545"/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7"/>
      <c r="Q10" s="3"/>
      <c r="R10" s="3"/>
      <c r="S10" s="3"/>
      <c r="T10" s="3"/>
      <c r="U10" s="3"/>
    </row>
    <row r="11" spans="1:21" ht="20.25">
      <c r="A11" s="325" t="s">
        <v>17</v>
      </c>
      <c r="B11" s="326" t="s">
        <v>18</v>
      </c>
      <c r="C11" s="326" t="s">
        <v>8</v>
      </c>
      <c r="D11" s="327" t="s">
        <v>19</v>
      </c>
      <c r="E11" s="327" t="s">
        <v>20</v>
      </c>
      <c r="F11" s="327" t="s">
        <v>61</v>
      </c>
      <c r="G11" s="327" t="s">
        <v>62</v>
      </c>
      <c r="H11" s="327" t="s">
        <v>99</v>
      </c>
      <c r="I11" s="327" t="s">
        <v>100</v>
      </c>
      <c r="J11" s="327" t="s">
        <v>101</v>
      </c>
      <c r="K11" s="327" t="s">
        <v>102</v>
      </c>
      <c r="L11" s="327" t="s">
        <v>103</v>
      </c>
      <c r="M11" s="327" t="s">
        <v>104</v>
      </c>
      <c r="N11" s="327" t="s">
        <v>105</v>
      </c>
      <c r="O11" s="327" t="s">
        <v>106</v>
      </c>
      <c r="P11" s="328"/>
      <c r="Q11" s="3"/>
      <c r="R11" s="3"/>
      <c r="S11" s="3"/>
      <c r="T11" s="3"/>
      <c r="U11" s="3"/>
    </row>
    <row r="12" spans="1:21" ht="20.25">
      <c r="A12" s="329"/>
      <c r="B12" s="330"/>
      <c r="C12" s="330"/>
      <c r="D12" s="331">
        <v>1</v>
      </c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28"/>
      <c r="Q12" s="3"/>
      <c r="R12" s="3"/>
      <c r="S12" s="3"/>
      <c r="T12" s="3"/>
      <c r="U12" s="3"/>
    </row>
    <row r="13" spans="1:21" ht="42" customHeight="1">
      <c r="A13" s="332">
        <v>1</v>
      </c>
      <c r="B13" s="333" t="str">
        <f>Orçamento!D16</f>
        <v>SERVIÇOS PRELIMINARES</v>
      </c>
      <c r="C13" s="334">
        <f>'CONST PLAN'!I19</f>
        <v>14256.68</v>
      </c>
      <c r="D13" s="490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7"/>
      <c r="Q13" s="3"/>
      <c r="R13" s="3"/>
      <c r="S13" s="3"/>
      <c r="T13" s="3"/>
      <c r="U13" s="3"/>
    </row>
    <row r="14" spans="1:21" ht="20.25">
      <c r="A14" s="338"/>
      <c r="B14" s="339"/>
      <c r="C14" s="339"/>
      <c r="D14" s="340">
        <f>ROUND((C13*D12),2)</f>
        <v>14256.68</v>
      </c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37"/>
      <c r="Q14" s="3"/>
      <c r="R14" s="3"/>
      <c r="S14" s="3"/>
      <c r="T14" s="3"/>
      <c r="U14" s="3"/>
    </row>
    <row r="15" spans="1:16" ht="20.25">
      <c r="A15" s="342"/>
      <c r="B15" s="343"/>
      <c r="C15" s="343"/>
      <c r="D15" s="344">
        <v>0.05</v>
      </c>
      <c r="E15" s="344">
        <v>0.05</v>
      </c>
      <c r="F15" s="344">
        <v>0.05</v>
      </c>
      <c r="G15" s="344">
        <v>0.1</v>
      </c>
      <c r="H15" s="344">
        <v>0.1</v>
      </c>
      <c r="I15" s="344">
        <v>0.1</v>
      </c>
      <c r="J15" s="344">
        <v>0.1</v>
      </c>
      <c r="K15" s="344">
        <v>0.1</v>
      </c>
      <c r="L15" s="344">
        <v>0.1</v>
      </c>
      <c r="M15" s="344">
        <v>0.1</v>
      </c>
      <c r="N15" s="344">
        <v>0.1</v>
      </c>
      <c r="O15" s="344">
        <v>0.05</v>
      </c>
      <c r="P15" s="345"/>
    </row>
    <row r="16" spans="1:16" ht="47.25" customHeight="1">
      <c r="A16" s="332">
        <v>2</v>
      </c>
      <c r="B16" s="333" t="str">
        <f>Orçamento!D19</f>
        <v>SERVIÇOS INICIAIS</v>
      </c>
      <c r="C16" s="334">
        <f>'CONST PLAN'!I24</f>
        <v>10074</v>
      </c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337"/>
    </row>
    <row r="17" spans="1:16" ht="20.25">
      <c r="A17" s="338"/>
      <c r="B17" s="339"/>
      <c r="C17" s="339"/>
      <c r="D17" s="340">
        <f>ROUND((C16*D15),2)</f>
        <v>503.7</v>
      </c>
      <c r="E17" s="340">
        <f>ROUND((C16*E15),2)</f>
        <v>503.7</v>
      </c>
      <c r="F17" s="340">
        <f>ROUND((C16*F15),2)</f>
        <v>503.7</v>
      </c>
      <c r="G17" s="340">
        <f>ROUND((C16*G15),2)</f>
        <v>1007.4</v>
      </c>
      <c r="H17" s="340">
        <f>ROUND((C16*H15),2)</f>
        <v>1007.4</v>
      </c>
      <c r="I17" s="340">
        <f>ROUND((C16*I15),2)</f>
        <v>1007.4</v>
      </c>
      <c r="J17" s="340">
        <f>ROUND((C16*J15),2)</f>
        <v>1007.4</v>
      </c>
      <c r="K17" s="340">
        <f>ROUND((C16*K15),2)</f>
        <v>1007.4</v>
      </c>
      <c r="L17" s="340">
        <f>ROUND((C16*L15),2)</f>
        <v>1007.4</v>
      </c>
      <c r="M17" s="340">
        <f>ROUND((C16*M15),2)</f>
        <v>1007.4</v>
      </c>
      <c r="N17" s="340">
        <f>ROUND((C16*N15),2)</f>
        <v>1007.4</v>
      </c>
      <c r="O17" s="340">
        <f>ROUND((C16*O15),2)</f>
        <v>503.7</v>
      </c>
      <c r="P17" s="337"/>
    </row>
    <row r="18" spans="1:16" ht="20.25">
      <c r="A18" s="342"/>
      <c r="B18" s="343"/>
      <c r="C18" s="343"/>
      <c r="D18" s="344">
        <v>0.05</v>
      </c>
      <c r="E18" s="344">
        <v>0.05</v>
      </c>
      <c r="F18" s="344">
        <v>0.05</v>
      </c>
      <c r="G18" s="344">
        <v>0.1</v>
      </c>
      <c r="H18" s="344">
        <v>0.1</v>
      </c>
      <c r="I18" s="344">
        <v>0.1</v>
      </c>
      <c r="J18" s="344">
        <v>0.1</v>
      </c>
      <c r="K18" s="344">
        <v>0.1</v>
      </c>
      <c r="L18" s="344">
        <v>0.1</v>
      </c>
      <c r="M18" s="344">
        <v>0.1</v>
      </c>
      <c r="N18" s="344">
        <v>0.1</v>
      </c>
      <c r="O18" s="344">
        <v>0.05</v>
      </c>
      <c r="P18" s="337"/>
    </row>
    <row r="19" spans="1:16" ht="38.25" customHeight="1">
      <c r="A19" s="332">
        <v>3</v>
      </c>
      <c r="B19" s="333" t="s">
        <v>28</v>
      </c>
      <c r="C19" s="334">
        <f>'CONST PLAN'!I35</f>
        <v>304780.5774</v>
      </c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337"/>
    </row>
    <row r="20" spans="1:16" ht="56.25" customHeight="1">
      <c r="A20" s="338"/>
      <c r="B20" s="339"/>
      <c r="C20" s="339"/>
      <c r="D20" s="340">
        <f>ROUND((C19*D18),2)</f>
        <v>15239.03</v>
      </c>
      <c r="E20" s="340">
        <f>ROUND((C19*E18),2)</f>
        <v>15239.03</v>
      </c>
      <c r="F20" s="340">
        <f>ROUND((C19*F18),2)</f>
        <v>15239.03</v>
      </c>
      <c r="G20" s="340">
        <f>ROUND((C19*G18),2)</f>
        <v>30478.06</v>
      </c>
      <c r="H20" s="340">
        <f>ROUND((C19*H18),2)</f>
        <v>30478.06</v>
      </c>
      <c r="I20" s="340">
        <f>ROUND((C19*I18),2)</f>
        <v>30478.06</v>
      </c>
      <c r="J20" s="340">
        <f>ROUND((C19*J18),2)</f>
        <v>30478.06</v>
      </c>
      <c r="K20" s="340">
        <f>ROUND((C19*K18),2)</f>
        <v>30478.06</v>
      </c>
      <c r="L20" s="340">
        <f>ROUND((C19*L18),2)</f>
        <v>30478.06</v>
      </c>
      <c r="M20" s="340">
        <f>ROUND((C19*M18),2)</f>
        <v>30478.06</v>
      </c>
      <c r="N20" s="340">
        <f>ROUND((C19*N18),2)</f>
        <v>30478.06</v>
      </c>
      <c r="O20" s="340">
        <f>ROUND((C19*O18),2)</f>
        <v>15239.03</v>
      </c>
      <c r="P20" s="337"/>
    </row>
    <row r="21" spans="1:18" ht="35.25" customHeight="1" thickBot="1">
      <c r="A21" s="491"/>
      <c r="B21" s="492" t="s">
        <v>8</v>
      </c>
      <c r="C21" s="493">
        <f>C19+C16+C13</f>
        <v>329111.2574</v>
      </c>
      <c r="D21" s="349">
        <f>D20+D17+D14</f>
        <v>29999.410000000003</v>
      </c>
      <c r="E21" s="349">
        <f>E20+E17</f>
        <v>15742.730000000001</v>
      </c>
      <c r="F21" s="349">
        <f>F20+F17</f>
        <v>15742.730000000001</v>
      </c>
      <c r="G21" s="349">
        <f aca="true" t="shared" si="0" ref="G21:N21">G20+G17</f>
        <v>31485.460000000003</v>
      </c>
      <c r="H21" s="349">
        <f t="shared" si="0"/>
        <v>31485.460000000003</v>
      </c>
      <c r="I21" s="349">
        <f t="shared" si="0"/>
        <v>31485.460000000003</v>
      </c>
      <c r="J21" s="349">
        <f t="shared" si="0"/>
        <v>31485.460000000003</v>
      </c>
      <c r="K21" s="349">
        <f t="shared" si="0"/>
        <v>31485.460000000003</v>
      </c>
      <c r="L21" s="349">
        <f t="shared" si="0"/>
        <v>31485.460000000003</v>
      </c>
      <c r="M21" s="349">
        <f t="shared" si="0"/>
        <v>31485.460000000003</v>
      </c>
      <c r="N21" s="349">
        <f t="shared" si="0"/>
        <v>31485.460000000003</v>
      </c>
      <c r="O21" s="349">
        <f>O17+O20</f>
        <v>15742.730000000001</v>
      </c>
      <c r="P21" s="350"/>
      <c r="R21" s="130"/>
    </row>
    <row r="22" spans="1:18" ht="37.5" customHeight="1">
      <c r="A22" s="351"/>
      <c r="B22" s="351"/>
      <c r="C22" s="352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4"/>
      <c r="R22" s="130"/>
    </row>
    <row r="23" spans="1:18" ht="37.5" customHeight="1">
      <c r="A23" s="351"/>
      <c r="B23" s="351"/>
      <c r="C23" s="352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4"/>
      <c r="R23" s="130"/>
    </row>
    <row r="24" spans="1:18" ht="37.5" customHeight="1">
      <c r="A24" s="351"/>
      <c r="B24" s="351"/>
      <c r="C24" s="352"/>
      <c r="D24" s="353"/>
      <c r="E24" s="353"/>
      <c r="F24" s="353"/>
      <c r="G24" s="353"/>
      <c r="H24" s="353"/>
      <c r="I24" s="353"/>
      <c r="J24" s="310"/>
      <c r="K24" s="310"/>
      <c r="L24" s="310"/>
      <c r="M24" s="310"/>
      <c r="N24" s="310"/>
      <c r="O24" s="310"/>
      <c r="P24" s="296"/>
      <c r="R24" s="130"/>
    </row>
    <row r="25" spans="1:18" s="63" customFormat="1" ht="23.1" customHeight="1">
      <c r="A25" s="355"/>
      <c r="B25" s="356"/>
      <c r="C25" s="356"/>
      <c r="D25" s="356"/>
      <c r="E25" s="356"/>
      <c r="F25" s="356"/>
      <c r="G25" s="356"/>
      <c r="H25" s="356"/>
      <c r="I25" s="356"/>
      <c r="J25" s="312"/>
      <c r="K25" s="312"/>
      <c r="L25" s="312"/>
      <c r="M25" s="312"/>
      <c r="N25" s="312"/>
      <c r="O25" s="312"/>
      <c r="P25" s="235"/>
      <c r="R25" s="66"/>
    </row>
    <row r="26" spans="1:18" s="63" customFormat="1" ht="23.1" customHeight="1">
      <c r="A26" s="548"/>
      <c r="B26" s="548"/>
      <c r="C26" s="548"/>
      <c r="D26" s="548"/>
      <c r="E26" s="548"/>
      <c r="F26" s="548"/>
      <c r="G26" s="548"/>
      <c r="H26" s="548"/>
      <c r="I26" s="548"/>
      <c r="J26" s="312"/>
      <c r="K26" s="312"/>
      <c r="L26" s="312"/>
      <c r="M26" s="312"/>
      <c r="N26" s="312"/>
      <c r="O26" s="312"/>
      <c r="P26" s="235"/>
      <c r="R26" s="66"/>
    </row>
    <row r="27" spans="1:18" s="63" customFormat="1" ht="23.1" customHeight="1">
      <c r="A27" s="549"/>
      <c r="B27" s="549"/>
      <c r="C27" s="549"/>
      <c r="D27" s="549"/>
      <c r="E27" s="549"/>
      <c r="F27" s="549"/>
      <c r="G27" s="549"/>
      <c r="H27" s="549"/>
      <c r="I27" s="549"/>
      <c r="J27" s="312"/>
      <c r="K27" s="312"/>
      <c r="L27" s="312"/>
      <c r="M27" s="312"/>
      <c r="N27" s="312"/>
      <c r="O27" s="312"/>
      <c r="P27" s="235"/>
      <c r="R27" s="66"/>
    </row>
    <row r="28" spans="1:18" s="63" customFormat="1" ht="23.1" customHeight="1">
      <c r="A28" s="548"/>
      <c r="B28" s="548"/>
      <c r="C28" s="548"/>
      <c r="D28" s="548"/>
      <c r="E28" s="548"/>
      <c r="F28" s="548"/>
      <c r="G28" s="548"/>
      <c r="H28" s="548"/>
      <c r="I28" s="548"/>
      <c r="J28" s="312"/>
      <c r="K28" s="312"/>
      <c r="L28" s="312"/>
      <c r="M28" s="312"/>
      <c r="N28" s="312"/>
      <c r="O28" s="312"/>
      <c r="P28" s="235"/>
      <c r="R28" s="66"/>
    </row>
    <row r="29" spans="1:18" s="63" customFormat="1" ht="23.1" customHeight="1">
      <c r="A29" s="537"/>
      <c r="B29" s="537"/>
      <c r="C29" s="537"/>
      <c r="D29" s="537"/>
      <c r="E29" s="537"/>
      <c r="F29" s="537"/>
      <c r="G29" s="537"/>
      <c r="H29" s="537"/>
      <c r="I29" s="537"/>
      <c r="J29" s="312"/>
      <c r="K29" s="312"/>
      <c r="L29" s="312"/>
      <c r="M29" s="312"/>
      <c r="N29" s="312"/>
      <c r="O29" s="312"/>
      <c r="P29" s="235"/>
      <c r="R29" s="66"/>
    </row>
    <row r="30" spans="1:18" s="63" customFormat="1" ht="23.1" customHeight="1">
      <c r="A30" s="538"/>
      <c r="B30" s="538"/>
      <c r="C30" s="538"/>
      <c r="D30" s="538"/>
      <c r="E30" s="538"/>
      <c r="F30" s="538"/>
      <c r="G30" s="538"/>
      <c r="H30" s="538"/>
      <c r="I30" s="538"/>
      <c r="J30" s="312"/>
      <c r="K30" s="312"/>
      <c r="L30" s="312"/>
      <c r="M30" s="312"/>
      <c r="N30" s="312"/>
      <c r="O30" s="312"/>
      <c r="P30" s="235"/>
      <c r="R30" s="66"/>
    </row>
    <row r="31" spans="1:18" s="63" customFormat="1" ht="23.1" customHeight="1">
      <c r="A31" s="356"/>
      <c r="B31" s="357"/>
      <c r="C31" s="357"/>
      <c r="D31" s="357"/>
      <c r="E31" s="357"/>
      <c r="F31" s="357"/>
      <c r="G31" s="357"/>
      <c r="H31" s="357"/>
      <c r="I31" s="357"/>
      <c r="J31" s="312"/>
      <c r="K31" s="312"/>
      <c r="L31" s="312"/>
      <c r="M31" s="312"/>
      <c r="N31" s="312"/>
      <c r="O31" s="312"/>
      <c r="P31" s="235"/>
      <c r="R31" s="66"/>
    </row>
    <row r="32" spans="1:18" s="63" customFormat="1" ht="23.1" customHeight="1">
      <c r="A32" s="357"/>
      <c r="B32" s="357"/>
      <c r="C32" s="357"/>
      <c r="D32" s="357"/>
      <c r="E32" s="357"/>
      <c r="F32" s="357"/>
      <c r="G32" s="357"/>
      <c r="H32" s="357"/>
      <c r="I32" s="357"/>
      <c r="J32" s="312"/>
      <c r="K32" s="312"/>
      <c r="L32" s="312"/>
      <c r="M32" s="312"/>
      <c r="N32" s="312"/>
      <c r="O32" s="312"/>
      <c r="P32" s="235"/>
      <c r="R32" s="66"/>
    </row>
    <row r="33" spans="1:18" s="63" customFormat="1" ht="23.1" customHeight="1">
      <c r="A33" s="356"/>
      <c r="B33" s="357"/>
      <c r="C33" s="357"/>
      <c r="D33" s="357"/>
      <c r="E33" s="357"/>
      <c r="F33" s="357"/>
      <c r="G33" s="357"/>
      <c r="H33" s="357"/>
      <c r="I33" s="357"/>
      <c r="J33" s="312"/>
      <c r="K33" s="312"/>
      <c r="L33" s="312"/>
      <c r="M33" s="312"/>
      <c r="N33" s="312"/>
      <c r="O33" s="312"/>
      <c r="P33" s="235"/>
      <c r="R33" s="66"/>
    </row>
    <row r="34" spans="1:18" s="63" customFormat="1" ht="23.1" customHeight="1">
      <c r="A34" s="354"/>
      <c r="B34" s="357"/>
      <c r="C34" s="357"/>
      <c r="D34" s="357"/>
      <c r="E34" s="357"/>
      <c r="F34" s="357"/>
      <c r="G34" s="357"/>
      <c r="H34" s="357"/>
      <c r="I34" s="357"/>
      <c r="J34" s="312"/>
      <c r="K34" s="312"/>
      <c r="L34" s="312"/>
      <c r="M34" s="312"/>
      <c r="N34" s="312"/>
      <c r="O34" s="312"/>
      <c r="P34" s="235"/>
      <c r="R34" s="66"/>
    </row>
    <row r="35" spans="1:18" s="63" customFormat="1" ht="23.1" customHeight="1">
      <c r="A35" s="358"/>
      <c r="B35" s="357"/>
      <c r="C35" s="357"/>
      <c r="D35" s="357"/>
      <c r="E35" s="357"/>
      <c r="F35" s="357"/>
      <c r="G35" s="357"/>
      <c r="H35" s="357"/>
      <c r="I35" s="357"/>
      <c r="J35" s="312"/>
      <c r="K35" s="312"/>
      <c r="L35" s="312"/>
      <c r="M35" s="312"/>
      <c r="N35" s="312"/>
      <c r="O35" s="312"/>
      <c r="P35" s="235"/>
      <c r="R35" s="66"/>
    </row>
    <row r="36" spans="1:18" s="63" customFormat="1" ht="23.1" customHeight="1">
      <c r="A36" s="356"/>
      <c r="B36" s="357"/>
      <c r="C36" s="357"/>
      <c r="D36" s="357"/>
      <c r="E36" s="357"/>
      <c r="F36" s="357"/>
      <c r="G36" s="357"/>
      <c r="H36" s="357"/>
      <c r="I36" s="357"/>
      <c r="J36" s="312"/>
      <c r="K36" s="312"/>
      <c r="L36" s="312"/>
      <c r="M36" s="312"/>
      <c r="N36" s="312"/>
      <c r="O36" s="312"/>
      <c r="P36" s="235"/>
      <c r="R36" s="66"/>
    </row>
    <row r="37" spans="1:18" s="63" customFormat="1" ht="23.1" customHeight="1">
      <c r="A37" s="356"/>
      <c r="B37" s="357"/>
      <c r="C37" s="357"/>
      <c r="D37" s="357"/>
      <c r="E37" s="357"/>
      <c r="F37" s="357"/>
      <c r="G37" s="357"/>
      <c r="H37" s="357"/>
      <c r="I37" s="357"/>
      <c r="J37" s="312"/>
      <c r="K37" s="312"/>
      <c r="L37" s="312"/>
      <c r="M37" s="312"/>
      <c r="N37" s="312"/>
      <c r="O37" s="312"/>
      <c r="P37" s="235"/>
      <c r="R37" s="66"/>
    </row>
    <row r="38" spans="1:18" ht="37.5" customHeight="1">
      <c r="A38" s="351"/>
      <c r="B38" s="351"/>
      <c r="C38" s="352"/>
      <c r="D38" s="353"/>
      <c r="E38" s="353"/>
      <c r="F38" s="353"/>
      <c r="G38" s="353"/>
      <c r="H38" s="353"/>
      <c r="I38" s="353"/>
      <c r="J38" s="310"/>
      <c r="K38" s="310"/>
      <c r="L38" s="310"/>
      <c r="M38" s="310"/>
      <c r="N38" s="310"/>
      <c r="O38" s="310"/>
      <c r="P38" s="296"/>
      <c r="R38" s="130"/>
    </row>
    <row r="39" spans="1:18" ht="37.5" customHeight="1">
      <c r="A39" s="351"/>
      <c r="B39" s="351"/>
      <c r="C39" s="352"/>
      <c r="D39" s="353"/>
      <c r="E39" s="353"/>
      <c r="F39" s="353"/>
      <c r="G39" s="353"/>
      <c r="H39" s="353"/>
      <c r="I39" s="353"/>
      <c r="J39" s="310"/>
      <c r="K39" s="310"/>
      <c r="L39" s="310"/>
      <c r="M39" s="310"/>
      <c r="N39" s="310"/>
      <c r="O39" s="310"/>
      <c r="P39" s="296"/>
      <c r="R39" s="130"/>
    </row>
    <row r="40" spans="1:18" ht="37.5" customHeight="1">
      <c r="A40" s="351"/>
      <c r="B40" s="351"/>
      <c r="C40" s="352"/>
      <c r="D40" s="353"/>
      <c r="E40" s="353"/>
      <c r="F40" s="353"/>
      <c r="G40" s="353"/>
      <c r="H40" s="353"/>
      <c r="I40" s="353"/>
      <c r="J40" s="310"/>
      <c r="K40" s="310"/>
      <c r="L40" s="310"/>
      <c r="M40" s="310"/>
      <c r="N40" s="310"/>
      <c r="O40" s="310"/>
      <c r="P40" s="296"/>
      <c r="R40" s="130"/>
    </row>
    <row r="41" spans="1:18" ht="37.5" customHeight="1">
      <c r="A41" s="351"/>
      <c r="B41" s="351"/>
      <c r="C41" s="352"/>
      <c r="D41" s="353"/>
      <c r="E41" s="353"/>
      <c r="F41" s="353"/>
      <c r="G41" s="353"/>
      <c r="H41" s="353"/>
      <c r="I41" s="353"/>
      <c r="J41" s="310"/>
      <c r="K41" s="310"/>
      <c r="L41" s="310"/>
      <c r="M41" s="310"/>
      <c r="N41" s="310"/>
      <c r="O41" s="310"/>
      <c r="P41" s="296"/>
      <c r="R41" s="130"/>
    </row>
    <row r="42" spans="1:18" ht="37.5" customHeight="1">
      <c r="A42" s="351"/>
      <c r="B42" s="351"/>
      <c r="C42" s="352"/>
      <c r="D42" s="353"/>
      <c r="E42" s="353"/>
      <c r="F42" s="353"/>
      <c r="G42" s="353"/>
      <c r="H42" s="353"/>
      <c r="I42" s="353"/>
      <c r="J42" s="310"/>
      <c r="K42" s="310"/>
      <c r="L42" s="310"/>
      <c r="M42" s="310"/>
      <c r="N42" s="310"/>
      <c r="O42" s="310"/>
      <c r="P42" s="296"/>
      <c r="R42" s="130"/>
    </row>
    <row r="43" spans="1:18" ht="37.5" customHeight="1">
      <c r="A43" s="351"/>
      <c r="B43" s="351"/>
      <c r="C43" s="352"/>
      <c r="D43" s="353"/>
      <c r="E43" s="353"/>
      <c r="F43" s="353"/>
      <c r="G43" s="353"/>
      <c r="H43" s="353"/>
      <c r="I43" s="353"/>
      <c r="J43" s="310"/>
      <c r="K43" s="310"/>
      <c r="L43" s="310"/>
      <c r="M43" s="310"/>
      <c r="N43" s="310"/>
      <c r="O43" s="310"/>
      <c r="P43" s="296"/>
      <c r="R43" s="130"/>
    </row>
    <row r="44" spans="1:18" ht="37.5" customHeight="1">
      <c r="A44" s="351"/>
      <c r="B44" s="351"/>
      <c r="C44" s="352"/>
      <c r="D44" s="353"/>
      <c r="E44" s="353"/>
      <c r="F44" s="353"/>
      <c r="G44" s="353"/>
      <c r="H44" s="353"/>
      <c r="I44" s="353"/>
      <c r="J44" s="310"/>
      <c r="K44" s="310"/>
      <c r="L44" s="310"/>
      <c r="M44" s="310"/>
      <c r="N44" s="310"/>
      <c r="O44" s="310"/>
      <c r="P44" s="296"/>
      <c r="R44" s="130"/>
    </row>
    <row r="45" spans="1:18" ht="37.5" customHeight="1">
      <c r="A45" s="351"/>
      <c r="B45" s="351"/>
      <c r="C45" s="352"/>
      <c r="D45" s="353"/>
      <c r="E45" s="353"/>
      <c r="F45" s="353"/>
      <c r="G45" s="353"/>
      <c r="H45" s="353"/>
      <c r="I45" s="353"/>
      <c r="J45" s="310"/>
      <c r="K45" s="310"/>
      <c r="L45" s="310"/>
      <c r="M45" s="310"/>
      <c r="N45" s="310"/>
      <c r="O45" s="310"/>
      <c r="P45" s="296"/>
      <c r="R45" s="130"/>
    </row>
    <row r="46" spans="1:18" ht="37.5" customHeight="1">
      <c r="A46" s="351"/>
      <c r="B46" s="351"/>
      <c r="C46" s="352"/>
      <c r="D46" s="353"/>
      <c r="E46" s="353"/>
      <c r="F46" s="353"/>
      <c r="G46" s="353"/>
      <c r="H46" s="353"/>
      <c r="I46" s="353"/>
      <c r="J46" s="310"/>
      <c r="K46" s="310"/>
      <c r="L46" s="310"/>
      <c r="M46" s="310"/>
      <c r="N46" s="310"/>
      <c r="O46" s="310"/>
      <c r="P46" s="296"/>
      <c r="R46" s="130"/>
    </row>
    <row r="47" spans="1:18" ht="37.5" customHeight="1">
      <c r="A47" s="351"/>
      <c r="B47" s="351"/>
      <c r="C47" s="352"/>
      <c r="D47" s="353"/>
      <c r="E47" s="353"/>
      <c r="F47" s="353"/>
      <c r="G47" s="353"/>
      <c r="H47" s="353"/>
      <c r="I47" s="353"/>
      <c r="J47" s="310"/>
      <c r="K47" s="310"/>
      <c r="L47" s="310"/>
      <c r="M47" s="310"/>
      <c r="N47" s="310"/>
      <c r="O47" s="310"/>
      <c r="P47" s="296"/>
      <c r="R47" s="130"/>
    </row>
    <row r="48" spans="1:18" ht="37.5" customHeight="1">
      <c r="A48" s="308"/>
      <c r="B48" s="308"/>
      <c r="C48" s="309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296"/>
      <c r="R48" s="130"/>
    </row>
    <row r="49" spans="1:18" ht="37.5" customHeight="1">
      <c r="A49" s="308"/>
      <c r="B49" s="308"/>
      <c r="C49" s="309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296"/>
      <c r="R49" s="130"/>
    </row>
    <row r="50" spans="1:18" ht="37.5" customHeight="1">
      <c r="A50" s="308"/>
      <c r="B50" s="308"/>
      <c r="C50" s="309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296"/>
      <c r="R50" s="130"/>
    </row>
    <row r="51" spans="1:18" ht="35.25" customHeight="1">
      <c r="A51" s="308"/>
      <c r="B51" s="308"/>
      <c r="C51" s="309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296"/>
      <c r="R51" s="130"/>
    </row>
    <row r="52" spans="1:18" ht="35.25" customHeight="1">
      <c r="A52" s="308"/>
      <c r="B52" s="308"/>
      <c r="C52" s="309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296"/>
      <c r="R52" s="130"/>
    </row>
    <row r="53" spans="1:18" ht="35.25" customHeight="1">
      <c r="A53" s="308"/>
      <c r="B53" s="308"/>
      <c r="C53" s="309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296"/>
      <c r="R53" s="130"/>
    </row>
    <row r="54" spans="1:18" ht="35.25" customHeight="1">
      <c r="A54" s="308"/>
      <c r="B54" s="308"/>
      <c r="C54" s="309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296"/>
      <c r="R54" s="130"/>
    </row>
    <row r="55" spans="1:18" ht="35.25" customHeight="1">
      <c r="A55" s="308"/>
      <c r="B55" s="308"/>
      <c r="C55" s="309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296"/>
      <c r="R55" s="130"/>
    </row>
    <row r="56" spans="1:18" ht="35.25" customHeight="1">
      <c r="A56" s="308"/>
      <c r="B56" s="308"/>
      <c r="C56" s="309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296"/>
      <c r="R56" s="130"/>
    </row>
    <row r="57" spans="1:18" ht="35.25" customHeight="1">
      <c r="A57" s="308"/>
      <c r="B57" s="308"/>
      <c r="C57" s="309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296"/>
      <c r="R57" s="130"/>
    </row>
    <row r="58" spans="1:18" ht="35.25" customHeight="1">
      <c r="A58" s="308"/>
      <c r="B58" s="308"/>
      <c r="C58" s="309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296"/>
      <c r="R58" s="130"/>
    </row>
    <row r="59" spans="1:18" ht="35.25" customHeight="1">
      <c r="A59" s="308"/>
      <c r="B59" s="308"/>
      <c r="C59" s="309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296"/>
      <c r="R59" s="130"/>
    </row>
    <row r="60" spans="1:18" ht="35.25" customHeight="1">
      <c r="A60" s="308"/>
      <c r="B60" s="308"/>
      <c r="C60" s="309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296"/>
      <c r="R60" s="130"/>
    </row>
    <row r="61" spans="1:18" ht="35.25" customHeight="1">
      <c r="A61" s="308"/>
      <c r="B61" s="308"/>
      <c r="C61" s="309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296"/>
      <c r="R61" s="130"/>
    </row>
    <row r="62" spans="1:18" ht="35.25" customHeight="1">
      <c r="A62" s="308"/>
      <c r="B62" s="308"/>
      <c r="C62" s="309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296"/>
      <c r="R62" s="130"/>
    </row>
    <row r="63" spans="1:18" ht="35.25" customHeight="1">
      <c r="A63" s="308"/>
      <c r="B63" s="308"/>
      <c r="C63" s="309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296"/>
      <c r="R63" s="130"/>
    </row>
    <row r="64" spans="1:18" ht="35.25" customHeight="1">
      <c r="A64" s="308"/>
      <c r="B64" s="308"/>
      <c r="C64" s="309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296"/>
      <c r="R64" s="130"/>
    </row>
    <row r="65" spans="1:18" ht="35.25" customHeight="1">
      <c r="A65" s="308"/>
      <c r="B65" s="308"/>
      <c r="C65" s="309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296"/>
      <c r="R65" s="130"/>
    </row>
    <row r="66" spans="1:18" ht="35.25" customHeight="1">
      <c r="A66" s="308"/>
      <c r="B66" s="308"/>
      <c r="C66" s="309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296"/>
      <c r="R66" s="130"/>
    </row>
    <row r="67" spans="1:18" ht="35.25" customHeight="1">
      <c r="A67" s="308"/>
      <c r="B67" s="308"/>
      <c r="C67" s="309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296"/>
      <c r="R67" s="130"/>
    </row>
    <row r="68" spans="1:18" ht="35.25" customHeight="1">
      <c r="A68" s="308"/>
      <c r="B68" s="308"/>
      <c r="C68" s="309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296"/>
      <c r="R68" s="130"/>
    </row>
    <row r="69" spans="1:18" ht="35.25" customHeight="1">
      <c r="A69" s="308"/>
      <c r="B69" s="308"/>
      <c r="C69" s="309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296"/>
      <c r="R69" s="130"/>
    </row>
    <row r="70" spans="1:16" ht="18">
      <c r="A70" s="294"/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</row>
    <row r="71" spans="1:16" ht="18">
      <c r="A71" s="294"/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</row>
    <row r="72" spans="1:16" ht="18">
      <c r="A72" s="294"/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</row>
    <row r="73" spans="1:16" ht="18">
      <c r="A73" s="294"/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</row>
    <row r="74" spans="1:16" ht="18">
      <c r="A74" s="294"/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</row>
    <row r="75" spans="1:16" ht="18">
      <c r="A75" s="294"/>
      <c r="B75" s="295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</row>
    <row r="76" spans="1:16" ht="18">
      <c r="A76" s="294"/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</row>
    <row r="77" spans="1:16" ht="18">
      <c r="A77" s="294"/>
      <c r="B77" s="295"/>
      <c r="C77" s="295"/>
      <c r="D77" s="295"/>
      <c r="E77" s="296"/>
      <c r="F77" s="296"/>
      <c r="G77" s="296"/>
      <c r="H77" s="296"/>
      <c r="I77" s="296"/>
      <c r="J77" s="296"/>
      <c r="K77" s="296"/>
      <c r="L77" s="296"/>
      <c r="M77" s="295"/>
      <c r="N77" s="295"/>
      <c r="O77" s="295"/>
      <c r="P77" s="295"/>
    </row>
    <row r="78" spans="1:16" ht="18">
      <c r="A78" s="294"/>
      <c r="B78" s="295"/>
      <c r="C78" s="295"/>
      <c r="D78" s="295"/>
      <c r="E78" s="296"/>
      <c r="F78" s="296"/>
      <c r="G78" s="296"/>
      <c r="H78" s="296"/>
      <c r="I78" s="296"/>
      <c r="J78" s="296"/>
      <c r="K78" s="296"/>
      <c r="L78" s="296"/>
      <c r="M78" s="295"/>
      <c r="N78" s="295"/>
      <c r="O78" s="297"/>
      <c r="P78" s="295"/>
    </row>
    <row r="79" spans="4:14" ht="12.75">
      <c r="D79" s="8"/>
      <c r="E79" s="311"/>
      <c r="F79" s="311"/>
      <c r="G79" s="311"/>
      <c r="H79" s="311"/>
      <c r="I79" s="311"/>
      <c r="J79" s="311"/>
      <c r="K79" s="311"/>
      <c r="L79" s="311"/>
      <c r="M79" s="8"/>
      <c r="N79" s="8"/>
    </row>
    <row r="80" spans="4:14" ht="15">
      <c r="D80" s="8"/>
      <c r="E80" s="311"/>
      <c r="F80" s="311"/>
      <c r="G80" s="307"/>
      <c r="H80" s="311"/>
      <c r="I80" s="311"/>
      <c r="J80" s="311"/>
      <c r="K80" s="311"/>
      <c r="L80" s="311"/>
      <c r="M80" s="8"/>
      <c r="N80" s="8"/>
    </row>
    <row r="81" spans="4:14" ht="15">
      <c r="D81" s="8"/>
      <c r="E81" s="311"/>
      <c r="F81" s="311"/>
      <c r="G81" s="307"/>
      <c r="H81" s="311"/>
      <c r="I81" s="311"/>
      <c r="J81" s="311"/>
      <c r="K81" s="311"/>
      <c r="L81" s="311"/>
      <c r="M81" s="8"/>
      <c r="N81" s="8"/>
    </row>
    <row r="82" spans="4:14" ht="15">
      <c r="D82" s="8"/>
      <c r="E82" s="311"/>
      <c r="F82" s="311"/>
      <c r="G82" s="307"/>
      <c r="H82" s="311"/>
      <c r="I82" s="311"/>
      <c r="J82" s="311"/>
      <c r="K82" s="311"/>
      <c r="L82" s="311"/>
      <c r="M82" s="8"/>
      <c r="N82" s="8"/>
    </row>
    <row r="83" spans="4:14" ht="12.75">
      <c r="D83" s="8"/>
      <c r="E83" s="311"/>
      <c r="F83" s="311"/>
      <c r="G83" s="214"/>
      <c r="H83" s="311"/>
      <c r="I83" s="311"/>
      <c r="J83" s="311"/>
      <c r="K83" s="311"/>
      <c r="L83" s="311"/>
      <c r="M83" s="8"/>
      <c r="N83" s="8"/>
    </row>
    <row r="84" spans="5:12" ht="12.75">
      <c r="E84" s="3"/>
      <c r="F84" s="3"/>
      <c r="G84" s="3"/>
      <c r="H84" s="3"/>
      <c r="I84" s="3"/>
      <c r="J84" s="3"/>
      <c r="K84" s="3"/>
      <c r="L84" s="3"/>
    </row>
    <row r="85" spans="5:12" ht="12.75">
      <c r="E85" s="3"/>
      <c r="F85" s="3"/>
      <c r="G85" s="3"/>
      <c r="H85" s="3"/>
      <c r="I85" s="3"/>
      <c r="J85" s="3"/>
      <c r="K85" s="3"/>
      <c r="L85" s="3"/>
    </row>
    <row r="86" spans="5:12" ht="12.75">
      <c r="E86" s="3"/>
      <c r="F86" s="3"/>
      <c r="G86" s="3"/>
      <c r="H86" s="3"/>
      <c r="I86" s="3"/>
      <c r="J86" s="3"/>
      <c r="K86" s="3"/>
      <c r="L86" s="3"/>
    </row>
    <row r="87" spans="5:12" ht="12.75">
      <c r="E87" s="3"/>
      <c r="F87" s="3"/>
      <c r="G87" s="3"/>
      <c r="H87" s="3"/>
      <c r="I87" s="3"/>
      <c r="J87" s="3"/>
      <c r="K87" s="3"/>
      <c r="L87" s="3"/>
    </row>
    <row r="88" spans="5:12" ht="12.75">
      <c r="E88" s="3"/>
      <c r="F88" s="3"/>
      <c r="G88" s="3"/>
      <c r="H88" s="3"/>
      <c r="I88" s="3"/>
      <c r="J88" s="3"/>
      <c r="K88" s="3"/>
      <c r="L88" s="3"/>
    </row>
    <row r="89" spans="5:12" ht="12.75">
      <c r="E89" s="3"/>
      <c r="F89" s="3"/>
      <c r="G89" s="3"/>
      <c r="H89" s="3"/>
      <c r="I89" s="3"/>
      <c r="J89" s="3"/>
      <c r="K89" s="3"/>
      <c r="L89" s="3"/>
    </row>
    <row r="90" spans="5:12" ht="12.75">
      <c r="E90" s="3"/>
      <c r="F90" s="3"/>
      <c r="G90" s="3"/>
      <c r="H90" s="3"/>
      <c r="I90" s="3"/>
      <c r="J90" s="3"/>
      <c r="K90" s="3"/>
      <c r="L90" s="3"/>
    </row>
    <row r="91" spans="5:12" ht="12.75">
      <c r="E91" s="3"/>
      <c r="F91" s="3"/>
      <c r="G91" s="3"/>
      <c r="H91" s="3"/>
      <c r="I91" s="3"/>
      <c r="J91" s="3"/>
      <c r="K91" s="3"/>
      <c r="L91" s="3"/>
    </row>
    <row r="92" spans="5:12" ht="12.75">
      <c r="E92" s="3"/>
      <c r="F92" s="3"/>
      <c r="G92" s="3"/>
      <c r="H92" s="3"/>
      <c r="I92" s="3"/>
      <c r="J92" s="3"/>
      <c r="K92" s="3"/>
      <c r="L92" s="3"/>
    </row>
  </sheetData>
  <mergeCells count="8">
    <mergeCell ref="A29:I29"/>
    <mergeCell ref="A30:I30"/>
    <mergeCell ref="B5:C5"/>
    <mergeCell ref="A7:C7"/>
    <mergeCell ref="A9:P10"/>
    <mergeCell ref="A26:I26"/>
    <mergeCell ref="A27:I27"/>
    <mergeCell ref="A28:I28"/>
  </mergeCells>
  <printOptions/>
  <pageMargins left="0.7086614173228347" right="0.7086614173228347" top="0.7480314960629921" bottom="0.7480314960629921" header="0.31496062992125984" footer="0.31496062992125984"/>
  <pageSetup fitToHeight="29" horizontalDpi="600" verticalDpi="600" orientation="landscape" paperSize="9" scale="38" r:id="rId2"/>
  <headerFooter>
    <oddFooter>&amp;CRua Fernando Ferrari nº 359- Altos- Centro - Cep: 68798-000 – Santa Barbara do  Pará-Pa
 Fone: (91)99113-5913/ 98170-7072
 E-mail: construtora.santabarbara@yahoo.com.br
</oddFooter>
  </headerFooter>
  <rowBreaks count="1" manualBreakCount="1">
    <brk id="40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59"/>
  <sheetViews>
    <sheetView zoomScale="50" zoomScaleNormal="50" zoomScaleSheetLayoutView="100" workbookViewId="0" topLeftCell="A3">
      <selection activeCell="M43" sqref="M43"/>
    </sheetView>
  </sheetViews>
  <sheetFormatPr defaultColWidth="9.140625" defaultRowHeight="12.75"/>
  <cols>
    <col min="1" max="1" width="11.28125" style="63" customWidth="1"/>
    <col min="2" max="2" width="11.8515625" style="63" customWidth="1"/>
    <col min="3" max="3" width="7.8515625" style="63" customWidth="1"/>
    <col min="4" max="4" width="70.8515625" style="63" customWidth="1"/>
    <col min="5" max="5" width="7.00390625" style="63" bestFit="1" customWidth="1"/>
    <col min="6" max="6" width="11.00390625" style="64" bestFit="1" customWidth="1"/>
    <col min="7" max="8" width="16.8515625" style="65" customWidth="1"/>
    <col min="9" max="9" width="20.57421875" style="66" bestFit="1" customWidth="1"/>
    <col min="10" max="11" width="20.57421875" style="464" customWidth="1"/>
    <col min="12" max="12" width="15.421875" style="468" customWidth="1"/>
    <col min="13" max="15" width="9.140625" style="468" customWidth="1"/>
    <col min="16" max="16" width="9.8515625" style="484" bestFit="1" customWidth="1"/>
    <col min="17" max="17" width="9.140625" style="468" customWidth="1"/>
    <col min="18" max="18" width="15.28125" style="468" bestFit="1" customWidth="1"/>
  </cols>
  <sheetData>
    <row r="4" spans="1:9" ht="69.75" customHeight="1">
      <c r="A4" s="363"/>
      <c r="B4" s="363"/>
      <c r="C4" s="363"/>
      <c r="D4" s="363"/>
      <c r="E4" s="363"/>
      <c r="F4" s="364"/>
      <c r="G4" s="365"/>
      <c r="H4" s="365"/>
      <c r="I4" s="366"/>
    </row>
    <row r="5" spans="1:11" ht="20.1" customHeight="1">
      <c r="A5" s="426" t="s">
        <v>150</v>
      </c>
      <c r="B5" s="436"/>
      <c r="C5" s="437"/>
      <c r="D5" s="437"/>
      <c r="E5" s="367"/>
      <c r="F5" s="368"/>
      <c r="G5" s="369"/>
      <c r="H5" s="369"/>
      <c r="I5" s="471"/>
      <c r="J5" s="462"/>
      <c r="K5" s="462"/>
    </row>
    <row r="6" spans="1:11" ht="20.1" customHeight="1">
      <c r="A6" s="550" t="s">
        <v>109</v>
      </c>
      <c r="B6" s="551"/>
      <c r="C6" s="551"/>
      <c r="D6" s="551"/>
      <c r="E6" s="370"/>
      <c r="F6" s="371"/>
      <c r="G6" s="372"/>
      <c r="H6" s="372"/>
      <c r="I6" s="451"/>
      <c r="J6" s="462"/>
      <c r="K6" s="462"/>
    </row>
    <row r="7" spans="1:11" ht="20.1" customHeight="1">
      <c r="A7" s="438" t="s">
        <v>110</v>
      </c>
      <c r="B7" s="439"/>
      <c r="C7" s="440"/>
      <c r="D7" s="450" t="s">
        <v>111</v>
      </c>
      <c r="E7" s="374"/>
      <c r="F7" s="375"/>
      <c r="G7" s="376"/>
      <c r="H7" s="376"/>
      <c r="I7" s="451"/>
      <c r="J7" s="462"/>
      <c r="K7" s="462"/>
    </row>
    <row r="8" spans="1:11" ht="20.1" customHeight="1">
      <c r="A8" s="452" t="s">
        <v>144</v>
      </c>
      <c r="B8" s="453"/>
      <c r="C8" s="449"/>
      <c r="D8" s="449"/>
      <c r="E8" s="454"/>
      <c r="F8" s="455"/>
      <c r="G8" s="456"/>
      <c r="H8" s="456"/>
      <c r="I8" s="472"/>
      <c r="J8" s="462"/>
      <c r="K8" s="462"/>
    </row>
    <row r="9" spans="2:11" ht="18.75" customHeight="1">
      <c r="B9" s="441"/>
      <c r="C9" s="440"/>
      <c r="D9" s="440"/>
      <c r="E9" s="374"/>
      <c r="F9" s="375"/>
      <c r="G9" s="377"/>
      <c r="I9" s="473"/>
      <c r="J9" s="463"/>
      <c r="K9" s="463"/>
    </row>
    <row r="10" spans="1:11" ht="3" customHeight="1" hidden="1">
      <c r="A10" s="442"/>
      <c r="B10" s="552"/>
      <c r="C10" s="552"/>
      <c r="D10" s="440"/>
      <c r="E10" s="378"/>
      <c r="F10" s="379"/>
      <c r="G10" s="380"/>
      <c r="H10" s="380"/>
      <c r="I10" s="473"/>
      <c r="J10" s="463"/>
      <c r="K10" s="463"/>
    </row>
    <row r="11" spans="1:9" ht="19.5" customHeight="1" hidden="1">
      <c r="A11" s="443"/>
      <c r="B11" s="440"/>
      <c r="C11" s="440"/>
      <c r="D11" s="440"/>
      <c r="E11" s="373"/>
      <c r="F11" s="381"/>
      <c r="G11" s="382"/>
      <c r="H11" s="382"/>
      <c r="I11" s="474"/>
    </row>
    <row r="12" spans="1:9" ht="19.5" customHeight="1" hidden="1">
      <c r="A12" s="444"/>
      <c r="B12" s="445"/>
      <c r="C12" s="445"/>
      <c r="D12" s="440"/>
      <c r="E12" s="373"/>
      <c r="F12" s="381"/>
      <c r="G12" s="382"/>
      <c r="H12" s="382"/>
      <c r="I12" s="475"/>
    </row>
    <row r="13" spans="1:9" ht="19.5" customHeight="1" hidden="1">
      <c r="A13" s="444"/>
      <c r="B13" s="445"/>
      <c r="C13" s="445"/>
      <c r="D13" s="440"/>
      <c r="E13" s="373"/>
      <c r="F13" s="381"/>
      <c r="G13" s="382"/>
      <c r="H13" s="382"/>
      <c r="I13" s="476"/>
    </row>
    <row r="14" spans="1:9" ht="12.75" customHeight="1">
      <c r="A14" s="446" t="s">
        <v>57</v>
      </c>
      <c r="B14" s="447">
        <f>'BDI-CONST'!I25</f>
        <v>0.2881986483454233</v>
      </c>
      <c r="C14" s="448"/>
      <c r="D14" s="449"/>
      <c r="E14" s="384"/>
      <c r="F14" s="385"/>
      <c r="G14" s="386"/>
      <c r="H14" s="386"/>
      <c r="I14" s="477"/>
    </row>
    <row r="15" spans="1:12" ht="15" customHeight="1">
      <c r="A15" s="553" t="s">
        <v>15</v>
      </c>
      <c r="B15" s="555" t="s">
        <v>16</v>
      </c>
      <c r="C15" s="557" t="s">
        <v>141</v>
      </c>
      <c r="D15" s="559" t="s">
        <v>18</v>
      </c>
      <c r="E15" s="577" t="s">
        <v>142</v>
      </c>
      <c r="F15" s="579" t="s">
        <v>143</v>
      </c>
      <c r="G15" s="561" t="s">
        <v>13</v>
      </c>
      <c r="H15" s="561" t="s">
        <v>31</v>
      </c>
      <c r="I15" s="563" t="s">
        <v>14</v>
      </c>
      <c r="J15" s="457"/>
      <c r="K15" s="457"/>
      <c r="L15" s="465"/>
    </row>
    <row r="16" spans="1:12" ht="15" customHeight="1">
      <c r="A16" s="554"/>
      <c r="B16" s="556"/>
      <c r="C16" s="558"/>
      <c r="D16" s="560"/>
      <c r="E16" s="578"/>
      <c r="F16" s="580"/>
      <c r="G16" s="562"/>
      <c r="H16" s="562"/>
      <c r="I16" s="564"/>
      <c r="J16" s="457"/>
      <c r="K16" s="457"/>
      <c r="L16" s="466">
        <v>1.2882</v>
      </c>
    </row>
    <row r="17" spans="1:12" ht="15" customHeight="1">
      <c r="A17" s="427"/>
      <c r="B17" s="427"/>
      <c r="C17" s="392" t="s">
        <v>93</v>
      </c>
      <c r="D17" s="387" t="s">
        <v>149</v>
      </c>
      <c r="E17" s="388"/>
      <c r="F17" s="389"/>
      <c r="G17" s="390"/>
      <c r="H17" s="390"/>
      <c r="I17" s="478"/>
      <c r="J17" s="458"/>
      <c r="K17" s="458"/>
      <c r="L17" s="466"/>
    </row>
    <row r="18" spans="1:12" ht="15" customHeight="1">
      <c r="A18" s="431" t="s">
        <v>90</v>
      </c>
      <c r="B18" s="431">
        <v>10000</v>
      </c>
      <c r="C18" s="392" t="s">
        <v>91</v>
      </c>
      <c r="D18" s="391" t="s">
        <v>95</v>
      </c>
      <c r="E18" s="388" t="s">
        <v>96</v>
      </c>
      <c r="F18" s="389">
        <v>1</v>
      </c>
      <c r="G18" s="390">
        <f>J18-(J18*0.3%)</f>
        <v>11067.12871</v>
      </c>
      <c r="H18" s="390">
        <f>ROUND((G18*$L$16),2)</f>
        <v>14256.68</v>
      </c>
      <c r="I18" s="478">
        <f>H18*F18</f>
        <v>14256.68</v>
      </c>
      <c r="J18" s="485">
        <v>11100.43</v>
      </c>
      <c r="K18" s="458"/>
      <c r="L18" s="466"/>
    </row>
    <row r="19" spans="1:18" ht="15" customHeight="1">
      <c r="A19" s="431"/>
      <c r="B19" s="431"/>
      <c r="C19" s="392"/>
      <c r="D19" s="568" t="s">
        <v>94</v>
      </c>
      <c r="E19" s="569"/>
      <c r="F19" s="569"/>
      <c r="G19" s="569"/>
      <c r="H19" s="393"/>
      <c r="I19" s="479">
        <f>SUM(I17:I18)</f>
        <v>14256.68</v>
      </c>
      <c r="J19" s="459"/>
      <c r="K19" s="459"/>
      <c r="L19" s="466"/>
      <c r="R19" s="486">
        <f>I19</f>
        <v>14256.68</v>
      </c>
    </row>
    <row r="20" spans="1:12" ht="15">
      <c r="A20" s="428"/>
      <c r="B20" s="428"/>
      <c r="C20" s="429" t="s">
        <v>22</v>
      </c>
      <c r="D20" s="394" t="s">
        <v>147</v>
      </c>
      <c r="E20" s="395"/>
      <c r="F20" s="396"/>
      <c r="G20" s="397"/>
      <c r="H20" s="397"/>
      <c r="I20" s="480"/>
      <c r="J20" s="457"/>
      <c r="K20" s="457"/>
      <c r="L20" s="467"/>
    </row>
    <row r="21" spans="1:11" ht="15">
      <c r="A21" s="432"/>
      <c r="B21" s="432"/>
      <c r="C21" s="430"/>
      <c r="D21" s="398" t="s">
        <v>148</v>
      </c>
      <c r="E21" s="399"/>
      <c r="F21" s="400"/>
      <c r="G21" s="401"/>
      <c r="H21" s="401"/>
      <c r="I21" s="481"/>
      <c r="J21" s="458"/>
      <c r="K21" s="458"/>
    </row>
    <row r="22" spans="1:18" ht="15">
      <c r="A22" s="431" t="s">
        <v>85</v>
      </c>
      <c r="B22" s="431">
        <v>10004</v>
      </c>
      <c r="C22" s="392" t="s">
        <v>107</v>
      </c>
      <c r="D22" s="391" t="s">
        <v>66</v>
      </c>
      <c r="E22" s="388" t="s">
        <v>84</v>
      </c>
      <c r="F22" s="389">
        <v>1</v>
      </c>
      <c r="G22" s="390">
        <f>J22-(J22*0.3%)</f>
        <v>4643.68702</v>
      </c>
      <c r="H22" s="390">
        <f>ROUND((G22*$L$16),2)</f>
        <v>5982</v>
      </c>
      <c r="I22" s="478">
        <f>H22*F22</f>
        <v>5982</v>
      </c>
      <c r="J22" s="485">
        <v>4657.66</v>
      </c>
      <c r="K22" s="458"/>
      <c r="R22" s="486">
        <v>6000</v>
      </c>
    </row>
    <row r="23" spans="1:18" ht="15">
      <c r="A23" s="431" t="s">
        <v>78</v>
      </c>
      <c r="B23" s="431">
        <v>9640</v>
      </c>
      <c r="C23" s="392" t="s">
        <v>6</v>
      </c>
      <c r="D23" s="402" t="s">
        <v>146</v>
      </c>
      <c r="E23" s="388" t="s">
        <v>87</v>
      </c>
      <c r="F23" s="389">
        <v>2200</v>
      </c>
      <c r="G23" s="390">
        <f>J23-(J23*0.3%)</f>
        <v>1.4456499999999999</v>
      </c>
      <c r="H23" s="390">
        <f>ROUND((G23*$L$16),2)</f>
        <v>1.86</v>
      </c>
      <c r="I23" s="478">
        <f>H23*F23</f>
        <v>4092</v>
      </c>
      <c r="J23" s="485">
        <v>1.45</v>
      </c>
      <c r="K23" s="458"/>
      <c r="R23" s="486">
        <v>4114</v>
      </c>
    </row>
    <row r="24" spans="1:11" ht="15">
      <c r="A24" s="431"/>
      <c r="B24" s="431"/>
      <c r="C24" s="392"/>
      <c r="D24" s="568" t="s">
        <v>64</v>
      </c>
      <c r="E24" s="569"/>
      <c r="F24" s="569"/>
      <c r="G24" s="569"/>
      <c r="H24" s="393"/>
      <c r="I24" s="479">
        <f>SUM(I21:I23)</f>
        <v>10074</v>
      </c>
      <c r="J24" s="459"/>
      <c r="K24" s="459"/>
    </row>
    <row r="25" spans="1:11" ht="15">
      <c r="A25" s="428"/>
      <c r="B25" s="428"/>
      <c r="C25" s="429" t="s">
        <v>7</v>
      </c>
      <c r="D25" s="403" t="s">
        <v>145</v>
      </c>
      <c r="E25" s="394"/>
      <c r="F25" s="404"/>
      <c r="G25" s="405"/>
      <c r="H25" s="406"/>
      <c r="I25" s="482"/>
      <c r="J25" s="460"/>
      <c r="K25" s="460"/>
    </row>
    <row r="26" spans="1:16" ht="15">
      <c r="A26" s="433" t="s">
        <v>78</v>
      </c>
      <c r="B26" s="433">
        <v>95990</v>
      </c>
      <c r="C26" s="392" t="s">
        <v>4</v>
      </c>
      <c r="D26" s="407" t="s">
        <v>69</v>
      </c>
      <c r="E26" s="408" t="s">
        <v>5</v>
      </c>
      <c r="F26" s="409">
        <f>ROUND((L26*M26),2)</f>
        <v>38.46</v>
      </c>
      <c r="G26" s="410">
        <f>J26-(J26*0.02%)</f>
        <v>907.6384360000001</v>
      </c>
      <c r="H26" s="390">
        <f aca="true" t="shared" si="0" ref="H26:H34">ROUND((G26*$L$16),2)</f>
        <v>1169.22</v>
      </c>
      <c r="I26" s="478">
        <f aca="true" t="shared" si="1" ref="I26:I34">H26*F26</f>
        <v>44968.2012</v>
      </c>
      <c r="J26" s="487">
        <v>907.82</v>
      </c>
      <c r="K26" s="458"/>
      <c r="L26" s="488">
        <v>90</v>
      </c>
      <c r="M26" s="468">
        <v>0.42735</v>
      </c>
      <c r="N26" s="468">
        <v>18</v>
      </c>
      <c r="O26" s="468">
        <v>20</v>
      </c>
      <c r="P26" s="484">
        <f>SUM(N26*O26)</f>
        <v>360</v>
      </c>
    </row>
    <row r="27" spans="1:16" ht="15">
      <c r="A27" s="435" t="s">
        <v>78</v>
      </c>
      <c r="B27" s="434">
        <v>95990</v>
      </c>
      <c r="C27" s="392" t="s">
        <v>25</v>
      </c>
      <c r="D27" s="411" t="s">
        <v>70</v>
      </c>
      <c r="E27" s="408" t="s">
        <v>5</v>
      </c>
      <c r="F27" s="409">
        <f>ROUND((L27*M27),2)</f>
        <v>38.46</v>
      </c>
      <c r="G27" s="410">
        <f aca="true" t="shared" si="2" ref="G27:G34">J27-(J27*0.02%)</f>
        <v>907.6384360000001</v>
      </c>
      <c r="H27" s="390">
        <f t="shared" si="0"/>
        <v>1169.22</v>
      </c>
      <c r="I27" s="478">
        <f t="shared" si="1"/>
        <v>44968.2012</v>
      </c>
      <c r="J27" s="487">
        <v>907.82</v>
      </c>
      <c r="K27" s="458"/>
      <c r="L27" s="488">
        <v>90</v>
      </c>
      <c r="M27" s="468">
        <v>0.42735</v>
      </c>
      <c r="N27" s="468">
        <v>18</v>
      </c>
      <c r="O27" s="468">
        <v>20</v>
      </c>
      <c r="P27" s="484">
        <f>SUM(N27*O27)</f>
        <v>360</v>
      </c>
    </row>
    <row r="28" spans="1:16" ht="15">
      <c r="A28" s="435" t="s">
        <v>78</v>
      </c>
      <c r="B28" s="434">
        <v>95990</v>
      </c>
      <c r="C28" s="392" t="s">
        <v>26</v>
      </c>
      <c r="D28" s="407" t="s">
        <v>71</v>
      </c>
      <c r="E28" s="408" t="s">
        <v>5</v>
      </c>
      <c r="F28" s="409">
        <f aca="true" t="shared" si="3" ref="F28:F34">ROUND((L28*M28),2)</f>
        <v>25.64</v>
      </c>
      <c r="G28" s="410">
        <f t="shared" si="2"/>
        <v>907.6384360000001</v>
      </c>
      <c r="H28" s="390">
        <f t="shared" si="0"/>
        <v>1169.22</v>
      </c>
      <c r="I28" s="478">
        <f t="shared" si="1"/>
        <v>29978.8008</v>
      </c>
      <c r="J28" s="487">
        <v>907.82</v>
      </c>
      <c r="K28" s="458"/>
      <c r="L28" s="488">
        <v>60</v>
      </c>
      <c r="M28" s="468">
        <v>0.42735</v>
      </c>
      <c r="N28" s="468">
        <v>12</v>
      </c>
      <c r="O28" s="468">
        <v>20</v>
      </c>
      <c r="P28" s="484">
        <f aca="true" t="shared" si="4" ref="P28:P34">SUM(N28*O28)</f>
        <v>240</v>
      </c>
    </row>
    <row r="29" spans="1:16" ht="15">
      <c r="A29" s="435" t="s">
        <v>78</v>
      </c>
      <c r="B29" s="434">
        <v>95990</v>
      </c>
      <c r="C29" s="392" t="s">
        <v>27</v>
      </c>
      <c r="D29" s="412" t="s">
        <v>72</v>
      </c>
      <c r="E29" s="408" t="s">
        <v>5</v>
      </c>
      <c r="F29" s="409">
        <f t="shared" si="3"/>
        <v>25.64</v>
      </c>
      <c r="G29" s="410">
        <f t="shared" si="2"/>
        <v>907.6384360000001</v>
      </c>
      <c r="H29" s="390">
        <f t="shared" si="0"/>
        <v>1169.22</v>
      </c>
      <c r="I29" s="478">
        <f t="shared" si="1"/>
        <v>29978.8008</v>
      </c>
      <c r="J29" s="487">
        <v>907.82</v>
      </c>
      <c r="K29" s="458"/>
      <c r="L29" s="488">
        <v>60</v>
      </c>
      <c r="M29" s="468">
        <v>0.42735</v>
      </c>
      <c r="N29" s="468">
        <v>12</v>
      </c>
      <c r="O29" s="468">
        <v>20</v>
      </c>
      <c r="P29" s="484">
        <f t="shared" si="4"/>
        <v>240</v>
      </c>
    </row>
    <row r="30" spans="1:16" ht="15">
      <c r="A30" s="435" t="s">
        <v>78</v>
      </c>
      <c r="B30" s="434">
        <v>95990</v>
      </c>
      <c r="C30" s="392" t="s">
        <v>30</v>
      </c>
      <c r="D30" s="412" t="s">
        <v>73</v>
      </c>
      <c r="E30" s="408" t="s">
        <v>5</v>
      </c>
      <c r="F30" s="409">
        <f t="shared" si="3"/>
        <v>32.05</v>
      </c>
      <c r="G30" s="410">
        <f t="shared" si="2"/>
        <v>907.6384360000001</v>
      </c>
      <c r="H30" s="390">
        <f t="shared" si="0"/>
        <v>1169.22</v>
      </c>
      <c r="I30" s="478">
        <f t="shared" si="1"/>
        <v>37473.501</v>
      </c>
      <c r="J30" s="487">
        <v>907.82</v>
      </c>
      <c r="K30" s="458"/>
      <c r="L30" s="488">
        <v>75</v>
      </c>
      <c r="M30" s="468">
        <v>0.42735</v>
      </c>
      <c r="N30" s="468">
        <v>15</v>
      </c>
      <c r="O30" s="468">
        <v>20</v>
      </c>
      <c r="P30" s="484">
        <f t="shared" si="4"/>
        <v>300</v>
      </c>
    </row>
    <row r="31" spans="1:16" ht="15">
      <c r="A31" s="435" t="s">
        <v>78</v>
      </c>
      <c r="B31" s="434">
        <v>95990</v>
      </c>
      <c r="C31" s="392" t="s">
        <v>63</v>
      </c>
      <c r="D31" s="407" t="s">
        <v>74</v>
      </c>
      <c r="E31" s="408" t="s">
        <v>5</v>
      </c>
      <c r="F31" s="409">
        <f t="shared" si="3"/>
        <v>32.05</v>
      </c>
      <c r="G31" s="410">
        <f t="shared" si="2"/>
        <v>907.6384360000001</v>
      </c>
      <c r="H31" s="390">
        <f t="shared" si="0"/>
        <v>1169.22</v>
      </c>
      <c r="I31" s="478">
        <f t="shared" si="1"/>
        <v>37473.501</v>
      </c>
      <c r="J31" s="487">
        <v>907.82</v>
      </c>
      <c r="K31" s="458"/>
      <c r="L31" s="488">
        <v>75</v>
      </c>
      <c r="M31" s="468">
        <v>0.42735</v>
      </c>
      <c r="N31" s="468">
        <v>15</v>
      </c>
      <c r="O31" s="468">
        <v>20</v>
      </c>
      <c r="P31" s="484">
        <f t="shared" si="4"/>
        <v>300</v>
      </c>
    </row>
    <row r="32" spans="1:16" ht="15">
      <c r="A32" s="435" t="s">
        <v>78</v>
      </c>
      <c r="B32" s="434">
        <v>95990</v>
      </c>
      <c r="C32" s="392" t="s">
        <v>79</v>
      </c>
      <c r="D32" s="407" t="s">
        <v>75</v>
      </c>
      <c r="E32" s="408" t="s">
        <v>5</v>
      </c>
      <c r="F32" s="409">
        <f t="shared" si="3"/>
        <v>19.23</v>
      </c>
      <c r="G32" s="410">
        <f t="shared" si="2"/>
        <v>907.6384360000001</v>
      </c>
      <c r="H32" s="390">
        <f t="shared" si="0"/>
        <v>1169.22</v>
      </c>
      <c r="I32" s="478">
        <f t="shared" si="1"/>
        <v>22484.1006</v>
      </c>
      <c r="J32" s="487">
        <v>907.82</v>
      </c>
      <c r="K32" s="458"/>
      <c r="L32" s="488">
        <v>45</v>
      </c>
      <c r="M32" s="468">
        <v>0.42735</v>
      </c>
      <c r="N32" s="468">
        <v>9</v>
      </c>
      <c r="O32" s="468">
        <v>20</v>
      </c>
      <c r="P32" s="484">
        <f t="shared" si="4"/>
        <v>180</v>
      </c>
    </row>
    <row r="33" spans="1:16" ht="15">
      <c r="A33" s="435" t="s">
        <v>78</v>
      </c>
      <c r="B33" s="434">
        <v>95990</v>
      </c>
      <c r="C33" s="392" t="s">
        <v>80</v>
      </c>
      <c r="D33" s="407" t="s">
        <v>76</v>
      </c>
      <c r="E33" s="408" t="s">
        <v>5</v>
      </c>
      <c r="F33" s="409">
        <f t="shared" si="3"/>
        <v>29.91</v>
      </c>
      <c r="G33" s="410">
        <f t="shared" si="2"/>
        <v>907.6384360000001</v>
      </c>
      <c r="H33" s="390">
        <f t="shared" si="0"/>
        <v>1169.22</v>
      </c>
      <c r="I33" s="478">
        <f t="shared" si="1"/>
        <v>34971.3702</v>
      </c>
      <c r="J33" s="487">
        <v>907.82</v>
      </c>
      <c r="K33" s="458"/>
      <c r="L33" s="488">
        <v>70</v>
      </c>
      <c r="M33" s="468">
        <v>0.42735</v>
      </c>
      <c r="N33" s="468">
        <v>12</v>
      </c>
      <c r="O33" s="468">
        <v>20</v>
      </c>
      <c r="P33" s="484">
        <f t="shared" si="4"/>
        <v>240</v>
      </c>
    </row>
    <row r="34" spans="1:16" ht="15">
      <c r="A34" s="435" t="s">
        <v>78</v>
      </c>
      <c r="B34" s="434">
        <v>95990</v>
      </c>
      <c r="C34" s="392" t="s">
        <v>81</v>
      </c>
      <c r="D34" s="402" t="s">
        <v>77</v>
      </c>
      <c r="E34" s="408" t="s">
        <v>5</v>
      </c>
      <c r="F34" s="409">
        <f t="shared" si="3"/>
        <v>19.23</v>
      </c>
      <c r="G34" s="410">
        <f t="shared" si="2"/>
        <v>907.6384360000001</v>
      </c>
      <c r="H34" s="390">
        <f t="shared" si="0"/>
        <v>1169.22</v>
      </c>
      <c r="I34" s="478">
        <f t="shared" si="1"/>
        <v>22484.1006</v>
      </c>
      <c r="J34" s="487">
        <v>907.82</v>
      </c>
      <c r="K34" s="458"/>
      <c r="L34" s="488">
        <v>45</v>
      </c>
      <c r="M34" s="468">
        <v>0.42735</v>
      </c>
      <c r="N34" s="468">
        <v>9</v>
      </c>
      <c r="O34" s="468">
        <v>20</v>
      </c>
      <c r="P34" s="484">
        <f t="shared" si="4"/>
        <v>180</v>
      </c>
    </row>
    <row r="35" spans="1:11" ht="21" customHeight="1">
      <c r="A35" s="413"/>
      <c r="B35" s="414"/>
      <c r="C35" s="415"/>
      <c r="D35" s="568" t="s">
        <v>86</v>
      </c>
      <c r="E35" s="569"/>
      <c r="F35" s="569"/>
      <c r="G35" s="570"/>
      <c r="H35" s="416"/>
      <c r="I35" s="479">
        <f>SUM(I26:I34)</f>
        <v>304780.5774</v>
      </c>
      <c r="J35" s="459"/>
      <c r="K35" s="459"/>
    </row>
    <row r="36" spans="1:17" ht="30" customHeight="1">
      <c r="A36" s="417"/>
      <c r="B36" s="418"/>
      <c r="C36" s="419"/>
      <c r="D36" s="571" t="s">
        <v>24</v>
      </c>
      <c r="E36" s="572"/>
      <c r="F36" s="572"/>
      <c r="G36" s="573"/>
      <c r="H36" s="420"/>
      <c r="I36" s="483">
        <f>I19+I24+I35</f>
        <v>329111.2574</v>
      </c>
      <c r="J36" s="461">
        <f>I26+I27+I28+I29+I30+I31+I32+I33+I34</f>
        <v>304780.5774</v>
      </c>
      <c r="K36" s="461"/>
      <c r="L36" s="489"/>
      <c r="P36" s="489">
        <f>SUM(P26:P34)</f>
        <v>2400</v>
      </c>
      <c r="Q36" s="468" t="s">
        <v>87</v>
      </c>
    </row>
    <row r="37" spans="1:9" ht="15">
      <c r="A37" s="383"/>
      <c r="B37" s="421"/>
      <c r="C37" s="421"/>
      <c r="D37" s="422"/>
      <c r="E37" s="422"/>
      <c r="F37" s="423"/>
      <c r="G37" s="424"/>
      <c r="H37" s="424"/>
      <c r="I37" s="425"/>
    </row>
    <row r="38" spans="1:9" ht="12.75">
      <c r="A38" s="359"/>
      <c r="B38" s="360"/>
      <c r="C38" s="360"/>
      <c r="D38" s="242"/>
      <c r="E38" s="242"/>
      <c r="F38" s="243"/>
      <c r="G38" s="244"/>
      <c r="H38" s="244"/>
      <c r="I38" s="245"/>
    </row>
    <row r="39" spans="1:12" ht="12.75">
      <c r="A39" s="359"/>
      <c r="B39" s="361"/>
      <c r="C39" s="361"/>
      <c r="D39"/>
      <c r="E39" s="104"/>
      <c r="F39" s="104"/>
      <c r="G39" s="104"/>
      <c r="H39" s="104"/>
      <c r="I39" s="104"/>
      <c r="J39" s="469"/>
      <c r="K39" s="469"/>
      <c r="L39" s="469"/>
    </row>
    <row r="40" spans="1:11" ht="12.75">
      <c r="A40" s="359"/>
      <c r="B40" s="361"/>
      <c r="C40" s="361"/>
      <c r="D40" s="105"/>
      <c r="E40"/>
      <c r="F40"/>
      <c r="G40"/>
      <c r="H40"/>
      <c r="I40"/>
      <c r="J40" s="468"/>
      <c r="K40" s="468"/>
    </row>
    <row r="41" spans="1:12" ht="12.75">
      <c r="A41" s="359"/>
      <c r="B41" s="361"/>
      <c r="C41" s="361"/>
      <c r="D41" s="574"/>
      <c r="E41" s="574"/>
      <c r="F41" s="574"/>
      <c r="G41" s="574"/>
      <c r="H41" s="574"/>
      <c r="I41" s="574"/>
      <c r="J41" s="574"/>
      <c r="K41" s="574"/>
      <c r="L41" s="574"/>
    </row>
    <row r="42" spans="1:12" ht="12.75">
      <c r="A42" s="361"/>
      <c r="B42" s="361"/>
      <c r="C42" s="361"/>
      <c r="D42" s="575"/>
      <c r="E42" s="576"/>
      <c r="F42" s="576"/>
      <c r="G42" s="576"/>
      <c r="H42" s="576"/>
      <c r="I42" s="576"/>
      <c r="J42" s="576"/>
      <c r="K42" s="576"/>
      <c r="L42" s="576"/>
    </row>
    <row r="43" spans="1:12" ht="12.75">
      <c r="A43" s="362"/>
      <c r="B43" s="362"/>
      <c r="C43" s="362"/>
      <c r="D43" s="574"/>
      <c r="E43" s="574"/>
      <c r="F43" s="574"/>
      <c r="G43" s="574"/>
      <c r="H43" s="574"/>
      <c r="I43" s="574"/>
      <c r="J43" s="574"/>
      <c r="K43" s="574"/>
      <c r="L43" s="574"/>
    </row>
    <row r="44" spans="1:12" ht="12.75">
      <c r="A44" s="362"/>
      <c r="B44" s="362"/>
      <c r="C44" s="362"/>
      <c r="D44" s="565"/>
      <c r="E44" s="566"/>
      <c r="F44" s="566"/>
      <c r="G44" s="566"/>
      <c r="H44" s="566"/>
      <c r="I44" s="566"/>
      <c r="J44" s="566"/>
      <c r="K44" s="566"/>
      <c r="L44" s="566"/>
    </row>
    <row r="45" spans="1:12" ht="12.75">
      <c r="A45" s="362"/>
      <c r="B45" s="362"/>
      <c r="C45" s="362"/>
      <c r="D45" s="567"/>
      <c r="E45" s="567"/>
      <c r="F45" s="567"/>
      <c r="G45" s="567"/>
      <c r="H45" s="567"/>
      <c r="I45" s="567"/>
      <c r="J45" s="567"/>
      <c r="K45" s="567"/>
      <c r="L45" s="567"/>
    </row>
    <row r="46" spans="1:12" ht="12.75">
      <c r="A46" s="362"/>
      <c r="B46" s="362"/>
      <c r="C46" s="362"/>
      <c r="D46"/>
      <c r="E46" s="106"/>
      <c r="F46" s="106"/>
      <c r="G46" s="106"/>
      <c r="H46" s="106"/>
      <c r="I46" s="106"/>
      <c r="J46" s="470"/>
      <c r="K46" s="470"/>
      <c r="L46" s="470"/>
    </row>
    <row r="47" spans="1:12" ht="12.75">
      <c r="A47" s="362"/>
      <c r="B47" s="362"/>
      <c r="C47" s="362"/>
      <c r="D47" s="106"/>
      <c r="E47" s="106"/>
      <c r="F47" s="106"/>
      <c r="G47" s="106"/>
      <c r="H47" s="106"/>
      <c r="I47" s="106"/>
      <c r="J47" s="470"/>
      <c r="K47" s="470"/>
      <c r="L47" s="470"/>
    </row>
    <row r="48" spans="1:12" ht="12.75">
      <c r="A48" s="362"/>
      <c r="B48" s="362"/>
      <c r="C48" s="362"/>
      <c r="D48"/>
      <c r="E48" s="106"/>
      <c r="F48" s="106"/>
      <c r="G48" s="106"/>
      <c r="H48" s="106"/>
      <c r="I48" s="106"/>
      <c r="J48" s="470"/>
      <c r="K48" s="470"/>
      <c r="L48" s="470"/>
    </row>
    <row r="49" spans="1:12" ht="12.75">
      <c r="A49" s="362"/>
      <c r="B49" s="362"/>
      <c r="C49" s="362"/>
      <c r="D49" s="182"/>
      <c r="E49" s="106"/>
      <c r="F49" s="106"/>
      <c r="G49" s="106"/>
      <c r="H49" s="106"/>
      <c r="I49" s="106"/>
      <c r="J49" s="470"/>
      <c r="K49" s="470"/>
      <c r="L49" s="470"/>
    </row>
    <row r="50" spans="1:12" ht="12.75">
      <c r="A50" s="362"/>
      <c r="B50" s="362"/>
      <c r="C50" s="362"/>
      <c r="D50" s="291"/>
      <c r="E50" s="292"/>
      <c r="F50" s="292"/>
      <c r="G50" s="292"/>
      <c r="H50" s="106"/>
      <c r="I50" s="106"/>
      <c r="J50" s="470"/>
      <c r="K50" s="470"/>
      <c r="L50" s="470"/>
    </row>
    <row r="51" spans="1:12" ht="12.75">
      <c r="A51" s="362"/>
      <c r="B51" s="362"/>
      <c r="C51" s="362"/>
      <c r="D51" s="293"/>
      <c r="E51" s="292"/>
      <c r="F51" s="292"/>
      <c r="G51" s="292"/>
      <c r="H51" s="106"/>
      <c r="I51" s="106"/>
      <c r="J51" s="470"/>
      <c r="K51" s="470"/>
      <c r="L51" s="470"/>
    </row>
    <row r="52" spans="1:12" ht="12.75">
      <c r="A52" s="362"/>
      <c r="B52" s="362"/>
      <c r="C52" s="362"/>
      <c r="D52" s="293"/>
      <c r="E52" s="292"/>
      <c r="F52" s="292"/>
      <c r="G52" s="292"/>
      <c r="H52" s="106"/>
      <c r="I52" s="106"/>
      <c r="J52" s="470"/>
      <c r="K52" s="470"/>
      <c r="L52" s="470"/>
    </row>
    <row r="53" spans="4:12" ht="12.75">
      <c r="D53" s="293"/>
      <c r="E53" s="292"/>
      <c r="F53" s="292"/>
      <c r="G53" s="292"/>
      <c r="H53" s="106"/>
      <c r="I53" s="106"/>
      <c r="J53" s="470"/>
      <c r="K53" s="470"/>
      <c r="L53" s="470"/>
    </row>
    <row r="56" spans="4:7" ht="12.75">
      <c r="D56" s="214"/>
      <c r="E56" s="111"/>
      <c r="F56" s="111"/>
      <c r="G56" s="111"/>
    </row>
    <row r="57" spans="4:7" ht="15">
      <c r="D57" s="307"/>
      <c r="E57" s="111"/>
      <c r="F57" s="111"/>
      <c r="G57" s="111"/>
    </row>
    <row r="58" ht="15">
      <c r="D58" s="307"/>
    </row>
    <row r="59" ht="15">
      <c r="D59" s="307"/>
    </row>
  </sheetData>
  <mergeCells count="20">
    <mergeCell ref="H15:H16"/>
    <mergeCell ref="I15:I16"/>
    <mergeCell ref="D44:L44"/>
    <mergeCell ref="D45:L45"/>
    <mergeCell ref="D24:G24"/>
    <mergeCell ref="D35:G35"/>
    <mergeCell ref="D36:G36"/>
    <mergeCell ref="D41:L41"/>
    <mergeCell ref="D42:L42"/>
    <mergeCell ref="D43:L43"/>
    <mergeCell ref="D19:G19"/>
    <mergeCell ref="E15:E16"/>
    <mergeCell ref="F15:F16"/>
    <mergeCell ref="G15:G16"/>
    <mergeCell ref="A6:D6"/>
    <mergeCell ref="B10:C10"/>
    <mergeCell ref="A15:A16"/>
    <mergeCell ref="B15:B16"/>
    <mergeCell ref="C15:C16"/>
    <mergeCell ref="D15:D16"/>
  </mergeCells>
  <printOptions horizontalCentered="1"/>
  <pageMargins left="0.3937007874015748" right="0" top="0.07874015748031496" bottom="0.3937007874015748" header="0.1968503937007874" footer="0.5118110236220472"/>
  <pageSetup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58"/>
  <sheetViews>
    <sheetView tabSelected="1" view="pageBreakPreview" zoomScale="80" zoomScaleSheetLayoutView="80" workbookViewId="0" topLeftCell="A7">
      <selection activeCell="M39" sqref="M39"/>
    </sheetView>
  </sheetViews>
  <sheetFormatPr defaultColWidth="9.140625" defaultRowHeight="12.75"/>
  <cols>
    <col min="1" max="1" width="1.7109375" style="63" customWidth="1"/>
    <col min="2" max="2" width="9.8515625" style="63" customWidth="1"/>
    <col min="3" max="3" width="7.8515625" style="63" customWidth="1"/>
    <col min="4" max="4" width="66.7109375" style="63" customWidth="1"/>
    <col min="5" max="5" width="7.00390625" style="63" bestFit="1" customWidth="1"/>
    <col min="6" max="6" width="9.8515625" style="64" customWidth="1"/>
    <col min="7" max="8" width="15.57421875" style="65" customWidth="1"/>
    <col min="9" max="9" width="17.57421875" style="66" customWidth="1"/>
    <col min="10" max="11" width="20.57421875" style="66" customWidth="1"/>
    <col min="12" max="12" width="15.421875" style="0" customWidth="1"/>
    <col min="16" max="16" width="9.8515625" style="181" bestFit="1" customWidth="1"/>
    <col min="18" max="18" width="15.28125" style="0" bestFit="1" customWidth="1"/>
  </cols>
  <sheetData>
    <row r="1" ht="14.25"/>
    <row r="2" ht="14.25"/>
    <row r="3" ht="14.25"/>
    <row r="4" ht="69.75" customHeight="1" thickBot="1"/>
    <row r="5" spans="1:11" ht="20.1" customHeight="1">
      <c r="A5" s="115" t="s">
        <v>108</v>
      </c>
      <c r="B5" s="116"/>
      <c r="C5" s="117"/>
      <c r="D5" s="117"/>
      <c r="E5" s="116"/>
      <c r="F5" s="278"/>
      <c r="G5" s="118"/>
      <c r="H5" s="118"/>
      <c r="I5" s="279"/>
      <c r="J5" s="112"/>
      <c r="K5" s="112"/>
    </row>
    <row r="6" spans="1:11" ht="20.1" customHeight="1">
      <c r="A6" s="595" t="s">
        <v>109</v>
      </c>
      <c r="B6" s="526"/>
      <c r="C6" s="526"/>
      <c r="D6" s="526"/>
      <c r="E6" s="21"/>
      <c r="F6" s="22"/>
      <c r="G6" s="23"/>
      <c r="H6" s="23"/>
      <c r="I6" s="154"/>
      <c r="J6" s="112"/>
      <c r="K6" s="112"/>
    </row>
    <row r="7" spans="1:11" ht="20.1" customHeight="1">
      <c r="A7" s="119" t="s">
        <v>110</v>
      </c>
      <c r="B7" s="25"/>
      <c r="C7" s="40"/>
      <c r="D7" s="40"/>
      <c r="E7" s="26"/>
      <c r="F7" s="27"/>
      <c r="G7" s="28"/>
      <c r="H7" s="28"/>
      <c r="I7" s="154"/>
      <c r="J7" s="112"/>
      <c r="K7" s="112"/>
    </row>
    <row r="8" spans="1:11" ht="20.1" customHeight="1">
      <c r="A8" s="119" t="s">
        <v>111</v>
      </c>
      <c r="B8" s="26"/>
      <c r="C8" s="40"/>
      <c r="D8" s="40"/>
      <c r="E8" s="26"/>
      <c r="F8" s="27"/>
      <c r="G8" s="29"/>
      <c r="H8" s="29"/>
      <c r="I8" s="155"/>
      <c r="J8" s="113"/>
      <c r="K8" s="113"/>
    </row>
    <row r="9" spans="1:11" ht="20.1" customHeight="1">
      <c r="A9" s="121"/>
      <c r="B9" s="527"/>
      <c r="C9" s="527"/>
      <c r="D9" s="40"/>
      <c r="E9" s="31"/>
      <c r="F9" s="32"/>
      <c r="G9" s="204"/>
      <c r="H9" s="204"/>
      <c r="I9" s="155"/>
      <c r="J9" s="113"/>
      <c r="K9" s="113"/>
    </row>
    <row r="10" spans="1:11" ht="20.1" customHeight="1">
      <c r="A10" s="122"/>
      <c r="B10" s="40" t="s">
        <v>98</v>
      </c>
      <c r="C10" s="40"/>
      <c r="D10" s="40"/>
      <c r="E10" s="40"/>
      <c r="F10" s="42"/>
      <c r="G10" s="43"/>
      <c r="H10" s="43"/>
      <c r="I10" s="280" t="s">
        <v>57</v>
      </c>
      <c r="J10" s="114"/>
      <c r="K10" s="114"/>
    </row>
    <row r="11" spans="1:11" ht="20.1" customHeight="1">
      <c r="A11" s="122"/>
      <c r="B11" s="40"/>
      <c r="C11" s="40"/>
      <c r="D11" s="40"/>
      <c r="E11" s="40"/>
      <c r="F11" s="42"/>
      <c r="G11" s="43"/>
      <c r="H11" s="43"/>
      <c r="I11" s="281">
        <v>0.2882</v>
      </c>
      <c r="J11" s="114"/>
      <c r="K11" s="114"/>
    </row>
    <row r="12" spans="1:11" ht="19.5" customHeight="1" thickBot="1">
      <c r="A12" s="123"/>
      <c r="B12" s="124"/>
      <c r="C12" s="124"/>
      <c r="D12" s="124"/>
      <c r="E12" s="124"/>
      <c r="F12" s="125"/>
      <c r="G12" s="126"/>
      <c r="H12" s="126"/>
      <c r="I12" s="157"/>
      <c r="J12" s="114"/>
      <c r="K12" s="114"/>
    </row>
    <row r="13" spans="1:11" ht="2.25" customHeight="1" thickBot="1">
      <c r="A13" s="34" t="s">
        <v>57</v>
      </c>
      <c r="B13" s="129">
        <f>'BDI-CONST'!I25</f>
        <v>0.2881986483454233</v>
      </c>
      <c r="C13" s="40"/>
      <c r="D13" s="40"/>
      <c r="E13" s="255"/>
      <c r="F13" s="42"/>
      <c r="G13" s="43"/>
      <c r="H13" s="43"/>
      <c r="I13" s="44"/>
      <c r="J13" s="114"/>
      <c r="K13" s="114"/>
    </row>
    <row r="14" spans="1:12" ht="15" customHeight="1">
      <c r="A14" s="596" t="s">
        <v>15</v>
      </c>
      <c r="B14" s="593" t="s">
        <v>16</v>
      </c>
      <c r="C14" s="591" t="s">
        <v>0</v>
      </c>
      <c r="D14" s="600" t="s">
        <v>1</v>
      </c>
      <c r="E14" s="600" t="s">
        <v>2</v>
      </c>
      <c r="F14" s="602" t="s">
        <v>3</v>
      </c>
      <c r="G14" s="604" t="s">
        <v>13</v>
      </c>
      <c r="H14" s="604" t="s">
        <v>31</v>
      </c>
      <c r="I14" s="606" t="s">
        <v>14</v>
      </c>
      <c r="J14" s="230"/>
      <c r="K14" s="230"/>
      <c r="L14" s="1"/>
    </row>
    <row r="15" spans="1:12" ht="15" customHeight="1" thickBot="1">
      <c r="A15" s="597"/>
      <c r="B15" s="594"/>
      <c r="C15" s="592"/>
      <c r="D15" s="601"/>
      <c r="E15" s="601"/>
      <c r="F15" s="603"/>
      <c r="G15" s="605"/>
      <c r="H15" s="605"/>
      <c r="I15" s="607"/>
      <c r="J15" s="230"/>
      <c r="K15" s="230"/>
      <c r="L15" s="2">
        <v>1.2882</v>
      </c>
    </row>
    <row r="16" spans="1:12" ht="15" customHeight="1">
      <c r="A16" s="236"/>
      <c r="B16" s="260"/>
      <c r="C16" s="267" t="s">
        <v>22</v>
      </c>
      <c r="D16" s="256" t="s">
        <v>92</v>
      </c>
      <c r="E16" s="257"/>
      <c r="F16" s="258"/>
      <c r="G16" s="259"/>
      <c r="H16" s="259"/>
      <c r="I16" s="268"/>
      <c r="J16" s="231"/>
      <c r="K16" s="231"/>
      <c r="L16" s="2"/>
    </row>
    <row r="17" spans="1:12" ht="15" customHeight="1">
      <c r="A17" s="236" t="s">
        <v>90</v>
      </c>
      <c r="B17" s="260">
        <v>10000</v>
      </c>
      <c r="C17" s="269" t="s">
        <v>114</v>
      </c>
      <c r="D17" s="199" t="s">
        <v>95</v>
      </c>
      <c r="E17" s="171" t="s">
        <v>96</v>
      </c>
      <c r="F17" s="172">
        <v>1</v>
      </c>
      <c r="G17" s="215">
        <f>J17-(J17*1%)</f>
        <v>10989.4257</v>
      </c>
      <c r="H17" s="215">
        <f>ROUND((G17*$L$15),2)</f>
        <v>14156.58</v>
      </c>
      <c r="I17" s="270">
        <f>H17*F17</f>
        <v>14156.58</v>
      </c>
      <c r="J17" s="266">
        <v>11100.43</v>
      </c>
      <c r="K17" s="231"/>
      <c r="L17" s="2"/>
    </row>
    <row r="18" spans="1:18" ht="15" customHeight="1">
      <c r="A18" s="236"/>
      <c r="B18" s="260"/>
      <c r="C18" s="269"/>
      <c r="D18" s="523" t="s">
        <v>64</v>
      </c>
      <c r="E18" s="524"/>
      <c r="F18" s="524"/>
      <c r="G18" s="524"/>
      <c r="H18" s="205"/>
      <c r="I18" s="7">
        <f>SUM(I16:I17)</f>
        <v>14156.58</v>
      </c>
      <c r="J18" s="232"/>
      <c r="K18" s="232"/>
      <c r="L18" s="2"/>
      <c r="R18" s="197">
        <f>I18</f>
        <v>14156.58</v>
      </c>
    </row>
    <row r="19" spans="1:18" ht="15">
      <c r="A19" s="237"/>
      <c r="B19" s="261"/>
      <c r="C19" s="271" t="s">
        <v>7</v>
      </c>
      <c r="D19" s="217" t="s">
        <v>23</v>
      </c>
      <c r="E19" s="218"/>
      <c r="F19" s="219"/>
      <c r="G19" s="220"/>
      <c r="H19" s="220"/>
      <c r="I19" s="272"/>
      <c r="J19" s="230"/>
      <c r="K19" s="230"/>
      <c r="L19" s="14"/>
      <c r="R19" s="198"/>
    </row>
    <row r="20" spans="1:18" ht="15">
      <c r="A20" s="238"/>
      <c r="B20" s="242"/>
      <c r="C20" s="273"/>
      <c r="D20" s="290" t="s">
        <v>65</v>
      </c>
      <c r="E20" s="221"/>
      <c r="F20" s="222"/>
      <c r="G20" s="223"/>
      <c r="H20" s="223"/>
      <c r="I20" s="274"/>
      <c r="J20" s="231"/>
      <c r="K20" s="231"/>
      <c r="L20" s="15"/>
      <c r="R20" s="198"/>
    </row>
    <row r="21" spans="1:18" ht="12.75">
      <c r="A21" s="236" t="s">
        <v>85</v>
      </c>
      <c r="B21" s="260">
        <v>10004</v>
      </c>
      <c r="C21" s="269" t="s">
        <v>4</v>
      </c>
      <c r="D21" s="199" t="s">
        <v>66</v>
      </c>
      <c r="E21" s="171" t="s">
        <v>84</v>
      </c>
      <c r="F21" s="172">
        <v>1</v>
      </c>
      <c r="G21" s="215">
        <f>J21-(J21*0.5%)</f>
        <v>4634.3717</v>
      </c>
      <c r="H21" s="215">
        <f>ROUND((G21*$L$15),2)</f>
        <v>5970</v>
      </c>
      <c r="I21" s="270">
        <f>H21*F21</f>
        <v>5970</v>
      </c>
      <c r="J21" s="266">
        <v>4657.66</v>
      </c>
      <c r="K21" s="231"/>
      <c r="L21" s="3"/>
      <c r="R21" s="197">
        <v>6000</v>
      </c>
    </row>
    <row r="22" spans="1:18" ht="12.75">
      <c r="A22" s="236" t="s">
        <v>78</v>
      </c>
      <c r="B22" s="260">
        <v>9640</v>
      </c>
      <c r="C22" s="269" t="s">
        <v>25</v>
      </c>
      <c r="D22" s="203" t="s">
        <v>67</v>
      </c>
      <c r="E22" s="171" t="s">
        <v>87</v>
      </c>
      <c r="F22" s="172">
        <v>2200</v>
      </c>
      <c r="G22" s="215">
        <f>J22-(J22*0.5%)</f>
        <v>1.44275</v>
      </c>
      <c r="H22" s="215">
        <f>ROUND((G22*$L$15),2)</f>
        <v>1.86</v>
      </c>
      <c r="I22" s="270">
        <f>H22*F22</f>
        <v>4092</v>
      </c>
      <c r="J22" s="266">
        <v>1.45</v>
      </c>
      <c r="K22" s="231"/>
      <c r="L22" s="3"/>
      <c r="R22" s="197">
        <v>4114</v>
      </c>
    </row>
    <row r="23" spans="1:18" ht="15">
      <c r="A23" s="236"/>
      <c r="B23" s="260"/>
      <c r="C23" s="269"/>
      <c r="D23" s="523" t="s">
        <v>112</v>
      </c>
      <c r="E23" s="524"/>
      <c r="F23" s="524"/>
      <c r="G23" s="524"/>
      <c r="H23" s="205"/>
      <c r="I23" s="7">
        <f>SUM(I20:I22)</f>
        <v>10062</v>
      </c>
      <c r="J23" s="232"/>
      <c r="K23" s="232"/>
      <c r="L23" s="3"/>
      <c r="R23" s="198"/>
    </row>
    <row r="24" spans="1:18" ht="15">
      <c r="A24" s="239"/>
      <c r="B24" s="262"/>
      <c r="C24" s="271" t="s">
        <v>115</v>
      </c>
      <c r="D24" s="224" t="s">
        <v>68</v>
      </c>
      <c r="E24" s="217"/>
      <c r="F24" s="225"/>
      <c r="G24" s="226"/>
      <c r="H24" s="227"/>
      <c r="I24" s="275"/>
      <c r="J24" s="233"/>
      <c r="K24" s="233"/>
      <c r="L24" s="3"/>
      <c r="R24" s="198"/>
    </row>
    <row r="25" spans="1:18" ht="12.75">
      <c r="A25" s="240" t="s">
        <v>78</v>
      </c>
      <c r="B25" s="263">
        <v>95990</v>
      </c>
      <c r="C25" s="269" t="s">
        <v>29</v>
      </c>
      <c r="D25" s="200" t="s">
        <v>69</v>
      </c>
      <c r="E25" s="177" t="s">
        <v>5</v>
      </c>
      <c r="F25" s="178">
        <f>ROUND((L25*M25),2)</f>
        <v>38.46</v>
      </c>
      <c r="G25" s="228">
        <f>J25-(J25*0.4%)</f>
        <v>904.1887200000001</v>
      </c>
      <c r="H25" s="215">
        <f aca="true" t="shared" si="0" ref="H25:H33">ROUND((G25*$L$15),2)</f>
        <v>1164.78</v>
      </c>
      <c r="I25" s="270">
        <f aca="true" t="shared" si="1" ref="I25:I33">H25*F25</f>
        <v>44797.4388</v>
      </c>
      <c r="J25" s="249">
        <v>907.82</v>
      </c>
      <c r="K25" s="216"/>
      <c r="L25" s="180">
        <v>90</v>
      </c>
      <c r="M25">
        <v>0.42735</v>
      </c>
      <c r="N25">
        <v>18</v>
      </c>
      <c r="O25">
        <v>20</v>
      </c>
      <c r="P25" s="181">
        <f>SUM(N25*O25)</f>
        <v>360</v>
      </c>
      <c r="R25" s="198"/>
    </row>
    <row r="26" spans="1:18" ht="28.5">
      <c r="A26" s="240" t="s">
        <v>78</v>
      </c>
      <c r="B26" s="263">
        <v>95990</v>
      </c>
      <c r="C26" s="269" t="s">
        <v>116</v>
      </c>
      <c r="D26" s="201" t="s">
        <v>70</v>
      </c>
      <c r="E26" s="177" t="s">
        <v>5</v>
      </c>
      <c r="F26" s="178">
        <f>ROUND((L26*M26),2)</f>
        <v>38.46</v>
      </c>
      <c r="G26" s="228">
        <f aca="true" t="shared" si="2" ref="G26:G33">J26-(J26*0.4%)</f>
        <v>904.1887200000001</v>
      </c>
      <c r="H26" s="215">
        <f t="shared" si="0"/>
        <v>1164.78</v>
      </c>
      <c r="I26" s="270">
        <f t="shared" si="1"/>
        <v>44797.4388</v>
      </c>
      <c r="J26" s="249">
        <v>907.82</v>
      </c>
      <c r="K26" s="216"/>
      <c r="L26" s="180">
        <v>90</v>
      </c>
      <c r="M26">
        <v>0.42735</v>
      </c>
      <c r="N26">
        <v>18</v>
      </c>
      <c r="O26">
        <v>20</v>
      </c>
      <c r="P26" s="181">
        <f>SUM(N26*O26)</f>
        <v>360</v>
      </c>
      <c r="R26" s="198"/>
    </row>
    <row r="27" spans="1:18" ht="28.5">
      <c r="A27" s="240" t="s">
        <v>78</v>
      </c>
      <c r="B27" s="263">
        <v>95990</v>
      </c>
      <c r="C27" s="269" t="s">
        <v>117</v>
      </c>
      <c r="D27" s="200" t="s">
        <v>71</v>
      </c>
      <c r="E27" s="177" t="s">
        <v>5</v>
      </c>
      <c r="F27" s="178">
        <f aca="true" t="shared" si="3" ref="F27:F33">ROUND((L27*M27),2)</f>
        <v>25.64</v>
      </c>
      <c r="G27" s="228">
        <f t="shared" si="2"/>
        <v>904.1887200000001</v>
      </c>
      <c r="H27" s="215">
        <f t="shared" si="0"/>
        <v>1164.78</v>
      </c>
      <c r="I27" s="270">
        <f t="shared" si="1"/>
        <v>29864.9592</v>
      </c>
      <c r="J27" s="249">
        <v>907.82</v>
      </c>
      <c r="K27" s="216"/>
      <c r="L27" s="180">
        <v>60</v>
      </c>
      <c r="M27">
        <v>0.42735</v>
      </c>
      <c r="N27">
        <v>12</v>
      </c>
      <c r="O27">
        <v>20</v>
      </c>
      <c r="P27" s="181">
        <f aca="true" t="shared" si="4" ref="P27:P33">SUM(N27*O27)</f>
        <v>240</v>
      </c>
      <c r="R27" s="198"/>
    </row>
    <row r="28" spans="1:18" ht="12.75">
      <c r="A28" s="240" t="s">
        <v>78</v>
      </c>
      <c r="B28" s="263">
        <v>95990</v>
      </c>
      <c r="C28" s="269" t="s">
        <v>118</v>
      </c>
      <c r="D28" s="202" t="s">
        <v>72</v>
      </c>
      <c r="E28" s="177" t="s">
        <v>5</v>
      </c>
      <c r="F28" s="178">
        <f t="shared" si="3"/>
        <v>25.64</v>
      </c>
      <c r="G28" s="228">
        <f t="shared" si="2"/>
        <v>904.1887200000001</v>
      </c>
      <c r="H28" s="215">
        <f t="shared" si="0"/>
        <v>1164.78</v>
      </c>
      <c r="I28" s="270">
        <f t="shared" si="1"/>
        <v>29864.9592</v>
      </c>
      <c r="J28" s="249">
        <v>907.82</v>
      </c>
      <c r="K28" s="216"/>
      <c r="L28" s="180">
        <v>60</v>
      </c>
      <c r="M28">
        <v>0.42735</v>
      </c>
      <c r="N28">
        <v>12</v>
      </c>
      <c r="O28">
        <v>20</v>
      </c>
      <c r="P28" s="181">
        <f t="shared" si="4"/>
        <v>240</v>
      </c>
      <c r="R28" s="198"/>
    </row>
    <row r="29" spans="1:18" ht="12.75">
      <c r="A29" s="240" t="s">
        <v>78</v>
      </c>
      <c r="B29" s="263">
        <v>95990</v>
      </c>
      <c r="C29" s="269" t="s">
        <v>119</v>
      </c>
      <c r="D29" s="202" t="s">
        <v>73</v>
      </c>
      <c r="E29" s="177" t="s">
        <v>5</v>
      </c>
      <c r="F29" s="178">
        <f t="shared" si="3"/>
        <v>32.05</v>
      </c>
      <c r="G29" s="228">
        <f t="shared" si="2"/>
        <v>904.1887200000001</v>
      </c>
      <c r="H29" s="215">
        <f t="shared" si="0"/>
        <v>1164.78</v>
      </c>
      <c r="I29" s="270">
        <f t="shared" si="1"/>
        <v>37331.19899999999</v>
      </c>
      <c r="J29" s="249">
        <v>907.82</v>
      </c>
      <c r="K29" s="216"/>
      <c r="L29" s="180">
        <v>75</v>
      </c>
      <c r="M29">
        <v>0.42735</v>
      </c>
      <c r="N29">
        <v>15</v>
      </c>
      <c r="O29">
        <v>20</v>
      </c>
      <c r="P29" s="181">
        <f t="shared" si="4"/>
        <v>300</v>
      </c>
      <c r="R29" s="198"/>
    </row>
    <row r="30" spans="1:18" ht="12.75">
      <c r="A30" s="240" t="s">
        <v>78</v>
      </c>
      <c r="B30" s="263">
        <v>95990</v>
      </c>
      <c r="C30" s="269" t="s">
        <v>120</v>
      </c>
      <c r="D30" s="200" t="s">
        <v>127</v>
      </c>
      <c r="E30" s="177" t="s">
        <v>5</v>
      </c>
      <c r="F30" s="178">
        <f t="shared" si="3"/>
        <v>32.05</v>
      </c>
      <c r="G30" s="228">
        <f t="shared" si="2"/>
        <v>904.1887200000001</v>
      </c>
      <c r="H30" s="215">
        <f t="shared" si="0"/>
        <v>1164.78</v>
      </c>
      <c r="I30" s="270">
        <f t="shared" si="1"/>
        <v>37331.19899999999</v>
      </c>
      <c r="J30" s="249">
        <v>907.82</v>
      </c>
      <c r="K30" s="216"/>
      <c r="L30" s="180">
        <v>75</v>
      </c>
      <c r="M30">
        <v>0.42735</v>
      </c>
      <c r="N30">
        <v>15</v>
      </c>
      <c r="O30">
        <v>20</v>
      </c>
      <c r="P30" s="181">
        <f t="shared" si="4"/>
        <v>300</v>
      </c>
      <c r="R30" s="198"/>
    </row>
    <row r="31" spans="1:18" ht="28.5">
      <c r="A31" s="240" t="s">
        <v>78</v>
      </c>
      <c r="B31" s="263">
        <v>95990</v>
      </c>
      <c r="C31" s="269" t="s">
        <v>121</v>
      </c>
      <c r="D31" s="200" t="s">
        <v>75</v>
      </c>
      <c r="E31" s="177" t="s">
        <v>5</v>
      </c>
      <c r="F31" s="178">
        <f t="shared" si="3"/>
        <v>19.23</v>
      </c>
      <c r="G31" s="228">
        <f t="shared" si="2"/>
        <v>904.1887200000001</v>
      </c>
      <c r="H31" s="215">
        <f t="shared" si="0"/>
        <v>1164.78</v>
      </c>
      <c r="I31" s="270">
        <f t="shared" si="1"/>
        <v>22398.7194</v>
      </c>
      <c r="J31" s="249">
        <v>907.82</v>
      </c>
      <c r="K31" s="216"/>
      <c r="L31" s="180">
        <v>45</v>
      </c>
      <c r="M31">
        <v>0.42735</v>
      </c>
      <c r="N31">
        <v>9</v>
      </c>
      <c r="O31">
        <v>20</v>
      </c>
      <c r="P31" s="181">
        <f t="shared" si="4"/>
        <v>180</v>
      </c>
      <c r="R31" s="198"/>
    </row>
    <row r="32" spans="1:18" ht="28.5">
      <c r="A32" s="240" t="s">
        <v>78</v>
      </c>
      <c r="B32" s="263">
        <v>95990</v>
      </c>
      <c r="C32" s="516" t="s">
        <v>122</v>
      </c>
      <c r="D32" s="517" t="s">
        <v>126</v>
      </c>
      <c r="E32" s="177" t="s">
        <v>5</v>
      </c>
      <c r="F32" s="178">
        <f t="shared" si="3"/>
        <v>29.91</v>
      </c>
      <c r="G32" s="228">
        <f t="shared" si="2"/>
        <v>904.1887200000001</v>
      </c>
      <c r="H32" s="228">
        <f t="shared" si="0"/>
        <v>1164.78</v>
      </c>
      <c r="I32" s="518">
        <f t="shared" si="1"/>
        <v>34838.5698</v>
      </c>
      <c r="J32" s="249">
        <v>907.82</v>
      </c>
      <c r="K32" s="216"/>
      <c r="L32" s="180">
        <v>70</v>
      </c>
      <c r="M32">
        <v>0.42735</v>
      </c>
      <c r="N32">
        <v>12</v>
      </c>
      <c r="O32">
        <v>20</v>
      </c>
      <c r="P32" s="181">
        <f t="shared" si="4"/>
        <v>240</v>
      </c>
      <c r="R32" s="198"/>
    </row>
    <row r="33" spans="1:16" ht="15" thickBot="1">
      <c r="A33" s="246" t="s">
        <v>78</v>
      </c>
      <c r="B33" s="264">
        <v>95990</v>
      </c>
      <c r="C33" s="269" t="s">
        <v>123</v>
      </c>
      <c r="D33" s="203" t="s">
        <v>125</v>
      </c>
      <c r="E33" s="177" t="s">
        <v>5</v>
      </c>
      <c r="F33" s="178">
        <f t="shared" si="3"/>
        <v>19.23</v>
      </c>
      <c r="G33" s="228">
        <f t="shared" si="2"/>
        <v>904.1887200000001</v>
      </c>
      <c r="H33" s="215">
        <f t="shared" si="0"/>
        <v>1164.78</v>
      </c>
      <c r="I33" s="270">
        <f t="shared" si="1"/>
        <v>22398.7194</v>
      </c>
      <c r="J33" s="249">
        <v>907.82</v>
      </c>
      <c r="K33" s="216"/>
      <c r="L33" s="180">
        <v>45</v>
      </c>
      <c r="M33">
        <v>0.42735</v>
      </c>
      <c r="N33">
        <v>9</v>
      </c>
      <c r="O33">
        <v>20</v>
      </c>
      <c r="P33" s="181">
        <f t="shared" si="4"/>
        <v>180</v>
      </c>
    </row>
    <row r="34" spans="1:11" ht="21" customHeight="1" thickBot="1">
      <c r="A34" s="247"/>
      <c r="B34" s="265"/>
      <c r="C34" s="276"/>
      <c r="D34" s="598" t="s">
        <v>113</v>
      </c>
      <c r="E34" s="598"/>
      <c r="F34" s="598"/>
      <c r="G34" s="598"/>
      <c r="H34" s="251"/>
      <c r="I34" s="277">
        <f>SUM(I25:I33)</f>
        <v>303623.2026</v>
      </c>
      <c r="J34" s="232"/>
      <c r="K34" s="232"/>
    </row>
    <row r="35" spans="1:17" ht="30" customHeight="1" thickBot="1">
      <c r="A35" s="248"/>
      <c r="B35" s="250"/>
      <c r="C35" s="252"/>
      <c r="D35" s="599" t="s">
        <v>24</v>
      </c>
      <c r="E35" s="599"/>
      <c r="F35" s="599"/>
      <c r="G35" s="599"/>
      <c r="H35" s="253"/>
      <c r="I35" s="254">
        <f>I18+I23+I34</f>
        <v>327841.78260000004</v>
      </c>
      <c r="J35" s="234">
        <f>I25+I26+I27+I28+I29+I30+I31+I32+I33</f>
        <v>303623.2026</v>
      </c>
      <c r="K35" s="234"/>
      <c r="L35" s="16"/>
      <c r="P35" s="16">
        <f>SUM(P25:P33)</f>
        <v>2400</v>
      </c>
      <c r="Q35" s="182" t="s">
        <v>87</v>
      </c>
    </row>
    <row r="36" spans="1:11" ht="12.75">
      <c r="A36" s="241"/>
      <c r="B36" s="242"/>
      <c r="C36" s="242"/>
      <c r="D36" s="242"/>
      <c r="E36" s="242"/>
      <c r="F36" s="243"/>
      <c r="G36" s="244"/>
      <c r="H36" s="244"/>
      <c r="I36" s="245"/>
      <c r="J36" s="229"/>
      <c r="K36" s="229"/>
    </row>
    <row r="37" spans="1:11" ht="12.75">
      <c r="A37" s="241"/>
      <c r="B37" s="242"/>
      <c r="C37" s="242"/>
      <c r="D37" s="242"/>
      <c r="E37" s="242"/>
      <c r="F37" s="243"/>
      <c r="G37" s="244"/>
      <c r="H37" s="244"/>
      <c r="I37" s="245"/>
      <c r="J37" s="229"/>
      <c r="K37" s="229"/>
    </row>
    <row r="38" spans="1:12" ht="12.75">
      <c r="A38" s="241"/>
      <c r="B38" s="235"/>
      <c r="C38" s="235"/>
      <c r="D38"/>
      <c r="E38" s="104"/>
      <c r="F38" s="104"/>
      <c r="G38" s="104"/>
      <c r="H38" s="104"/>
      <c r="I38" s="104"/>
      <c r="J38" s="104"/>
      <c r="K38" s="104"/>
      <c r="L38" s="104"/>
    </row>
    <row r="39" spans="1:11" ht="12.75">
      <c r="A39" s="241"/>
      <c r="B39" s="235"/>
      <c r="C39" s="235"/>
      <c r="D39" s="105" t="s">
        <v>134</v>
      </c>
      <c r="E39"/>
      <c r="F39"/>
      <c r="G39"/>
      <c r="H39"/>
      <c r="I39"/>
      <c r="J39"/>
      <c r="K39"/>
    </row>
    <row r="40" spans="1:12" ht="12.75">
      <c r="A40" s="241"/>
      <c r="B40" s="235"/>
      <c r="C40" s="235"/>
      <c r="D40" s="105" t="s">
        <v>129</v>
      </c>
      <c r="E40" s="105"/>
      <c r="F40" s="105"/>
      <c r="G40" s="105"/>
      <c r="H40" s="105"/>
      <c r="I40" s="105"/>
      <c r="J40" s="105"/>
      <c r="K40" s="105"/>
      <c r="L40" s="105"/>
    </row>
    <row r="41" spans="1:12" ht="12.75">
      <c r="A41" s="235"/>
      <c r="B41" s="235"/>
      <c r="C41" s="235"/>
      <c r="D41" s="575" t="s">
        <v>130</v>
      </c>
      <c r="E41" s="576"/>
      <c r="F41" s="576"/>
      <c r="G41" s="576"/>
      <c r="H41" s="576"/>
      <c r="I41" s="576"/>
      <c r="J41" s="576"/>
      <c r="K41" s="576"/>
      <c r="L41" s="576"/>
    </row>
    <row r="42" spans="4:12" ht="12.75">
      <c r="D42" s="574" t="s">
        <v>131</v>
      </c>
      <c r="E42" s="574"/>
      <c r="F42" s="574"/>
      <c r="G42" s="574"/>
      <c r="H42" s="574"/>
      <c r="I42" s="574"/>
      <c r="J42" s="574"/>
      <c r="K42" s="574"/>
      <c r="L42" s="574"/>
    </row>
    <row r="43" spans="4:12" ht="12.75">
      <c r="D43" s="565" t="s">
        <v>133</v>
      </c>
      <c r="E43" s="566"/>
      <c r="F43" s="566"/>
      <c r="G43" s="566"/>
      <c r="H43" s="566"/>
      <c r="I43" s="566"/>
      <c r="J43" s="566"/>
      <c r="K43" s="566"/>
      <c r="L43" s="566"/>
    </row>
    <row r="44" spans="4:12" ht="12.75">
      <c r="D44" s="567" t="s">
        <v>132</v>
      </c>
      <c r="E44" s="567"/>
      <c r="F44" s="567"/>
      <c r="G44" s="567"/>
      <c r="H44" s="567"/>
      <c r="I44" s="567"/>
      <c r="J44" s="567"/>
      <c r="K44" s="567"/>
      <c r="L44" s="567"/>
    </row>
    <row r="45" spans="4:12" ht="12.75">
      <c r="D45"/>
      <c r="E45" s="106"/>
      <c r="F45" s="106"/>
      <c r="G45" s="106"/>
      <c r="H45" s="106"/>
      <c r="I45" s="106"/>
      <c r="J45" s="106"/>
      <c r="K45" s="106"/>
      <c r="L45" s="106"/>
    </row>
    <row r="46" spans="4:12" ht="12.75">
      <c r="D46" s="106"/>
      <c r="E46" s="106"/>
      <c r="F46" s="106"/>
      <c r="G46" s="106"/>
      <c r="H46" s="106"/>
      <c r="I46" s="106"/>
      <c r="J46" s="106"/>
      <c r="K46" s="106"/>
      <c r="L46" s="106"/>
    </row>
    <row r="47" spans="4:12" ht="12.75">
      <c r="D47"/>
      <c r="E47" s="106"/>
      <c r="F47" s="106"/>
      <c r="G47" s="106"/>
      <c r="H47" s="106"/>
      <c r="I47" s="106"/>
      <c r="J47" s="106"/>
      <c r="K47" s="106"/>
      <c r="L47" s="106"/>
    </row>
    <row r="48" spans="4:12" ht="12.75">
      <c r="D48" s="182" t="s">
        <v>138</v>
      </c>
      <c r="E48" s="106"/>
      <c r="F48" s="106"/>
      <c r="G48" s="106"/>
      <c r="H48" s="106"/>
      <c r="I48" s="106"/>
      <c r="J48" s="106"/>
      <c r="K48" s="106"/>
      <c r="L48" s="106"/>
    </row>
    <row r="49" spans="4:12" ht="12.75">
      <c r="D49" s="291" t="s">
        <v>137</v>
      </c>
      <c r="E49" s="292"/>
      <c r="F49" s="292"/>
      <c r="G49" s="292"/>
      <c r="H49" s="106"/>
      <c r="I49" s="106"/>
      <c r="J49" s="106"/>
      <c r="K49" s="106"/>
      <c r="L49" s="106"/>
    </row>
    <row r="50" spans="4:12" ht="12.75">
      <c r="D50" s="293" t="s">
        <v>135</v>
      </c>
      <c r="E50" s="292"/>
      <c r="F50" s="292"/>
      <c r="G50" s="292"/>
      <c r="H50" s="106"/>
      <c r="I50" s="106"/>
      <c r="J50" s="106"/>
      <c r="K50" s="106"/>
      <c r="L50" s="106"/>
    </row>
    <row r="51" spans="4:12" ht="12.75">
      <c r="D51" s="293" t="s">
        <v>136</v>
      </c>
      <c r="E51" s="292"/>
      <c r="F51" s="292"/>
      <c r="G51" s="292"/>
      <c r="H51" s="106"/>
      <c r="I51" s="106"/>
      <c r="J51" s="106"/>
      <c r="K51" s="106"/>
      <c r="L51" s="106"/>
    </row>
    <row r="52" spans="4:12" ht="12.75">
      <c r="D52" s="293"/>
      <c r="E52" s="292"/>
      <c r="F52" s="292"/>
      <c r="G52" s="292"/>
      <c r="H52" s="106"/>
      <c r="I52" s="106"/>
      <c r="J52" s="106"/>
      <c r="K52" s="106"/>
      <c r="L52" s="106"/>
    </row>
    <row r="55" spans="4:7" ht="12.75">
      <c r="D55" s="206"/>
      <c r="E55" s="111"/>
      <c r="F55" s="111"/>
      <c r="G55" s="111"/>
    </row>
    <row r="56" spans="4:7" ht="15">
      <c r="D56" s="307"/>
      <c r="E56" s="111"/>
      <c r="F56" s="111"/>
      <c r="G56" s="111"/>
    </row>
    <row r="57" ht="15">
      <c r="D57" s="307"/>
    </row>
    <row r="58" ht="15">
      <c r="D58" s="307"/>
    </row>
  </sheetData>
  <mergeCells count="19">
    <mergeCell ref="D44:L44"/>
    <mergeCell ref="D23:G23"/>
    <mergeCell ref="D34:G34"/>
    <mergeCell ref="D35:G35"/>
    <mergeCell ref="D14:D15"/>
    <mergeCell ref="E14:E15"/>
    <mergeCell ref="F14:F15"/>
    <mergeCell ref="G14:G15"/>
    <mergeCell ref="H14:H15"/>
    <mergeCell ref="I14:I15"/>
    <mergeCell ref="D18:G18"/>
    <mergeCell ref="D41:L41"/>
    <mergeCell ref="D42:L42"/>
    <mergeCell ref="D43:L43"/>
    <mergeCell ref="C14:C15"/>
    <mergeCell ref="B14:B15"/>
    <mergeCell ref="A6:D6"/>
    <mergeCell ref="B9:C9"/>
    <mergeCell ref="A14:A15"/>
  </mergeCells>
  <printOptions horizontalCentered="1"/>
  <pageMargins left="0.3937007874015748" right="0" top="0.07874015748031496" bottom="0.3937007874015748" header="0.1968503937007874" footer="0.5118110236220472"/>
  <pageSetup horizontalDpi="300" verticalDpi="300" orientation="portrait" paperSize="9" scale="65" r:id="rId2"/>
  <headerFooter alignWithMargins="0">
    <oddFooter>&amp;CEND: RUA FERNANDO FERRARI Nº 359-ALTOS-BAIRRO: CENTRO-CEP: 68798-000-SANTA BARBARA DO PARÁ
CONTATO: (91) 99113-5913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view="pageBreakPreview" zoomScale="59" zoomScaleSheetLayoutView="59" workbookViewId="0" topLeftCell="A1">
      <selection activeCell="I5" sqref="I5"/>
    </sheetView>
  </sheetViews>
  <sheetFormatPr defaultColWidth="9.140625" defaultRowHeight="12.75"/>
  <cols>
    <col min="1" max="1" width="9.140625" style="8" customWidth="1"/>
    <col min="2" max="2" width="52.28125" style="0" bestFit="1" customWidth="1"/>
    <col min="3" max="3" width="23.57421875" style="0" customWidth="1"/>
    <col min="4" max="4" width="22.28125" style="0" customWidth="1"/>
    <col min="5" max="5" width="22.421875" style="0" customWidth="1"/>
    <col min="6" max="6" width="20.00390625" style="0" customWidth="1"/>
    <col min="7" max="7" width="21.28125" style="0" customWidth="1"/>
    <col min="8" max="8" width="19.8515625" style="0" customWidth="1"/>
    <col min="9" max="9" width="20.7109375" style="0" customWidth="1"/>
    <col min="10" max="11" width="20.57421875" style="0" customWidth="1"/>
    <col min="12" max="12" width="21.7109375" style="0" customWidth="1"/>
    <col min="13" max="13" width="20.57421875" style="0" customWidth="1"/>
    <col min="14" max="14" width="20.7109375" style="0" customWidth="1"/>
    <col min="15" max="15" width="22.7109375" style="0" customWidth="1"/>
    <col min="18" max="18" width="14.8515625" style="0" bestFit="1" customWidth="1"/>
  </cols>
  <sheetData>
    <row r="1" spans="1:21" ht="20.25">
      <c r="A1" s="298" t="s">
        <v>139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299"/>
      <c r="P1" s="313"/>
      <c r="Q1" s="29"/>
      <c r="R1" s="29"/>
      <c r="S1" s="112"/>
      <c r="T1" s="3"/>
      <c r="U1" s="3"/>
    </row>
    <row r="2" spans="1:21" ht="20.25">
      <c r="A2" s="301" t="s">
        <v>140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14"/>
      <c r="P2" s="315"/>
      <c r="Q2" s="23"/>
      <c r="R2" s="23"/>
      <c r="S2" s="112"/>
      <c r="T2" s="3"/>
      <c r="U2" s="3"/>
    </row>
    <row r="3" spans="1:21" ht="20.1" customHeight="1">
      <c r="A3" s="301" t="s">
        <v>109</v>
      </c>
      <c r="B3" s="303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2"/>
      <c r="P3" s="316"/>
      <c r="Q3" s="28"/>
      <c r="R3" s="28"/>
      <c r="S3" s="112"/>
      <c r="T3" s="3"/>
      <c r="U3" s="3"/>
    </row>
    <row r="4" spans="1:21" ht="20.1" customHeight="1">
      <c r="A4" s="301" t="s">
        <v>128</v>
      </c>
      <c r="B4" s="302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2"/>
      <c r="P4" s="316"/>
      <c r="Q4" s="29"/>
      <c r="R4" s="29"/>
      <c r="S4" s="113"/>
      <c r="T4" s="3"/>
      <c r="U4" s="3"/>
    </row>
    <row r="5" spans="1:21" ht="20.1" customHeight="1">
      <c r="A5" s="305"/>
      <c r="B5" s="539"/>
      <c r="C5" s="539"/>
      <c r="D5" s="317"/>
      <c r="E5" s="317"/>
      <c r="F5" s="304"/>
      <c r="G5" s="304"/>
      <c r="H5" s="304"/>
      <c r="I5" s="304"/>
      <c r="J5" s="304"/>
      <c r="K5" s="304"/>
      <c r="L5" s="304"/>
      <c r="M5" s="304"/>
      <c r="N5" s="304"/>
      <c r="O5" s="318"/>
      <c r="P5" s="319"/>
      <c r="Q5" s="204"/>
      <c r="R5" s="204"/>
      <c r="S5" s="113"/>
      <c r="T5" s="3"/>
      <c r="U5" s="3"/>
    </row>
    <row r="6" spans="1:21" ht="19.5" customHeight="1">
      <c r="A6" s="306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20"/>
      <c r="Q6" s="43"/>
      <c r="R6" s="43"/>
      <c r="S6" s="114"/>
      <c r="T6" s="3"/>
      <c r="U6" s="3"/>
    </row>
    <row r="7" spans="1:21" ht="20.1" customHeight="1">
      <c r="A7" s="540"/>
      <c r="B7" s="541"/>
      <c r="C7" s="541"/>
      <c r="D7" s="321"/>
      <c r="E7" s="321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20"/>
      <c r="Q7" s="43"/>
      <c r="R7" s="43"/>
      <c r="S7" s="114"/>
      <c r="T7" s="3"/>
      <c r="U7" s="3"/>
    </row>
    <row r="8" spans="1:21" ht="20.1" customHeight="1" thickBot="1">
      <c r="A8" s="322"/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4"/>
      <c r="Q8" s="43"/>
      <c r="R8" s="43"/>
      <c r="S8" s="114"/>
      <c r="T8" s="3"/>
      <c r="U8" s="3"/>
    </row>
    <row r="9" spans="1:21" ht="12.75">
      <c r="A9" s="581" t="s">
        <v>21</v>
      </c>
      <c r="B9" s="582"/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3"/>
      <c r="Q9" s="3"/>
      <c r="R9" s="3"/>
      <c r="S9" s="3"/>
      <c r="T9" s="3"/>
      <c r="U9" s="3"/>
    </row>
    <row r="10" spans="1:21" ht="12.75">
      <c r="A10" s="584"/>
      <c r="B10" s="585"/>
      <c r="C10" s="585"/>
      <c r="D10" s="585"/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5"/>
      <c r="P10" s="586"/>
      <c r="Q10" s="3"/>
      <c r="R10" s="3"/>
      <c r="S10" s="3"/>
      <c r="T10" s="3"/>
      <c r="U10" s="3"/>
    </row>
    <row r="11" spans="1:21" ht="20.25">
      <c r="A11" s="325" t="s">
        <v>17</v>
      </c>
      <c r="B11" s="326" t="s">
        <v>18</v>
      </c>
      <c r="C11" s="326" t="s">
        <v>8</v>
      </c>
      <c r="D11" s="327" t="s">
        <v>19</v>
      </c>
      <c r="E11" s="327" t="s">
        <v>20</v>
      </c>
      <c r="F11" s="327" t="s">
        <v>61</v>
      </c>
      <c r="G11" s="327" t="s">
        <v>62</v>
      </c>
      <c r="H11" s="327" t="s">
        <v>99</v>
      </c>
      <c r="I11" s="327" t="s">
        <v>100</v>
      </c>
      <c r="J11" s="327" t="s">
        <v>101</v>
      </c>
      <c r="K11" s="327" t="s">
        <v>102</v>
      </c>
      <c r="L11" s="327" t="s">
        <v>103</v>
      </c>
      <c r="M11" s="327" t="s">
        <v>104</v>
      </c>
      <c r="N11" s="327" t="s">
        <v>105</v>
      </c>
      <c r="O11" s="327" t="s">
        <v>106</v>
      </c>
      <c r="P11" s="328"/>
      <c r="Q11" s="3"/>
      <c r="R11" s="3"/>
      <c r="S11" s="3"/>
      <c r="T11" s="3"/>
      <c r="U11" s="3"/>
    </row>
    <row r="12" spans="1:21" ht="20.25">
      <c r="A12" s="329"/>
      <c r="B12" s="330"/>
      <c r="C12" s="330"/>
      <c r="D12" s="331">
        <v>1</v>
      </c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28"/>
      <c r="Q12" s="3"/>
      <c r="R12" s="3"/>
      <c r="S12" s="3"/>
      <c r="T12" s="3"/>
      <c r="U12" s="3"/>
    </row>
    <row r="13" spans="1:21" ht="42" customHeight="1">
      <c r="A13" s="332">
        <v>1</v>
      </c>
      <c r="B13" s="333" t="str">
        <f>Orçamento!D16</f>
        <v>SERVIÇOS PRELIMINARES</v>
      </c>
      <c r="C13" s="334">
        <f>ORÇ!I18</f>
        <v>14156.58</v>
      </c>
      <c r="D13" s="335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7"/>
      <c r="Q13" s="3"/>
      <c r="R13" s="3"/>
      <c r="S13" s="3"/>
      <c r="T13" s="3"/>
      <c r="U13" s="3"/>
    </row>
    <row r="14" spans="1:21" ht="20.25">
      <c r="A14" s="338"/>
      <c r="B14" s="339"/>
      <c r="C14" s="339"/>
      <c r="D14" s="340">
        <f>ROUND((C13*D12),2)</f>
        <v>14156.58</v>
      </c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37"/>
      <c r="Q14" s="3"/>
      <c r="R14" s="3"/>
      <c r="S14" s="3"/>
      <c r="T14" s="3"/>
      <c r="U14" s="3"/>
    </row>
    <row r="15" spans="1:16" ht="20.25">
      <c r="A15" s="342"/>
      <c r="B15" s="343"/>
      <c r="C15" s="343"/>
      <c r="D15" s="344">
        <v>0.05</v>
      </c>
      <c r="E15" s="344">
        <v>0.05</v>
      </c>
      <c r="F15" s="344">
        <v>0.05</v>
      </c>
      <c r="G15" s="344">
        <v>0.1</v>
      </c>
      <c r="H15" s="344">
        <v>0.1</v>
      </c>
      <c r="I15" s="344">
        <v>0.1</v>
      </c>
      <c r="J15" s="344">
        <v>0.1</v>
      </c>
      <c r="K15" s="344">
        <v>0.1</v>
      </c>
      <c r="L15" s="344">
        <v>0.1</v>
      </c>
      <c r="M15" s="344">
        <v>0.1</v>
      </c>
      <c r="N15" s="344">
        <v>0.1</v>
      </c>
      <c r="O15" s="344">
        <v>0.05</v>
      </c>
      <c r="P15" s="345"/>
    </row>
    <row r="16" spans="1:16" ht="47.25" customHeight="1">
      <c r="A16" s="332">
        <v>2</v>
      </c>
      <c r="B16" s="333" t="str">
        <f>Orçamento!D19</f>
        <v>SERVIÇOS INICIAIS</v>
      </c>
      <c r="C16" s="334">
        <f>ORÇ!I23</f>
        <v>10062</v>
      </c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7"/>
    </row>
    <row r="17" spans="1:16" ht="20.25">
      <c r="A17" s="338"/>
      <c r="B17" s="339"/>
      <c r="C17" s="339"/>
      <c r="D17" s="340">
        <f>ROUND((C16*D15),2)</f>
        <v>503.1</v>
      </c>
      <c r="E17" s="340">
        <f>ROUND((C16*E15),2)</f>
        <v>503.1</v>
      </c>
      <c r="F17" s="340">
        <f>ROUND((C16*F15),2)</f>
        <v>503.1</v>
      </c>
      <c r="G17" s="340">
        <f>ROUND((C16*G15),2)</f>
        <v>1006.2</v>
      </c>
      <c r="H17" s="340">
        <f>ROUND((C16*H15),2)</f>
        <v>1006.2</v>
      </c>
      <c r="I17" s="340">
        <f>ROUND((C16*I15),2)</f>
        <v>1006.2</v>
      </c>
      <c r="J17" s="340">
        <f>ROUND((C16*J15),2)</f>
        <v>1006.2</v>
      </c>
      <c r="K17" s="340">
        <f>ROUND((C16*K15),2)</f>
        <v>1006.2</v>
      </c>
      <c r="L17" s="340">
        <f>ROUND((C16*L15),2)</f>
        <v>1006.2</v>
      </c>
      <c r="M17" s="340">
        <f>ROUND((C16*M15),2)</f>
        <v>1006.2</v>
      </c>
      <c r="N17" s="340">
        <f>ROUND((C16*N15),2)</f>
        <v>1006.2</v>
      </c>
      <c r="O17" s="340">
        <f>ROUND((C16*O15),2)</f>
        <v>503.1</v>
      </c>
      <c r="P17" s="337"/>
    </row>
    <row r="18" spans="1:16" ht="20.25">
      <c r="A18" s="342"/>
      <c r="B18" s="343"/>
      <c r="C18" s="343"/>
      <c r="D18" s="344">
        <v>0.05</v>
      </c>
      <c r="E18" s="344">
        <v>0.05</v>
      </c>
      <c r="F18" s="344">
        <v>0.05</v>
      </c>
      <c r="G18" s="344">
        <v>0.1</v>
      </c>
      <c r="H18" s="344">
        <v>0.1</v>
      </c>
      <c r="I18" s="344">
        <v>0.1</v>
      </c>
      <c r="J18" s="344">
        <v>0.1</v>
      </c>
      <c r="K18" s="344">
        <v>0.1</v>
      </c>
      <c r="L18" s="344">
        <v>0.1</v>
      </c>
      <c r="M18" s="344">
        <v>0.1</v>
      </c>
      <c r="N18" s="344">
        <v>0.1</v>
      </c>
      <c r="O18" s="344">
        <v>0.05</v>
      </c>
      <c r="P18" s="337"/>
    </row>
    <row r="19" spans="1:16" ht="38.25" customHeight="1">
      <c r="A19" s="332">
        <v>3</v>
      </c>
      <c r="B19" s="333" t="s">
        <v>28</v>
      </c>
      <c r="C19" s="334">
        <f>ORÇ!I34</f>
        <v>303623.2026</v>
      </c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7"/>
    </row>
    <row r="20" spans="1:16" ht="56.25" customHeight="1">
      <c r="A20" s="338"/>
      <c r="B20" s="339"/>
      <c r="C20" s="339"/>
      <c r="D20" s="340">
        <f>ROUND((C19*D18),2)</f>
        <v>15181.16</v>
      </c>
      <c r="E20" s="340">
        <f>ROUND((C19*E18),2)</f>
        <v>15181.16</v>
      </c>
      <c r="F20" s="340">
        <f>ROUND((C19*F18),2)</f>
        <v>15181.16</v>
      </c>
      <c r="G20" s="340">
        <f>ROUND((C19*G18),2)</f>
        <v>30362.32</v>
      </c>
      <c r="H20" s="340">
        <f>ROUND((C19*H18),2)</f>
        <v>30362.32</v>
      </c>
      <c r="I20" s="340">
        <f>ROUND((C19*I18),2)</f>
        <v>30362.32</v>
      </c>
      <c r="J20" s="340">
        <f>ROUND((C19*J18),2)</f>
        <v>30362.32</v>
      </c>
      <c r="K20" s="340">
        <f>ROUND((C19*K18),2)</f>
        <v>30362.32</v>
      </c>
      <c r="L20" s="340">
        <f>ROUND((C19*L18),2)</f>
        <v>30362.32</v>
      </c>
      <c r="M20" s="340">
        <f>ROUND((C19*M18),2)</f>
        <v>30362.32</v>
      </c>
      <c r="N20" s="340">
        <f>ROUND((C19*N18),2)</f>
        <v>30362.32</v>
      </c>
      <c r="O20" s="340">
        <f>ROUND((C19*O18),2)</f>
        <v>15181.16</v>
      </c>
      <c r="P20" s="337"/>
    </row>
    <row r="21" spans="1:18" ht="35.25" customHeight="1" thickBot="1">
      <c r="A21" s="346"/>
      <c r="B21" s="347" t="s">
        <v>8</v>
      </c>
      <c r="C21" s="348">
        <f>C19+C16+C13</f>
        <v>327841.78260000004</v>
      </c>
      <c r="D21" s="349">
        <f>D20+D17+D14</f>
        <v>29840.84</v>
      </c>
      <c r="E21" s="349">
        <f>E20+E17</f>
        <v>15684.26</v>
      </c>
      <c r="F21" s="349">
        <f>F20+F17</f>
        <v>15684.26</v>
      </c>
      <c r="G21" s="349">
        <f aca="true" t="shared" si="0" ref="G21:N21">G20+G17</f>
        <v>31368.52</v>
      </c>
      <c r="H21" s="349">
        <f t="shared" si="0"/>
        <v>31368.52</v>
      </c>
      <c r="I21" s="349">
        <f t="shared" si="0"/>
        <v>31368.52</v>
      </c>
      <c r="J21" s="349">
        <f t="shared" si="0"/>
        <v>31368.52</v>
      </c>
      <c r="K21" s="349">
        <f t="shared" si="0"/>
        <v>31368.52</v>
      </c>
      <c r="L21" s="349">
        <f t="shared" si="0"/>
        <v>31368.52</v>
      </c>
      <c r="M21" s="349">
        <f t="shared" si="0"/>
        <v>31368.52</v>
      </c>
      <c r="N21" s="349">
        <f t="shared" si="0"/>
        <v>31368.52</v>
      </c>
      <c r="O21" s="349">
        <f>O17+O20</f>
        <v>15684.26</v>
      </c>
      <c r="P21" s="350"/>
      <c r="R21" s="130"/>
    </row>
    <row r="22" spans="1:18" ht="37.5" customHeight="1">
      <c r="A22" s="351"/>
      <c r="B22" s="351"/>
      <c r="C22" s="352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4"/>
      <c r="R22" s="130"/>
    </row>
    <row r="23" spans="1:18" ht="37.5" customHeight="1">
      <c r="A23" s="351"/>
      <c r="B23" s="351"/>
      <c r="C23" s="352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4"/>
      <c r="R23" s="130"/>
    </row>
    <row r="24" spans="1:18" ht="37.5" customHeight="1">
      <c r="A24" s="351"/>
      <c r="B24" s="351"/>
      <c r="C24" s="352"/>
      <c r="D24" s="353"/>
      <c r="E24" s="353"/>
      <c r="F24" s="353"/>
      <c r="G24" s="353"/>
      <c r="H24" s="353"/>
      <c r="I24" s="353"/>
      <c r="J24" s="310"/>
      <c r="K24" s="310"/>
      <c r="L24" s="310"/>
      <c r="M24" s="310"/>
      <c r="N24" s="310"/>
      <c r="O24" s="310"/>
      <c r="P24" s="296"/>
      <c r="R24" s="130"/>
    </row>
    <row r="25" spans="1:18" s="63" customFormat="1" ht="23.1" customHeight="1">
      <c r="A25" s="355" t="s">
        <v>134</v>
      </c>
      <c r="B25" s="356"/>
      <c r="C25" s="356"/>
      <c r="D25" s="356"/>
      <c r="E25" s="356"/>
      <c r="F25" s="356"/>
      <c r="G25" s="356"/>
      <c r="H25" s="356"/>
      <c r="I25" s="356"/>
      <c r="J25" s="312"/>
      <c r="K25" s="312"/>
      <c r="L25" s="312"/>
      <c r="M25" s="312"/>
      <c r="N25" s="312"/>
      <c r="O25" s="312"/>
      <c r="P25" s="235"/>
      <c r="R25" s="66"/>
    </row>
    <row r="26" spans="1:18" s="63" customFormat="1" ht="23.1" customHeight="1">
      <c r="A26" s="548" t="s">
        <v>129</v>
      </c>
      <c r="B26" s="548"/>
      <c r="C26" s="548"/>
      <c r="D26" s="548"/>
      <c r="E26" s="548"/>
      <c r="F26" s="548"/>
      <c r="G26" s="548"/>
      <c r="H26" s="548"/>
      <c r="I26" s="548"/>
      <c r="J26" s="312"/>
      <c r="K26" s="312"/>
      <c r="L26" s="312"/>
      <c r="M26" s="312"/>
      <c r="N26" s="312"/>
      <c r="O26" s="312"/>
      <c r="P26" s="235"/>
      <c r="R26" s="66"/>
    </row>
    <row r="27" spans="1:18" s="63" customFormat="1" ht="23.1" customHeight="1">
      <c r="A27" s="549" t="s">
        <v>130</v>
      </c>
      <c r="B27" s="549"/>
      <c r="C27" s="549"/>
      <c r="D27" s="549"/>
      <c r="E27" s="549"/>
      <c r="F27" s="549"/>
      <c r="G27" s="549"/>
      <c r="H27" s="549"/>
      <c r="I27" s="549"/>
      <c r="J27" s="312"/>
      <c r="K27" s="312"/>
      <c r="L27" s="312"/>
      <c r="M27" s="312"/>
      <c r="N27" s="312"/>
      <c r="O27" s="312"/>
      <c r="P27" s="235"/>
      <c r="R27" s="66"/>
    </row>
    <row r="28" spans="1:18" s="63" customFormat="1" ht="23.1" customHeight="1">
      <c r="A28" s="548" t="s">
        <v>131</v>
      </c>
      <c r="B28" s="548"/>
      <c r="C28" s="548"/>
      <c r="D28" s="548"/>
      <c r="E28" s="548"/>
      <c r="F28" s="548"/>
      <c r="G28" s="548"/>
      <c r="H28" s="548"/>
      <c r="I28" s="548"/>
      <c r="J28" s="312"/>
      <c r="K28" s="312"/>
      <c r="L28" s="312"/>
      <c r="M28" s="312"/>
      <c r="N28" s="312"/>
      <c r="O28" s="312"/>
      <c r="P28" s="235"/>
      <c r="R28" s="66"/>
    </row>
    <row r="29" spans="1:18" s="63" customFormat="1" ht="23.1" customHeight="1">
      <c r="A29" s="537" t="s">
        <v>133</v>
      </c>
      <c r="B29" s="537"/>
      <c r="C29" s="537"/>
      <c r="D29" s="537"/>
      <c r="E29" s="537"/>
      <c r="F29" s="537"/>
      <c r="G29" s="537"/>
      <c r="H29" s="537"/>
      <c r="I29" s="537"/>
      <c r="J29" s="312"/>
      <c r="K29" s="312"/>
      <c r="L29" s="312"/>
      <c r="M29" s="312"/>
      <c r="N29" s="312"/>
      <c r="O29" s="312"/>
      <c r="P29" s="235"/>
      <c r="R29" s="66"/>
    </row>
    <row r="30" spans="1:18" s="63" customFormat="1" ht="23.1" customHeight="1">
      <c r="A30" s="538" t="s">
        <v>132</v>
      </c>
      <c r="B30" s="538"/>
      <c r="C30" s="538"/>
      <c r="D30" s="538"/>
      <c r="E30" s="538"/>
      <c r="F30" s="538"/>
      <c r="G30" s="538"/>
      <c r="H30" s="538"/>
      <c r="I30" s="538"/>
      <c r="J30" s="312"/>
      <c r="K30" s="312"/>
      <c r="L30" s="312"/>
      <c r="M30" s="312"/>
      <c r="N30" s="312"/>
      <c r="O30" s="312"/>
      <c r="P30" s="235"/>
      <c r="R30" s="66"/>
    </row>
    <row r="31" spans="1:18" s="63" customFormat="1" ht="23.1" customHeight="1">
      <c r="A31" s="356"/>
      <c r="B31" s="357"/>
      <c r="C31" s="357"/>
      <c r="D31" s="357"/>
      <c r="E31" s="357"/>
      <c r="F31" s="357"/>
      <c r="G31" s="357"/>
      <c r="H31" s="357"/>
      <c r="I31" s="357"/>
      <c r="J31" s="312"/>
      <c r="K31" s="312"/>
      <c r="L31" s="312"/>
      <c r="M31" s="312"/>
      <c r="N31" s="312"/>
      <c r="O31" s="312"/>
      <c r="P31" s="235"/>
      <c r="R31" s="66"/>
    </row>
    <row r="32" spans="1:18" s="63" customFormat="1" ht="23.1" customHeight="1">
      <c r="A32" s="357"/>
      <c r="B32" s="357"/>
      <c r="C32" s="357"/>
      <c r="D32" s="357"/>
      <c r="E32" s="357"/>
      <c r="F32" s="357"/>
      <c r="G32" s="357"/>
      <c r="H32" s="357"/>
      <c r="I32" s="357"/>
      <c r="J32" s="312"/>
      <c r="K32" s="312"/>
      <c r="L32" s="312"/>
      <c r="M32" s="312"/>
      <c r="N32" s="312"/>
      <c r="O32" s="312"/>
      <c r="P32" s="235"/>
      <c r="R32" s="66"/>
    </row>
    <row r="33" spans="1:18" s="63" customFormat="1" ht="23.1" customHeight="1">
      <c r="A33" s="356"/>
      <c r="B33" s="357"/>
      <c r="C33" s="357"/>
      <c r="D33" s="357"/>
      <c r="E33" s="357"/>
      <c r="F33" s="357"/>
      <c r="G33" s="357"/>
      <c r="H33" s="357"/>
      <c r="I33" s="357"/>
      <c r="J33" s="312"/>
      <c r="K33" s="312"/>
      <c r="L33" s="312"/>
      <c r="M33" s="312"/>
      <c r="N33" s="312"/>
      <c r="O33" s="312"/>
      <c r="P33" s="235"/>
      <c r="R33" s="66"/>
    </row>
    <row r="34" spans="1:18" s="63" customFormat="1" ht="23.1" customHeight="1">
      <c r="A34" s="354"/>
      <c r="B34" s="357"/>
      <c r="C34" s="357"/>
      <c r="D34" s="357"/>
      <c r="E34" s="357"/>
      <c r="F34" s="357"/>
      <c r="G34" s="357"/>
      <c r="H34" s="357"/>
      <c r="I34" s="357"/>
      <c r="J34" s="312"/>
      <c r="K34" s="312"/>
      <c r="L34" s="312"/>
      <c r="M34" s="312"/>
      <c r="N34" s="312"/>
      <c r="O34" s="312"/>
      <c r="P34" s="235"/>
      <c r="R34" s="66"/>
    </row>
    <row r="35" spans="1:18" s="63" customFormat="1" ht="23.1" customHeight="1">
      <c r="A35" s="358" t="s">
        <v>137</v>
      </c>
      <c r="B35" s="357"/>
      <c r="C35" s="357"/>
      <c r="D35" s="357"/>
      <c r="E35" s="357"/>
      <c r="F35" s="357"/>
      <c r="G35" s="357"/>
      <c r="H35" s="357"/>
      <c r="I35" s="357"/>
      <c r="J35" s="312"/>
      <c r="K35" s="312"/>
      <c r="L35" s="312"/>
      <c r="M35" s="312"/>
      <c r="N35" s="312"/>
      <c r="O35" s="312"/>
      <c r="P35" s="235"/>
      <c r="R35" s="66"/>
    </row>
    <row r="36" spans="1:18" s="63" customFormat="1" ht="23.1" customHeight="1">
      <c r="A36" s="356" t="s">
        <v>135</v>
      </c>
      <c r="B36" s="357"/>
      <c r="C36" s="357"/>
      <c r="D36" s="357"/>
      <c r="E36" s="357"/>
      <c r="F36" s="357"/>
      <c r="G36" s="357"/>
      <c r="H36" s="357"/>
      <c r="I36" s="357"/>
      <c r="J36" s="312"/>
      <c r="K36" s="312"/>
      <c r="L36" s="312"/>
      <c r="M36" s="312"/>
      <c r="N36" s="312"/>
      <c r="O36" s="312"/>
      <c r="P36" s="235"/>
      <c r="R36" s="66"/>
    </row>
    <row r="37" spans="1:18" s="63" customFormat="1" ht="23.1" customHeight="1">
      <c r="A37" s="356" t="s">
        <v>136</v>
      </c>
      <c r="B37" s="357"/>
      <c r="C37" s="357"/>
      <c r="D37" s="357"/>
      <c r="E37" s="357"/>
      <c r="F37" s="357"/>
      <c r="G37" s="357"/>
      <c r="H37" s="357"/>
      <c r="I37" s="357"/>
      <c r="J37" s="312"/>
      <c r="K37" s="312"/>
      <c r="L37" s="312"/>
      <c r="M37" s="312"/>
      <c r="N37" s="312"/>
      <c r="O37" s="312"/>
      <c r="P37" s="235"/>
      <c r="R37" s="66"/>
    </row>
    <row r="38" spans="1:18" ht="37.5" customHeight="1">
      <c r="A38" s="351"/>
      <c r="B38" s="351"/>
      <c r="C38" s="352"/>
      <c r="D38" s="353"/>
      <c r="E38" s="353"/>
      <c r="F38" s="353"/>
      <c r="G38" s="353"/>
      <c r="H38" s="353"/>
      <c r="I38" s="353"/>
      <c r="J38" s="310"/>
      <c r="K38" s="310"/>
      <c r="L38" s="310"/>
      <c r="M38" s="310"/>
      <c r="N38" s="310"/>
      <c r="O38" s="310"/>
      <c r="P38" s="296"/>
      <c r="R38" s="130"/>
    </row>
    <row r="39" spans="1:18" ht="37.5" customHeight="1">
      <c r="A39" s="351"/>
      <c r="B39" s="351"/>
      <c r="C39" s="352"/>
      <c r="D39" s="353"/>
      <c r="E39" s="353"/>
      <c r="F39" s="353"/>
      <c r="G39" s="353"/>
      <c r="H39" s="353"/>
      <c r="I39" s="353"/>
      <c r="J39" s="310"/>
      <c r="K39" s="310"/>
      <c r="L39" s="310"/>
      <c r="M39" s="310"/>
      <c r="N39" s="310"/>
      <c r="O39" s="310"/>
      <c r="P39" s="296"/>
      <c r="R39" s="130"/>
    </row>
    <row r="40" spans="1:18" ht="37.5" customHeight="1">
      <c r="A40" s="351"/>
      <c r="B40" s="351"/>
      <c r="C40" s="352"/>
      <c r="D40" s="353"/>
      <c r="E40" s="353"/>
      <c r="F40" s="353"/>
      <c r="G40" s="353"/>
      <c r="H40" s="353"/>
      <c r="I40" s="353"/>
      <c r="J40" s="310"/>
      <c r="K40" s="310"/>
      <c r="L40" s="310"/>
      <c r="M40" s="310"/>
      <c r="N40" s="310"/>
      <c r="O40" s="310"/>
      <c r="P40" s="296"/>
      <c r="R40" s="130"/>
    </row>
    <row r="41" spans="1:18" ht="37.5" customHeight="1">
      <c r="A41" s="351"/>
      <c r="B41" s="351"/>
      <c r="C41" s="352"/>
      <c r="D41" s="353"/>
      <c r="E41" s="353"/>
      <c r="F41" s="353"/>
      <c r="G41" s="353"/>
      <c r="H41" s="353"/>
      <c r="I41" s="353"/>
      <c r="J41" s="310"/>
      <c r="K41" s="310"/>
      <c r="L41" s="310"/>
      <c r="M41" s="310"/>
      <c r="N41" s="310"/>
      <c r="O41" s="310"/>
      <c r="P41" s="296"/>
      <c r="R41" s="130"/>
    </row>
    <row r="42" spans="1:18" ht="37.5" customHeight="1">
      <c r="A42" s="351"/>
      <c r="B42" s="351"/>
      <c r="C42" s="352"/>
      <c r="D42" s="353"/>
      <c r="E42" s="353"/>
      <c r="F42" s="353"/>
      <c r="G42" s="353"/>
      <c r="H42" s="353"/>
      <c r="I42" s="353"/>
      <c r="J42" s="310"/>
      <c r="K42" s="310"/>
      <c r="L42" s="310"/>
      <c r="M42" s="310"/>
      <c r="N42" s="310"/>
      <c r="O42" s="310"/>
      <c r="P42" s="296"/>
      <c r="R42" s="130"/>
    </row>
    <row r="43" spans="1:18" ht="37.5" customHeight="1">
      <c r="A43" s="351"/>
      <c r="B43" s="351"/>
      <c r="C43" s="352"/>
      <c r="D43" s="353"/>
      <c r="E43" s="353"/>
      <c r="F43" s="353"/>
      <c r="G43" s="353"/>
      <c r="H43" s="353"/>
      <c r="I43" s="353"/>
      <c r="J43" s="310"/>
      <c r="K43" s="310"/>
      <c r="L43" s="310"/>
      <c r="M43" s="310"/>
      <c r="N43" s="310"/>
      <c r="O43" s="310"/>
      <c r="P43" s="296"/>
      <c r="R43" s="130"/>
    </row>
    <row r="44" spans="1:18" ht="37.5" customHeight="1">
      <c r="A44" s="351"/>
      <c r="B44" s="351"/>
      <c r="C44" s="352"/>
      <c r="D44" s="353"/>
      <c r="E44" s="353"/>
      <c r="F44" s="353"/>
      <c r="G44" s="353"/>
      <c r="H44" s="353"/>
      <c r="I44" s="353"/>
      <c r="J44" s="310"/>
      <c r="K44" s="310"/>
      <c r="L44" s="310"/>
      <c r="M44" s="310"/>
      <c r="N44" s="310"/>
      <c r="O44" s="310"/>
      <c r="P44" s="296"/>
      <c r="R44" s="130"/>
    </row>
    <row r="45" spans="1:18" ht="37.5" customHeight="1">
      <c r="A45" s="351"/>
      <c r="B45" s="351"/>
      <c r="C45" s="352"/>
      <c r="D45" s="353"/>
      <c r="E45" s="353"/>
      <c r="F45" s="353"/>
      <c r="G45" s="353"/>
      <c r="H45" s="353"/>
      <c r="I45" s="353"/>
      <c r="J45" s="310"/>
      <c r="K45" s="310"/>
      <c r="L45" s="310"/>
      <c r="M45" s="310"/>
      <c r="N45" s="310"/>
      <c r="O45" s="310"/>
      <c r="P45" s="296"/>
      <c r="R45" s="130"/>
    </row>
    <row r="46" spans="1:18" ht="37.5" customHeight="1">
      <c r="A46" s="351"/>
      <c r="B46" s="351"/>
      <c r="C46" s="352"/>
      <c r="D46" s="353"/>
      <c r="E46" s="353"/>
      <c r="F46" s="353"/>
      <c r="G46" s="353"/>
      <c r="H46" s="353"/>
      <c r="I46" s="353"/>
      <c r="J46" s="310"/>
      <c r="K46" s="310"/>
      <c r="L46" s="310"/>
      <c r="M46" s="310"/>
      <c r="N46" s="310"/>
      <c r="O46" s="310"/>
      <c r="P46" s="296"/>
      <c r="R46" s="130"/>
    </row>
    <row r="47" spans="1:18" ht="37.5" customHeight="1">
      <c r="A47" s="351"/>
      <c r="B47" s="351"/>
      <c r="C47" s="352"/>
      <c r="D47" s="353"/>
      <c r="E47" s="353"/>
      <c r="F47" s="353"/>
      <c r="G47" s="353"/>
      <c r="H47" s="353"/>
      <c r="I47" s="353"/>
      <c r="J47" s="310"/>
      <c r="K47" s="310"/>
      <c r="L47" s="310"/>
      <c r="M47" s="310"/>
      <c r="N47" s="310"/>
      <c r="O47" s="310"/>
      <c r="P47" s="296"/>
      <c r="R47" s="130"/>
    </row>
    <row r="48" spans="1:18" ht="37.5" customHeight="1">
      <c r="A48" s="308"/>
      <c r="B48" s="308"/>
      <c r="C48" s="309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296"/>
      <c r="R48" s="130"/>
    </row>
    <row r="49" spans="1:18" ht="37.5" customHeight="1">
      <c r="A49" s="308"/>
      <c r="B49" s="308"/>
      <c r="C49" s="309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296"/>
      <c r="R49" s="130"/>
    </row>
    <row r="50" spans="1:18" ht="37.5" customHeight="1">
      <c r="A50" s="308"/>
      <c r="B50" s="308"/>
      <c r="C50" s="309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296"/>
      <c r="R50" s="130"/>
    </row>
    <row r="51" spans="1:18" ht="35.25" customHeight="1">
      <c r="A51" s="308"/>
      <c r="B51" s="308"/>
      <c r="C51" s="309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296"/>
      <c r="R51" s="130"/>
    </row>
    <row r="52" spans="1:18" ht="35.25" customHeight="1">
      <c r="A52" s="308"/>
      <c r="B52" s="308"/>
      <c r="C52" s="309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296"/>
      <c r="R52" s="130"/>
    </row>
    <row r="53" spans="1:18" ht="35.25" customHeight="1">
      <c r="A53" s="308"/>
      <c r="B53" s="308"/>
      <c r="C53" s="309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296"/>
      <c r="R53" s="130"/>
    </row>
    <row r="54" spans="1:18" ht="35.25" customHeight="1">
      <c r="A54" s="308"/>
      <c r="B54" s="308"/>
      <c r="C54" s="309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296"/>
      <c r="R54" s="130"/>
    </row>
    <row r="55" spans="1:18" ht="35.25" customHeight="1">
      <c r="A55" s="308"/>
      <c r="B55" s="308"/>
      <c r="C55" s="309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296"/>
      <c r="R55" s="130"/>
    </row>
    <row r="56" spans="1:18" ht="35.25" customHeight="1">
      <c r="A56" s="308"/>
      <c r="B56" s="308"/>
      <c r="C56" s="309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296"/>
      <c r="R56" s="130"/>
    </row>
    <row r="57" spans="1:18" ht="35.25" customHeight="1">
      <c r="A57" s="308"/>
      <c r="B57" s="308"/>
      <c r="C57" s="309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296"/>
      <c r="R57" s="130"/>
    </row>
    <row r="58" spans="1:18" ht="35.25" customHeight="1">
      <c r="A58" s="308"/>
      <c r="B58" s="308"/>
      <c r="C58" s="309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296"/>
      <c r="R58" s="130"/>
    </row>
    <row r="59" spans="1:18" ht="35.25" customHeight="1">
      <c r="A59" s="308"/>
      <c r="B59" s="308"/>
      <c r="C59" s="309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296"/>
      <c r="R59" s="130"/>
    </row>
    <row r="60" spans="1:18" ht="35.25" customHeight="1">
      <c r="A60" s="308"/>
      <c r="B60" s="308"/>
      <c r="C60" s="309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296"/>
      <c r="R60" s="130"/>
    </row>
    <row r="61" spans="1:18" ht="35.25" customHeight="1">
      <c r="A61" s="308"/>
      <c r="B61" s="308"/>
      <c r="C61" s="309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296"/>
      <c r="R61" s="130"/>
    </row>
    <row r="62" spans="1:18" ht="35.25" customHeight="1">
      <c r="A62" s="308"/>
      <c r="B62" s="308"/>
      <c r="C62" s="309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296"/>
      <c r="R62" s="130"/>
    </row>
    <row r="63" spans="1:18" ht="35.25" customHeight="1">
      <c r="A63" s="308"/>
      <c r="B63" s="308"/>
      <c r="C63" s="309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296"/>
      <c r="R63" s="130"/>
    </row>
    <row r="64" spans="1:18" ht="35.25" customHeight="1">
      <c r="A64" s="308"/>
      <c r="B64" s="308"/>
      <c r="C64" s="309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296"/>
      <c r="R64" s="130"/>
    </row>
    <row r="65" spans="1:18" ht="35.25" customHeight="1">
      <c r="A65" s="308"/>
      <c r="B65" s="308"/>
      <c r="C65" s="309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296"/>
      <c r="R65" s="130"/>
    </row>
    <row r="66" spans="1:18" ht="35.25" customHeight="1">
      <c r="A66" s="308"/>
      <c r="B66" s="308"/>
      <c r="C66" s="309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296"/>
      <c r="R66" s="130"/>
    </row>
    <row r="67" spans="1:18" ht="35.25" customHeight="1">
      <c r="A67" s="308"/>
      <c r="B67" s="308"/>
      <c r="C67" s="309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296"/>
      <c r="R67" s="130"/>
    </row>
    <row r="68" spans="1:18" ht="35.25" customHeight="1">
      <c r="A68" s="308"/>
      <c r="B68" s="308"/>
      <c r="C68" s="309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296"/>
      <c r="R68" s="130"/>
    </row>
    <row r="69" spans="1:18" ht="35.25" customHeight="1">
      <c r="A69" s="308"/>
      <c r="B69" s="308"/>
      <c r="C69" s="309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296"/>
      <c r="R69" s="130"/>
    </row>
    <row r="70" spans="1:16" ht="18">
      <c r="A70" s="294"/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</row>
    <row r="71" spans="1:16" ht="18">
      <c r="A71" s="294"/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</row>
    <row r="72" spans="1:16" ht="18">
      <c r="A72" s="294"/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</row>
    <row r="73" spans="1:16" ht="18">
      <c r="A73" s="294"/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</row>
    <row r="74" spans="1:16" ht="18">
      <c r="A74" s="294"/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</row>
    <row r="75" spans="1:16" ht="18">
      <c r="A75" s="294"/>
      <c r="B75" s="295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</row>
    <row r="76" spans="1:16" ht="18">
      <c r="A76" s="294"/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</row>
    <row r="77" spans="1:16" ht="18">
      <c r="A77" s="294"/>
      <c r="B77" s="295"/>
      <c r="C77" s="295"/>
      <c r="D77" s="295"/>
      <c r="E77" s="296"/>
      <c r="F77" s="296"/>
      <c r="G77" s="296"/>
      <c r="H77" s="296"/>
      <c r="I77" s="296"/>
      <c r="J77" s="296"/>
      <c r="K77" s="296"/>
      <c r="L77" s="296"/>
      <c r="M77" s="295"/>
      <c r="N77" s="295"/>
      <c r="O77" s="295"/>
      <c r="P77" s="295"/>
    </row>
    <row r="78" spans="1:16" ht="18">
      <c r="A78" s="294"/>
      <c r="B78" s="295"/>
      <c r="C78" s="295"/>
      <c r="D78" s="295"/>
      <c r="E78" s="296"/>
      <c r="F78" s="296"/>
      <c r="G78" s="296"/>
      <c r="H78" s="296"/>
      <c r="I78" s="296"/>
      <c r="J78" s="296"/>
      <c r="K78" s="296"/>
      <c r="L78" s="296"/>
      <c r="M78" s="295"/>
      <c r="N78" s="295"/>
      <c r="O78" s="297"/>
      <c r="P78" s="295"/>
    </row>
    <row r="79" spans="4:14" ht="12.75">
      <c r="D79" s="8"/>
      <c r="E79" s="311"/>
      <c r="F79" s="311"/>
      <c r="G79" s="311"/>
      <c r="H79" s="311"/>
      <c r="I79" s="311"/>
      <c r="J79" s="311"/>
      <c r="K79" s="311"/>
      <c r="L79" s="311"/>
      <c r="M79" s="8"/>
      <c r="N79" s="8"/>
    </row>
    <row r="80" spans="4:14" ht="15">
      <c r="D80" s="8"/>
      <c r="E80" s="311"/>
      <c r="F80" s="311"/>
      <c r="G80" s="307"/>
      <c r="H80" s="311"/>
      <c r="I80" s="311"/>
      <c r="J80" s="311"/>
      <c r="K80" s="311"/>
      <c r="L80" s="311"/>
      <c r="M80" s="8"/>
      <c r="N80" s="8"/>
    </row>
    <row r="81" spans="4:14" ht="15">
      <c r="D81" s="8"/>
      <c r="E81" s="311"/>
      <c r="F81" s="311"/>
      <c r="G81" s="307"/>
      <c r="H81" s="311"/>
      <c r="I81" s="311"/>
      <c r="J81" s="311"/>
      <c r="K81" s="311"/>
      <c r="L81" s="311"/>
      <c r="M81" s="8"/>
      <c r="N81" s="8"/>
    </row>
    <row r="82" spans="4:14" ht="15">
      <c r="D82" s="8"/>
      <c r="E82" s="311"/>
      <c r="F82" s="311"/>
      <c r="G82" s="307"/>
      <c r="H82" s="311"/>
      <c r="I82" s="311"/>
      <c r="J82" s="311"/>
      <c r="K82" s="311"/>
      <c r="L82" s="311"/>
      <c r="M82" s="8"/>
      <c r="N82" s="8"/>
    </row>
    <row r="83" spans="4:14" ht="12.75">
      <c r="D83" s="8"/>
      <c r="E83" s="311"/>
      <c r="F83" s="311"/>
      <c r="G83" s="206"/>
      <c r="H83" s="311"/>
      <c r="I83" s="311"/>
      <c r="J83" s="311"/>
      <c r="K83" s="311"/>
      <c r="L83" s="311"/>
      <c r="M83" s="8"/>
      <c r="N83" s="8"/>
    </row>
    <row r="84" spans="5:12" ht="12.75">
      <c r="E84" s="3"/>
      <c r="F84" s="3"/>
      <c r="G84" s="3"/>
      <c r="H84" s="3"/>
      <c r="I84" s="3"/>
      <c r="J84" s="3"/>
      <c r="K84" s="3"/>
      <c r="L84" s="3"/>
    </row>
    <row r="85" spans="5:12" ht="12.75">
      <c r="E85" s="3"/>
      <c r="F85" s="3"/>
      <c r="G85" s="3"/>
      <c r="H85" s="3"/>
      <c r="I85" s="3"/>
      <c r="J85" s="3"/>
      <c r="K85" s="3"/>
      <c r="L85" s="3"/>
    </row>
    <row r="86" spans="5:12" ht="12.75">
      <c r="E86" s="3"/>
      <c r="F86" s="3"/>
      <c r="G86" s="3"/>
      <c r="H86" s="3"/>
      <c r="I86" s="3"/>
      <c r="J86" s="3"/>
      <c r="K86" s="3"/>
      <c r="L86" s="3"/>
    </row>
    <row r="87" spans="5:12" ht="12.75">
      <c r="E87" s="3"/>
      <c r="F87" s="3"/>
      <c r="G87" s="3"/>
      <c r="H87" s="3"/>
      <c r="I87" s="3"/>
      <c r="J87" s="3"/>
      <c r="K87" s="3"/>
      <c r="L87" s="3"/>
    </row>
    <row r="88" spans="5:12" ht="12.75">
      <c r="E88" s="3"/>
      <c r="F88" s="3"/>
      <c r="G88" s="3"/>
      <c r="H88" s="3"/>
      <c r="I88" s="3"/>
      <c r="J88" s="3"/>
      <c r="K88" s="3"/>
      <c r="L88" s="3"/>
    </row>
    <row r="89" spans="5:12" ht="12.75">
      <c r="E89" s="3"/>
      <c r="F89" s="3"/>
      <c r="G89" s="3"/>
      <c r="H89" s="3"/>
      <c r="I89" s="3"/>
      <c r="J89" s="3"/>
      <c r="K89" s="3"/>
      <c r="L89" s="3"/>
    </row>
    <row r="90" spans="5:12" ht="12.75">
      <c r="E90" s="3"/>
      <c r="F90" s="3"/>
      <c r="G90" s="3"/>
      <c r="H90" s="3"/>
      <c r="I90" s="3"/>
      <c r="J90" s="3"/>
      <c r="K90" s="3"/>
      <c r="L90" s="3"/>
    </row>
    <row r="91" spans="5:12" ht="12.75">
      <c r="E91" s="3"/>
      <c r="F91" s="3"/>
      <c r="G91" s="3"/>
      <c r="H91" s="3"/>
      <c r="I91" s="3"/>
      <c r="J91" s="3"/>
      <c r="K91" s="3"/>
      <c r="L91" s="3"/>
    </row>
    <row r="92" spans="5:12" ht="12.75">
      <c r="E92" s="3"/>
      <c r="F92" s="3"/>
      <c r="G92" s="3"/>
      <c r="H92" s="3"/>
      <c r="I92" s="3"/>
      <c r="J92" s="3"/>
      <c r="K92" s="3"/>
      <c r="L92" s="3"/>
    </row>
  </sheetData>
  <mergeCells count="8">
    <mergeCell ref="A29:I29"/>
    <mergeCell ref="A30:I30"/>
    <mergeCell ref="B5:C5"/>
    <mergeCell ref="A7:C7"/>
    <mergeCell ref="A9:P10"/>
    <mergeCell ref="A26:I26"/>
    <mergeCell ref="A27:I27"/>
    <mergeCell ref="A28:I28"/>
  </mergeCells>
  <printOptions/>
  <pageMargins left="0.7086614173228347" right="0.7086614173228347" top="0.7480314960629921" bottom="0.7480314960629921" header="0.31496062992125984" footer="0.31496062992125984"/>
  <pageSetup fitToHeight="29" horizontalDpi="600" verticalDpi="600" orientation="landscape" paperSize="9" scale="38" r:id="rId2"/>
  <headerFooter>
    <oddFooter>&amp;CRua Fernando Ferrari nº 359- Altos- Centro - Cep: 68798-000 – Santa Barbara do  Pará-Pa
 Fone: (91)99113-5913/ 98170-7072
 E-mail: construtora.santabarbara@yahoo.com.br
</oddFooter>
  </headerFooter>
  <rowBreaks count="1" manualBreakCount="1">
    <brk id="40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view="pageBreakPreview" zoomScale="96" zoomScaleSheetLayoutView="96" workbookViewId="0" topLeftCell="A22">
      <selection activeCell="D46" sqref="D46:G46"/>
    </sheetView>
  </sheetViews>
  <sheetFormatPr defaultColWidth="9.140625" defaultRowHeight="12.75"/>
  <cols>
    <col min="1" max="13" width="12.7109375" style="0" customWidth="1"/>
  </cols>
  <sheetData>
    <row r="1" spans="1:9" ht="27" customHeight="1">
      <c r="A1" s="588" t="s">
        <v>89</v>
      </c>
      <c r="B1" s="589"/>
      <c r="C1" s="589"/>
      <c r="D1" s="589"/>
      <c r="E1" s="589"/>
      <c r="F1" s="589"/>
      <c r="G1" s="589"/>
      <c r="H1" s="589"/>
      <c r="I1" s="590"/>
    </row>
    <row r="2" spans="1:9" ht="15" customHeight="1">
      <c r="A2" s="119" t="s">
        <v>9</v>
      </c>
      <c r="B2" s="26"/>
      <c r="C2" s="26"/>
      <c r="D2" s="26"/>
      <c r="E2" s="21"/>
      <c r="F2" s="22"/>
      <c r="G2" s="23"/>
      <c r="H2" s="23"/>
      <c r="I2" s="154"/>
    </row>
    <row r="3" spans="1:9" ht="20.1" customHeight="1">
      <c r="A3" s="119" t="s">
        <v>109</v>
      </c>
      <c r="B3" s="25"/>
      <c r="C3" s="40"/>
      <c r="D3" s="40"/>
      <c r="E3" s="26"/>
      <c r="F3" s="27"/>
      <c r="G3" s="28"/>
      <c r="H3" s="28"/>
      <c r="I3" s="154"/>
    </row>
    <row r="4" spans="1:9" ht="20.1" customHeight="1">
      <c r="A4" s="119" t="s">
        <v>128</v>
      </c>
      <c r="B4" s="26"/>
      <c r="C4" s="40"/>
      <c r="D4" s="40"/>
      <c r="E4" s="26"/>
      <c r="F4" s="27"/>
      <c r="G4" s="29"/>
      <c r="H4" s="29"/>
      <c r="I4" s="155"/>
    </row>
    <row r="5" spans="1:9" ht="20.1" customHeight="1">
      <c r="A5" s="121"/>
      <c r="B5" s="527"/>
      <c r="C5" s="527"/>
      <c r="D5" s="40"/>
      <c r="E5" s="31"/>
      <c r="F5" s="32"/>
      <c r="G5" s="204"/>
      <c r="H5" s="204"/>
      <c r="I5" s="155"/>
    </row>
    <row r="6" spans="1:9" ht="20.1" customHeight="1" thickBot="1">
      <c r="A6" s="122"/>
      <c r="B6" s="40"/>
      <c r="C6" s="40"/>
      <c r="D6" s="40"/>
      <c r="E6" s="40"/>
      <c r="F6" s="42"/>
      <c r="G6" s="43"/>
      <c r="H6" s="43"/>
      <c r="I6" s="156"/>
    </row>
    <row r="7" spans="1:9" ht="20.1" customHeight="1">
      <c r="A7" s="285"/>
      <c r="B7" s="117"/>
      <c r="C7" s="117"/>
      <c r="D7" s="117"/>
      <c r="E7" s="289" t="s">
        <v>124</v>
      </c>
      <c r="F7" s="286"/>
      <c r="G7" s="287"/>
      <c r="H7" s="287"/>
      <c r="I7" s="288"/>
    </row>
    <row r="8" spans="1:9" ht="20.1" customHeight="1" thickBot="1">
      <c r="A8" s="123"/>
      <c r="B8" s="124"/>
      <c r="C8" s="124"/>
      <c r="D8" s="124"/>
      <c r="E8" s="124"/>
      <c r="F8" s="125"/>
      <c r="G8" s="126"/>
      <c r="H8" s="126"/>
      <c r="I8" s="157"/>
    </row>
    <row r="9" ht="13.5" thickBot="1"/>
    <row r="10" spans="1:9" ht="13.5" thickBot="1">
      <c r="A10" s="68" t="s">
        <v>0</v>
      </c>
      <c r="B10" s="69" t="s">
        <v>32</v>
      </c>
      <c r="C10" s="70"/>
      <c r="D10" s="70"/>
      <c r="E10" s="70"/>
      <c r="F10" s="70"/>
      <c r="G10" s="70"/>
      <c r="H10" s="70"/>
      <c r="I10" s="71"/>
    </row>
    <row r="11" spans="1:9" ht="15.75" thickBot="1">
      <c r="A11" s="72">
        <v>1</v>
      </c>
      <c r="B11" s="73" t="s">
        <v>33</v>
      </c>
      <c r="C11" s="74"/>
      <c r="D11" s="74"/>
      <c r="E11" s="74"/>
      <c r="F11" s="74"/>
      <c r="G11" s="74"/>
      <c r="H11" s="75"/>
      <c r="I11" s="147">
        <v>0.03</v>
      </c>
    </row>
    <row r="12" spans="1:9" ht="15.75" thickBot="1">
      <c r="A12" s="72">
        <v>2</v>
      </c>
      <c r="B12" s="73" t="s">
        <v>34</v>
      </c>
      <c r="C12" s="74"/>
      <c r="D12" s="74"/>
      <c r="E12" s="74"/>
      <c r="F12" s="74"/>
      <c r="G12" s="74"/>
      <c r="H12" s="74"/>
      <c r="I12" s="147">
        <v>0.008</v>
      </c>
    </row>
    <row r="13" spans="1:9" ht="13.5" thickBot="1">
      <c r="A13" s="77">
        <v>3</v>
      </c>
      <c r="B13" s="73" t="s">
        <v>35</v>
      </c>
      <c r="C13" s="74"/>
      <c r="D13" s="74"/>
      <c r="E13" s="74"/>
      <c r="F13" s="74"/>
      <c r="G13" s="74"/>
      <c r="H13" s="75"/>
      <c r="I13" s="148">
        <v>0.0097</v>
      </c>
    </row>
    <row r="14" spans="1:9" ht="15.75" thickBot="1">
      <c r="A14" s="72">
        <v>4</v>
      </c>
      <c r="B14" s="73" t="s">
        <v>36</v>
      </c>
      <c r="C14" s="74"/>
      <c r="D14" s="74"/>
      <c r="E14" s="74"/>
      <c r="F14" s="74"/>
      <c r="G14" s="74"/>
      <c r="H14" s="75"/>
      <c r="I14" s="147">
        <v>0.0059</v>
      </c>
    </row>
    <row r="15" spans="1:9" ht="15">
      <c r="A15" s="72">
        <v>5</v>
      </c>
      <c r="B15" s="73" t="s">
        <v>37</v>
      </c>
      <c r="C15" s="74"/>
      <c r="D15" s="74"/>
      <c r="E15" s="74"/>
      <c r="F15" s="74"/>
      <c r="G15" s="74"/>
      <c r="H15" s="75"/>
      <c r="I15" s="78">
        <v>0.0616</v>
      </c>
    </row>
    <row r="16" spans="1:9" ht="15.75" thickBot="1">
      <c r="A16" s="79">
        <v>6</v>
      </c>
      <c r="B16" s="80" t="s">
        <v>38</v>
      </c>
      <c r="C16" s="81"/>
      <c r="D16" s="81"/>
      <c r="E16" s="81"/>
      <c r="F16" s="81"/>
      <c r="G16" s="81"/>
      <c r="H16" s="82"/>
      <c r="I16" s="83">
        <f>I23</f>
        <v>0.1315</v>
      </c>
    </row>
    <row r="17" spans="1:9" ht="12.75">
      <c r="A17" s="84"/>
      <c r="B17" s="74"/>
      <c r="C17" s="74"/>
      <c r="D17" s="74"/>
      <c r="E17" s="74"/>
      <c r="F17" s="74"/>
      <c r="G17" s="74"/>
      <c r="H17" s="74"/>
      <c r="I17" s="85"/>
    </row>
    <row r="18" spans="1:9" ht="13.5" thickBot="1">
      <c r="A18" s="86" t="s">
        <v>0</v>
      </c>
      <c r="B18" s="87" t="s">
        <v>39</v>
      </c>
      <c r="C18" s="74"/>
      <c r="D18" s="74"/>
      <c r="E18" s="74"/>
      <c r="F18" s="74"/>
      <c r="G18" s="74"/>
      <c r="H18" s="74"/>
      <c r="I18" s="85"/>
    </row>
    <row r="19" spans="1:9" ht="12.75">
      <c r="A19" s="88" t="s">
        <v>40</v>
      </c>
      <c r="B19" s="89" t="s">
        <v>41</v>
      </c>
      <c r="C19" s="90"/>
      <c r="D19" s="90"/>
      <c r="E19" s="90"/>
      <c r="F19" s="90"/>
      <c r="G19" s="90"/>
      <c r="H19" s="90"/>
      <c r="I19" s="91">
        <v>0.05</v>
      </c>
    </row>
    <row r="20" spans="1:9" ht="15">
      <c r="A20" s="72" t="s">
        <v>42</v>
      </c>
      <c r="B20" s="73" t="s">
        <v>43</v>
      </c>
      <c r="C20" s="74"/>
      <c r="D20" s="74"/>
      <c r="E20" s="74"/>
      <c r="F20" s="74"/>
      <c r="G20" s="74"/>
      <c r="H20" s="74"/>
      <c r="I20" s="76">
        <v>0.0065</v>
      </c>
    </row>
    <row r="21" spans="1:9" ht="15">
      <c r="A21" s="72" t="s">
        <v>44</v>
      </c>
      <c r="B21" s="92" t="s">
        <v>45</v>
      </c>
      <c r="C21" s="74"/>
      <c r="D21" s="74"/>
      <c r="E21" s="74"/>
      <c r="F21" s="74"/>
      <c r="G21" s="74"/>
      <c r="H21" s="74"/>
      <c r="I21" s="76">
        <v>0.03</v>
      </c>
    </row>
    <row r="22" spans="1:9" ht="15.75" thickBot="1">
      <c r="A22" s="79" t="s">
        <v>46</v>
      </c>
      <c r="B22" s="93" t="s">
        <v>47</v>
      </c>
      <c r="C22" s="81"/>
      <c r="D22" s="81"/>
      <c r="E22" s="81"/>
      <c r="F22" s="81"/>
      <c r="G22" s="81"/>
      <c r="H22" s="81"/>
      <c r="I22" s="94">
        <v>0.045</v>
      </c>
    </row>
    <row r="23" spans="1:13" ht="16.5" thickBot="1">
      <c r="A23" s="73"/>
      <c r="B23" s="74"/>
      <c r="C23" s="74"/>
      <c r="D23" s="74"/>
      <c r="E23" s="74"/>
      <c r="F23" s="90" t="s">
        <v>48</v>
      </c>
      <c r="G23" s="90"/>
      <c r="H23" s="95"/>
      <c r="I23" s="282">
        <f>SUM(I19:I22)</f>
        <v>0.1315</v>
      </c>
      <c r="M23" s="96"/>
    </row>
    <row r="24" spans="1:13" ht="16.5" thickBot="1">
      <c r="A24" s="97" t="s">
        <v>49</v>
      </c>
      <c r="B24" s="98"/>
      <c r="C24" s="98"/>
      <c r="D24" s="98"/>
      <c r="E24" s="98"/>
      <c r="F24" s="98"/>
      <c r="G24" s="98"/>
      <c r="H24" s="98"/>
      <c r="I24" s="283"/>
      <c r="M24" s="99"/>
    </row>
    <row r="25" spans="1:13" ht="41.25" customHeight="1" thickBot="1">
      <c r="A25" s="100"/>
      <c r="B25" s="101"/>
      <c r="C25" s="101"/>
      <c r="D25" s="101"/>
      <c r="E25" s="101"/>
      <c r="F25" s="101"/>
      <c r="G25" s="128" t="s">
        <v>56</v>
      </c>
      <c r="H25" s="102"/>
      <c r="I25" s="284">
        <f>(((1+I11+I12+I13)*(1+I14)*(1+I15))/(1-I16))-1</f>
        <v>0.2881986483454233</v>
      </c>
      <c r="M25" s="103"/>
    </row>
    <row r="26" spans="2:13" ht="15">
      <c r="B26" s="104"/>
      <c r="C26" s="104"/>
      <c r="D26" s="104"/>
      <c r="E26" s="104"/>
      <c r="F26" s="104"/>
      <c r="G26" s="104"/>
      <c r="H26" s="104"/>
      <c r="I26" s="104"/>
      <c r="M26" s="103"/>
    </row>
    <row r="27" spans="2:13" ht="15">
      <c r="B27" s="104"/>
      <c r="C27" s="104"/>
      <c r="D27" s="104"/>
      <c r="E27" s="104"/>
      <c r="F27" s="104"/>
      <c r="G27" s="104"/>
      <c r="H27" s="104"/>
      <c r="I27" s="104"/>
      <c r="M27" s="103"/>
    </row>
    <row r="28" spans="2:13" ht="15">
      <c r="B28" s="104"/>
      <c r="C28" s="104"/>
      <c r="D28" s="104"/>
      <c r="E28" s="104"/>
      <c r="F28" s="104"/>
      <c r="G28" s="104"/>
      <c r="H28" s="104"/>
      <c r="I28" s="104"/>
      <c r="M28" s="103"/>
    </row>
    <row r="29" spans="2:13" ht="15">
      <c r="B29" s="104"/>
      <c r="C29" s="104"/>
      <c r="D29" s="104"/>
      <c r="E29" s="104"/>
      <c r="F29" s="104"/>
      <c r="G29" s="104"/>
      <c r="H29" s="104"/>
      <c r="I29" s="104"/>
      <c r="M29" s="103"/>
    </row>
    <row r="30" spans="1:13" ht="15.75">
      <c r="A30" s="105" t="s">
        <v>134</v>
      </c>
      <c r="M30" s="99"/>
    </row>
    <row r="31" spans="1:9" ht="12.75">
      <c r="A31" s="574" t="s">
        <v>129</v>
      </c>
      <c r="B31" s="574"/>
      <c r="C31" s="574"/>
      <c r="D31" s="574"/>
      <c r="E31" s="574"/>
      <c r="F31" s="574"/>
      <c r="G31" s="574"/>
      <c r="H31" s="574"/>
      <c r="I31" s="574"/>
    </row>
    <row r="32" spans="1:9" ht="12.75">
      <c r="A32" s="575" t="s">
        <v>130</v>
      </c>
      <c r="B32" s="576"/>
      <c r="C32" s="576"/>
      <c r="D32" s="576"/>
      <c r="E32" s="576"/>
      <c r="F32" s="576"/>
      <c r="G32" s="576"/>
      <c r="H32" s="576"/>
      <c r="I32" s="576"/>
    </row>
    <row r="33" spans="1:9" ht="12.75">
      <c r="A33" s="574" t="s">
        <v>131</v>
      </c>
      <c r="B33" s="574"/>
      <c r="C33" s="574"/>
      <c r="D33" s="574"/>
      <c r="E33" s="574"/>
      <c r="F33" s="574"/>
      <c r="G33" s="574"/>
      <c r="H33" s="574"/>
      <c r="I33" s="574"/>
    </row>
    <row r="34" spans="1:9" ht="12.75" customHeight="1">
      <c r="A34" s="565" t="s">
        <v>133</v>
      </c>
      <c r="B34" s="566"/>
      <c r="C34" s="566"/>
      <c r="D34" s="566"/>
      <c r="E34" s="566"/>
      <c r="F34" s="566"/>
      <c r="G34" s="566"/>
      <c r="H34" s="566"/>
      <c r="I34" s="566"/>
    </row>
    <row r="35" spans="1:9" ht="9.75" customHeight="1">
      <c r="A35" s="567" t="s">
        <v>132</v>
      </c>
      <c r="B35" s="567"/>
      <c r="C35" s="567"/>
      <c r="D35" s="567"/>
      <c r="E35" s="567"/>
      <c r="F35" s="567"/>
      <c r="G35" s="567"/>
      <c r="H35" s="567"/>
      <c r="I35" s="567"/>
    </row>
    <row r="36" spans="2:9" ht="12.75" customHeight="1">
      <c r="B36" s="106"/>
      <c r="C36" s="106"/>
      <c r="D36" s="106"/>
      <c r="E36" s="106"/>
      <c r="F36" s="106"/>
      <c r="G36" s="106"/>
      <c r="H36" s="106"/>
      <c r="I36" s="106"/>
    </row>
    <row r="37" spans="1:9" ht="12.75">
      <c r="A37" s="106"/>
      <c r="B37" s="106"/>
      <c r="C37" s="106"/>
      <c r="D37" s="106"/>
      <c r="E37" s="106"/>
      <c r="F37" s="106"/>
      <c r="G37" s="106"/>
      <c r="H37" s="106"/>
      <c r="I37" s="106"/>
    </row>
    <row r="38" spans="2:9" ht="12.75">
      <c r="B38" s="106"/>
      <c r="C38" s="106"/>
      <c r="D38" s="106"/>
      <c r="E38" s="106"/>
      <c r="F38" s="106"/>
      <c r="G38" s="106"/>
      <c r="H38" s="106"/>
      <c r="I38" s="106"/>
    </row>
    <row r="39" spans="1:9" ht="12.75">
      <c r="A39" s="182" t="s">
        <v>138</v>
      </c>
      <c r="B39" s="106"/>
      <c r="C39" s="106"/>
      <c r="D39" s="106"/>
      <c r="E39" s="106"/>
      <c r="F39" s="106"/>
      <c r="G39" s="106"/>
      <c r="H39" s="106"/>
      <c r="I39" s="106"/>
    </row>
    <row r="40" spans="1:9" ht="12.75">
      <c r="A40" s="291" t="s">
        <v>137</v>
      </c>
      <c r="B40" s="292"/>
      <c r="C40" s="292"/>
      <c r="D40" s="292"/>
      <c r="E40" s="106"/>
      <c r="F40" s="106"/>
      <c r="G40" s="106"/>
      <c r="H40" s="106"/>
      <c r="I40" s="106"/>
    </row>
    <row r="41" spans="1:9" ht="12.75">
      <c r="A41" s="293" t="s">
        <v>135</v>
      </c>
      <c r="B41" s="292"/>
      <c r="C41" s="292"/>
      <c r="D41" s="292"/>
      <c r="E41" s="106"/>
      <c r="F41" s="106"/>
      <c r="G41" s="106"/>
      <c r="H41" s="106"/>
      <c r="I41" s="106"/>
    </row>
    <row r="42" spans="1:9" ht="12.75">
      <c r="A42" s="293" t="s">
        <v>136</v>
      </c>
      <c r="B42" s="292"/>
      <c r="C42" s="292"/>
      <c r="D42" s="292"/>
      <c r="E42" s="106"/>
      <c r="F42" s="106"/>
      <c r="G42" s="106"/>
      <c r="H42" s="106"/>
      <c r="I42" s="106"/>
    </row>
    <row r="43" spans="1:9" ht="12.75">
      <c r="A43" s="293"/>
      <c r="B43" s="292"/>
      <c r="C43" s="292"/>
      <c r="D43" s="292"/>
      <c r="E43" s="106"/>
      <c r="F43" s="106"/>
      <c r="G43" s="106"/>
      <c r="H43" s="106"/>
      <c r="I43" s="106"/>
    </row>
    <row r="44" spans="2:9" ht="12.75">
      <c r="B44" s="106"/>
      <c r="C44" s="106"/>
      <c r="D44" s="106"/>
      <c r="E44" s="106"/>
      <c r="F44" s="106"/>
      <c r="G44" s="106"/>
      <c r="H44" s="106"/>
      <c r="I44" s="106"/>
    </row>
    <row r="45" spans="1:9" ht="12.75">
      <c r="A45" s="74"/>
      <c r="B45" s="74"/>
      <c r="C45" s="74"/>
      <c r="D45" s="74"/>
      <c r="E45" s="74"/>
      <c r="F45" s="74"/>
      <c r="G45" s="74"/>
      <c r="H45" s="74"/>
      <c r="I45" s="74"/>
    </row>
    <row r="46" spans="1:9" ht="12.75">
      <c r="A46" s="108"/>
      <c r="B46" s="74"/>
      <c r="C46" s="74"/>
      <c r="D46" s="587"/>
      <c r="E46" s="587"/>
      <c r="F46" s="587"/>
      <c r="G46" s="587"/>
      <c r="H46" s="108"/>
      <c r="I46" s="108"/>
    </row>
    <row r="47" spans="1:9" ht="12.75">
      <c r="A47" s="109"/>
      <c r="B47" s="109"/>
      <c r="C47" s="109"/>
      <c r="D47" s="587"/>
      <c r="E47" s="587"/>
      <c r="F47" s="587"/>
      <c r="G47" s="587"/>
      <c r="H47" s="109"/>
      <c r="I47" s="109"/>
    </row>
    <row r="48" spans="1:9" ht="12.75">
      <c r="A48" s="110"/>
      <c r="B48" s="110"/>
      <c r="C48" s="110"/>
      <c r="D48" s="110"/>
      <c r="E48" s="110"/>
      <c r="F48" s="110"/>
      <c r="G48" s="110"/>
      <c r="H48" s="110"/>
      <c r="I48" s="110"/>
    </row>
    <row r="49" spans="1:9" ht="12.75">
      <c r="A49" s="110"/>
      <c r="B49" s="110"/>
      <c r="C49" s="110"/>
      <c r="D49" s="110"/>
      <c r="E49" s="110"/>
      <c r="F49" s="110"/>
      <c r="G49" s="110"/>
      <c r="H49" s="110"/>
      <c r="I49" s="110"/>
    </row>
    <row r="50" spans="5:9" ht="12.75">
      <c r="E50" s="111"/>
      <c r="F50" s="111"/>
      <c r="G50" s="111"/>
      <c r="H50" s="111"/>
      <c r="I50" s="111"/>
    </row>
    <row r="51" spans="1:9" ht="12.75">
      <c r="A51" s="108"/>
      <c r="B51" s="108"/>
      <c r="C51" s="108"/>
      <c r="D51" s="108"/>
      <c r="E51" s="108"/>
      <c r="F51" s="108"/>
      <c r="G51" s="108"/>
      <c r="H51" s="108"/>
      <c r="I51" s="108"/>
    </row>
  </sheetData>
  <mergeCells count="9">
    <mergeCell ref="A35:I35"/>
    <mergeCell ref="D46:G46"/>
    <mergeCell ref="D47:G47"/>
    <mergeCell ref="A1:I1"/>
    <mergeCell ref="B5:C5"/>
    <mergeCell ref="A31:I31"/>
    <mergeCell ref="A32:I32"/>
    <mergeCell ref="A33:I33"/>
    <mergeCell ref="A34:I34"/>
  </mergeCells>
  <printOptions/>
  <pageMargins left="0.5118110236220472" right="0.5118110236220472" top="2.2379166666666666" bottom="0.7874015748031497" header="0.31496062992125984" footer="0.31496062992125984"/>
  <pageSetup fitToHeight="1" fitToWidth="1" horizontalDpi="600" verticalDpi="600" orientation="portrait" paperSize="9" scale="82" r:id="rId2"/>
  <headerFooter>
    <oddFooter>&amp;C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62"/>
  <sheetViews>
    <sheetView zoomScale="80" zoomScaleNormal="80" zoomScaleSheetLayoutView="80" workbookViewId="0" topLeftCell="A1">
      <selection activeCell="G10" sqref="G10"/>
    </sheetView>
  </sheetViews>
  <sheetFormatPr defaultColWidth="9.140625" defaultRowHeight="12.75"/>
  <cols>
    <col min="1" max="1" width="8.421875" style="63" customWidth="1"/>
    <col min="2" max="2" width="12.28125" style="63" customWidth="1"/>
    <col min="3" max="3" width="7.8515625" style="63" customWidth="1"/>
    <col min="4" max="4" width="70.8515625" style="63" customWidth="1"/>
    <col min="5" max="5" width="7.00390625" style="63" bestFit="1" customWidth="1"/>
    <col min="6" max="6" width="11.00390625" style="64" bestFit="1" customWidth="1"/>
    <col min="7" max="8" width="16.8515625" style="65" customWidth="1"/>
    <col min="9" max="9" width="20.57421875" style="66" bestFit="1" customWidth="1"/>
    <col min="10" max="10" width="15.421875" style="0" customWidth="1"/>
    <col min="14" max="14" width="9.8515625" style="181" bestFit="1" customWidth="1"/>
    <col min="16" max="16" width="15.28125" style="0" bestFit="1" customWidth="1"/>
  </cols>
  <sheetData>
    <row r="5" spans="1:9" ht="20.1" customHeight="1">
      <c r="A5" s="17" t="s">
        <v>82</v>
      </c>
      <c r="B5" s="18"/>
      <c r="C5" s="37"/>
      <c r="D5" s="37"/>
      <c r="E5" s="18"/>
      <c r="F5" s="19"/>
      <c r="G5" s="20"/>
      <c r="H5" s="20"/>
      <c r="I5" s="38"/>
    </row>
    <row r="6" spans="1:9" ht="20.1" customHeight="1">
      <c r="A6" s="525" t="s">
        <v>9</v>
      </c>
      <c r="B6" s="526"/>
      <c r="C6" s="526"/>
      <c r="D6" s="526"/>
      <c r="E6" s="21"/>
      <c r="F6" s="22"/>
      <c r="G6" s="23"/>
      <c r="H6" s="23"/>
      <c r="I6" s="39"/>
    </row>
    <row r="7" spans="1:9" ht="20.1" customHeight="1">
      <c r="A7" s="24" t="s">
        <v>83</v>
      </c>
      <c r="B7" s="25"/>
      <c r="C7" s="40"/>
      <c r="D7" s="40"/>
      <c r="E7" s="26"/>
      <c r="F7" s="27"/>
      <c r="G7" s="28"/>
      <c r="H7" s="28"/>
      <c r="I7" s="39"/>
    </row>
    <row r="8" spans="1:9" ht="20.1" customHeight="1">
      <c r="A8" s="24" t="s">
        <v>10</v>
      </c>
      <c r="B8" s="26"/>
      <c r="C8" s="40"/>
      <c r="D8" s="40"/>
      <c r="E8" s="26"/>
      <c r="F8" s="27"/>
      <c r="G8" s="29"/>
      <c r="H8" s="29"/>
      <c r="I8" s="41"/>
    </row>
    <row r="9" spans="1:9" ht="20.1" customHeight="1">
      <c r="A9" s="30" t="s">
        <v>11</v>
      </c>
      <c r="B9" s="527">
        <f>I35</f>
        <v>329254.10150000005</v>
      </c>
      <c r="C9" s="527"/>
      <c r="D9" s="40"/>
      <c r="E9" s="31"/>
      <c r="F9" s="32"/>
      <c r="G9" s="35"/>
      <c r="H9" s="35"/>
      <c r="I9" s="41"/>
    </row>
    <row r="10" spans="1:9" ht="20.1" customHeight="1">
      <c r="A10" s="33" t="s">
        <v>12</v>
      </c>
      <c r="B10" s="40" t="s">
        <v>98</v>
      </c>
      <c r="C10" s="40"/>
      <c r="D10" s="40"/>
      <c r="E10" s="40"/>
      <c r="F10" s="42"/>
      <c r="G10" s="43"/>
      <c r="H10" s="43"/>
      <c r="I10" s="44"/>
    </row>
    <row r="11" spans="1:9" ht="20.1" customHeight="1">
      <c r="A11" s="33" t="s">
        <v>58</v>
      </c>
      <c r="B11" s="40"/>
      <c r="C11" s="40"/>
      <c r="D11" s="40"/>
      <c r="E11" s="40"/>
      <c r="F11" s="42"/>
      <c r="G11" s="43"/>
      <c r="H11" s="43"/>
      <c r="I11" s="44"/>
    </row>
    <row r="12" spans="1:9" ht="20.1" customHeight="1">
      <c r="A12" s="33"/>
      <c r="B12" s="40" t="s">
        <v>97</v>
      </c>
      <c r="C12" s="40"/>
      <c r="D12" s="40"/>
      <c r="E12" s="40"/>
      <c r="F12" s="42"/>
      <c r="G12" s="43"/>
      <c r="H12" s="43"/>
      <c r="I12" s="44"/>
    </row>
    <row r="13" spans="1:9" ht="20.1" customHeight="1">
      <c r="A13" s="34" t="s">
        <v>57</v>
      </c>
      <c r="B13" s="129">
        <f>'BDI-CONST'!I25</f>
        <v>0.2881986483454233</v>
      </c>
      <c r="C13" s="45"/>
      <c r="D13" s="45"/>
      <c r="E13" s="46"/>
      <c r="F13" s="47"/>
      <c r="G13" s="48"/>
      <c r="H13" s="48"/>
      <c r="I13" s="49"/>
    </row>
    <row r="14" spans="1:10" ht="15" customHeight="1">
      <c r="A14" s="528" t="s">
        <v>15</v>
      </c>
      <c r="B14" s="528" t="s">
        <v>16</v>
      </c>
      <c r="C14" s="530" t="s">
        <v>0</v>
      </c>
      <c r="D14" s="530" t="s">
        <v>1</v>
      </c>
      <c r="E14" s="534" t="s">
        <v>2</v>
      </c>
      <c r="F14" s="535" t="s">
        <v>3</v>
      </c>
      <c r="G14" s="519" t="s">
        <v>13</v>
      </c>
      <c r="H14" s="519" t="s">
        <v>31</v>
      </c>
      <c r="I14" s="521" t="s">
        <v>14</v>
      </c>
      <c r="J14" s="1"/>
    </row>
    <row r="15" spans="1:10" ht="15" customHeight="1">
      <c r="A15" s="529"/>
      <c r="B15" s="529"/>
      <c r="C15" s="531"/>
      <c r="D15" s="531"/>
      <c r="E15" s="531"/>
      <c r="F15" s="536"/>
      <c r="G15" s="520"/>
      <c r="H15" s="520"/>
      <c r="I15" s="522"/>
      <c r="J15" s="2">
        <v>1.2882</v>
      </c>
    </row>
    <row r="16" spans="1:10" ht="15" customHeight="1">
      <c r="A16" s="184"/>
      <c r="B16" s="184"/>
      <c r="C16" s="185" t="s">
        <v>93</v>
      </c>
      <c r="D16" s="186" t="s">
        <v>92</v>
      </c>
      <c r="E16" s="187"/>
      <c r="F16" s="188"/>
      <c r="G16" s="189"/>
      <c r="H16" s="189"/>
      <c r="I16" s="190"/>
      <c r="J16" s="2"/>
    </row>
    <row r="17" spans="1:10" ht="15" customHeight="1">
      <c r="A17" s="56" t="s">
        <v>90</v>
      </c>
      <c r="B17" s="56">
        <v>10000</v>
      </c>
      <c r="C17" s="170" t="s">
        <v>91</v>
      </c>
      <c r="D17" s="199" t="s">
        <v>95</v>
      </c>
      <c r="E17" s="171" t="s">
        <v>96</v>
      </c>
      <c r="F17" s="172">
        <v>1</v>
      </c>
      <c r="G17" s="173">
        <v>11100.43</v>
      </c>
      <c r="H17" s="173">
        <f>ROUND((G17*$J$15),2)</f>
        <v>14299.57</v>
      </c>
      <c r="I17" s="174">
        <f>H17*F17</f>
        <v>14299.57</v>
      </c>
      <c r="J17" s="2"/>
    </row>
    <row r="18" spans="1:16" ht="15" customHeight="1">
      <c r="A18" s="56"/>
      <c r="B18" s="56"/>
      <c r="C18" s="5"/>
      <c r="D18" s="523" t="s">
        <v>94</v>
      </c>
      <c r="E18" s="524"/>
      <c r="F18" s="524"/>
      <c r="G18" s="524"/>
      <c r="H18" s="132"/>
      <c r="I18" s="7">
        <f>SUM(I16:I17)</f>
        <v>14299.57</v>
      </c>
      <c r="J18" s="2"/>
      <c r="P18" s="197">
        <f>I18</f>
        <v>14299.57</v>
      </c>
    </row>
    <row r="19" spans="1:16" ht="15">
      <c r="A19" s="54"/>
      <c r="B19" s="54"/>
      <c r="C19" s="158" t="s">
        <v>22</v>
      </c>
      <c r="D19" s="55" t="s">
        <v>23</v>
      </c>
      <c r="E19" s="50"/>
      <c r="F19" s="51"/>
      <c r="G19" s="52"/>
      <c r="H19" s="52"/>
      <c r="I19" s="53"/>
      <c r="J19" s="14"/>
      <c r="P19" s="198"/>
    </row>
    <row r="20" spans="1:16" ht="15">
      <c r="A20" s="164"/>
      <c r="B20" s="164"/>
      <c r="C20" s="165"/>
      <c r="D20" s="160" t="s">
        <v>65</v>
      </c>
      <c r="E20" s="166"/>
      <c r="F20" s="167"/>
      <c r="G20" s="168"/>
      <c r="H20" s="168"/>
      <c r="I20" s="169"/>
      <c r="J20" s="15"/>
      <c r="P20" s="198"/>
    </row>
    <row r="21" spans="1:16" ht="12.75">
      <c r="A21" s="56" t="s">
        <v>85</v>
      </c>
      <c r="B21" s="56">
        <v>10004</v>
      </c>
      <c r="C21" s="170" t="s">
        <v>107</v>
      </c>
      <c r="D21" s="161" t="s">
        <v>66</v>
      </c>
      <c r="E21" s="171" t="s">
        <v>84</v>
      </c>
      <c r="F21" s="172">
        <v>1</v>
      </c>
      <c r="G21" s="173">
        <v>4657.66</v>
      </c>
      <c r="H21" s="173">
        <f>ROUND((G21*$J$15),2)</f>
        <v>6000</v>
      </c>
      <c r="I21" s="174">
        <f>H21*F21</f>
        <v>6000</v>
      </c>
      <c r="J21" s="3"/>
      <c r="P21" s="197">
        <v>6000</v>
      </c>
    </row>
    <row r="22" spans="1:16" ht="12.75">
      <c r="A22" s="56" t="s">
        <v>78</v>
      </c>
      <c r="B22" s="56">
        <v>9640</v>
      </c>
      <c r="C22" s="170" t="s">
        <v>6</v>
      </c>
      <c r="D22" s="162" t="s">
        <v>67</v>
      </c>
      <c r="E22" s="171" t="s">
        <v>87</v>
      </c>
      <c r="F22" s="172">
        <v>2200</v>
      </c>
      <c r="G22" s="173">
        <v>1.45</v>
      </c>
      <c r="H22" s="173">
        <f>ROUND((G22*$J$15),2)</f>
        <v>1.87</v>
      </c>
      <c r="I22" s="174">
        <f>H22*F22</f>
        <v>4114</v>
      </c>
      <c r="J22" s="3"/>
      <c r="P22" s="197">
        <v>4114</v>
      </c>
    </row>
    <row r="23" spans="1:16" ht="15">
      <c r="A23" s="56"/>
      <c r="B23" s="56"/>
      <c r="C23" s="5"/>
      <c r="D23" s="523" t="s">
        <v>64</v>
      </c>
      <c r="E23" s="524"/>
      <c r="F23" s="524"/>
      <c r="G23" s="524"/>
      <c r="H23" s="132"/>
      <c r="I23" s="7">
        <f>SUM(I20:I22)</f>
        <v>10114</v>
      </c>
      <c r="J23" s="3"/>
      <c r="P23" s="198"/>
    </row>
    <row r="24" spans="1:16" ht="15">
      <c r="A24" s="57"/>
      <c r="B24" s="57"/>
      <c r="C24" s="58" t="s">
        <v>7</v>
      </c>
      <c r="D24" s="163" t="s">
        <v>68</v>
      </c>
      <c r="E24" s="55"/>
      <c r="F24" s="59"/>
      <c r="G24" s="60"/>
      <c r="H24" s="67"/>
      <c r="I24" s="61"/>
      <c r="J24" s="3"/>
      <c r="P24" s="198"/>
    </row>
    <row r="25" spans="1:16" ht="12.75">
      <c r="A25" s="175" t="s">
        <v>78</v>
      </c>
      <c r="B25" s="176">
        <v>95990</v>
      </c>
      <c r="C25" s="5" t="s">
        <v>4</v>
      </c>
      <c r="D25" s="200" t="s">
        <v>69</v>
      </c>
      <c r="E25" s="177" t="s">
        <v>5</v>
      </c>
      <c r="F25" s="178">
        <f>ROUND((J25*K25),2)</f>
        <v>38.46</v>
      </c>
      <c r="G25" s="179">
        <v>907.82</v>
      </c>
      <c r="H25" s="173">
        <f aca="true" t="shared" si="0" ref="H25:H33">ROUND((G25*$J$15),2)</f>
        <v>1169.45</v>
      </c>
      <c r="I25" s="174">
        <f aca="true" t="shared" si="1" ref="I25:I33">H25*F25</f>
        <v>44977.047000000006</v>
      </c>
      <c r="J25" s="180">
        <v>90</v>
      </c>
      <c r="K25">
        <v>0.42735</v>
      </c>
      <c r="L25">
        <v>18</v>
      </c>
      <c r="M25">
        <v>20</v>
      </c>
      <c r="N25" s="181">
        <f>SUM(L25*M25)</f>
        <v>360</v>
      </c>
      <c r="P25" s="198"/>
    </row>
    <row r="26" spans="1:16" ht="12.75">
      <c r="A26" s="175" t="s">
        <v>78</v>
      </c>
      <c r="B26" s="176">
        <v>95990</v>
      </c>
      <c r="C26" s="5" t="s">
        <v>25</v>
      </c>
      <c r="D26" s="201" t="s">
        <v>70</v>
      </c>
      <c r="E26" s="177" t="s">
        <v>5</v>
      </c>
      <c r="F26" s="178">
        <f>ROUND((J26*K26),2)</f>
        <v>38.46</v>
      </c>
      <c r="G26" s="179">
        <v>907.82</v>
      </c>
      <c r="H26" s="173">
        <f t="shared" si="0"/>
        <v>1169.45</v>
      </c>
      <c r="I26" s="174">
        <f t="shared" si="1"/>
        <v>44977.047000000006</v>
      </c>
      <c r="J26" s="180">
        <v>90</v>
      </c>
      <c r="K26">
        <v>0.42735</v>
      </c>
      <c r="L26">
        <v>18</v>
      </c>
      <c r="M26">
        <v>20</v>
      </c>
      <c r="N26" s="181">
        <f>SUM(L26*M26)</f>
        <v>360</v>
      </c>
      <c r="P26" s="198"/>
    </row>
    <row r="27" spans="1:16" ht="12.75">
      <c r="A27" s="175" t="s">
        <v>78</v>
      </c>
      <c r="B27" s="176">
        <v>95990</v>
      </c>
      <c r="C27" s="5" t="s">
        <v>26</v>
      </c>
      <c r="D27" s="200" t="s">
        <v>71</v>
      </c>
      <c r="E27" s="177" t="s">
        <v>5</v>
      </c>
      <c r="F27" s="178">
        <f aca="true" t="shared" si="2" ref="F27:F33">ROUND((J27*K27),2)</f>
        <v>25.64</v>
      </c>
      <c r="G27" s="179">
        <v>907.82</v>
      </c>
      <c r="H27" s="173">
        <f t="shared" si="0"/>
        <v>1169.45</v>
      </c>
      <c r="I27" s="174">
        <f t="shared" si="1"/>
        <v>29984.698</v>
      </c>
      <c r="J27" s="180">
        <v>60</v>
      </c>
      <c r="K27">
        <v>0.42735</v>
      </c>
      <c r="L27">
        <v>12</v>
      </c>
      <c r="M27">
        <v>20</v>
      </c>
      <c r="N27" s="181">
        <f aca="true" t="shared" si="3" ref="N27:N33">SUM(L27*M27)</f>
        <v>240</v>
      </c>
      <c r="P27" s="198"/>
    </row>
    <row r="28" spans="1:16" ht="12.75">
      <c r="A28" s="175" t="s">
        <v>78</v>
      </c>
      <c r="B28" s="176">
        <v>95990</v>
      </c>
      <c r="C28" s="5" t="s">
        <v>27</v>
      </c>
      <c r="D28" s="202" t="s">
        <v>72</v>
      </c>
      <c r="E28" s="177" t="s">
        <v>5</v>
      </c>
      <c r="F28" s="178">
        <f t="shared" si="2"/>
        <v>25.64</v>
      </c>
      <c r="G28" s="179">
        <v>907.82</v>
      </c>
      <c r="H28" s="173">
        <f t="shared" si="0"/>
        <v>1169.45</v>
      </c>
      <c r="I28" s="174">
        <f t="shared" si="1"/>
        <v>29984.698</v>
      </c>
      <c r="J28" s="180">
        <v>60</v>
      </c>
      <c r="K28">
        <v>0.42735</v>
      </c>
      <c r="L28">
        <v>12</v>
      </c>
      <c r="M28">
        <v>20</v>
      </c>
      <c r="N28" s="181">
        <f t="shared" si="3"/>
        <v>240</v>
      </c>
      <c r="P28" s="198"/>
    </row>
    <row r="29" spans="1:16" ht="12.75">
      <c r="A29" s="175" t="s">
        <v>78</v>
      </c>
      <c r="B29" s="176">
        <v>95990</v>
      </c>
      <c r="C29" s="5" t="s">
        <v>30</v>
      </c>
      <c r="D29" s="202" t="s">
        <v>73</v>
      </c>
      <c r="E29" s="177" t="s">
        <v>5</v>
      </c>
      <c r="F29" s="178">
        <f t="shared" si="2"/>
        <v>32.05</v>
      </c>
      <c r="G29" s="179">
        <v>907.82</v>
      </c>
      <c r="H29" s="173">
        <f t="shared" si="0"/>
        <v>1169.45</v>
      </c>
      <c r="I29" s="174">
        <f t="shared" si="1"/>
        <v>37480.8725</v>
      </c>
      <c r="J29" s="180">
        <v>75</v>
      </c>
      <c r="K29">
        <v>0.42735</v>
      </c>
      <c r="L29">
        <v>15</v>
      </c>
      <c r="M29">
        <v>20</v>
      </c>
      <c r="N29" s="181">
        <f t="shared" si="3"/>
        <v>300</v>
      </c>
      <c r="P29" s="198"/>
    </row>
    <row r="30" spans="1:16" ht="12.75">
      <c r="A30" s="175" t="s">
        <v>78</v>
      </c>
      <c r="B30" s="176">
        <v>95990</v>
      </c>
      <c r="C30" s="5" t="s">
        <v>63</v>
      </c>
      <c r="D30" s="200" t="s">
        <v>74</v>
      </c>
      <c r="E30" s="177" t="s">
        <v>5</v>
      </c>
      <c r="F30" s="178">
        <f t="shared" si="2"/>
        <v>32.05</v>
      </c>
      <c r="G30" s="179">
        <v>907.82</v>
      </c>
      <c r="H30" s="173">
        <f t="shared" si="0"/>
        <v>1169.45</v>
      </c>
      <c r="I30" s="174">
        <f t="shared" si="1"/>
        <v>37480.8725</v>
      </c>
      <c r="J30" s="180">
        <v>75</v>
      </c>
      <c r="K30">
        <v>0.42735</v>
      </c>
      <c r="L30">
        <v>15</v>
      </c>
      <c r="M30">
        <v>20</v>
      </c>
      <c r="N30" s="181">
        <f t="shared" si="3"/>
        <v>300</v>
      </c>
      <c r="P30" s="198"/>
    </row>
    <row r="31" spans="1:16" ht="12.75">
      <c r="A31" s="175" t="s">
        <v>78</v>
      </c>
      <c r="B31" s="176">
        <v>95990</v>
      </c>
      <c r="C31" s="5" t="s">
        <v>79</v>
      </c>
      <c r="D31" s="200" t="s">
        <v>75</v>
      </c>
      <c r="E31" s="177" t="s">
        <v>5</v>
      </c>
      <c r="F31" s="178">
        <f t="shared" si="2"/>
        <v>19.23</v>
      </c>
      <c r="G31" s="179">
        <v>907.82</v>
      </c>
      <c r="H31" s="173">
        <f t="shared" si="0"/>
        <v>1169.45</v>
      </c>
      <c r="I31" s="174">
        <f t="shared" si="1"/>
        <v>22488.523500000003</v>
      </c>
      <c r="J31" s="180">
        <v>45</v>
      </c>
      <c r="K31">
        <v>0.42735</v>
      </c>
      <c r="L31">
        <v>9</v>
      </c>
      <c r="M31">
        <v>20</v>
      </c>
      <c r="N31" s="181">
        <f t="shared" si="3"/>
        <v>180</v>
      </c>
      <c r="P31" s="198"/>
    </row>
    <row r="32" spans="1:16" ht="28.5">
      <c r="A32" s="175" t="s">
        <v>78</v>
      </c>
      <c r="B32" s="176">
        <v>95990</v>
      </c>
      <c r="C32" s="5" t="s">
        <v>80</v>
      </c>
      <c r="D32" s="200" t="s">
        <v>76</v>
      </c>
      <c r="E32" s="177" t="s">
        <v>5</v>
      </c>
      <c r="F32" s="178">
        <f t="shared" si="2"/>
        <v>29.91</v>
      </c>
      <c r="G32" s="179">
        <v>907.82</v>
      </c>
      <c r="H32" s="173">
        <f t="shared" si="0"/>
        <v>1169.45</v>
      </c>
      <c r="I32" s="174">
        <f t="shared" si="1"/>
        <v>34978.2495</v>
      </c>
      <c r="J32" s="180">
        <v>70</v>
      </c>
      <c r="K32">
        <v>0.42735</v>
      </c>
      <c r="L32">
        <v>12</v>
      </c>
      <c r="M32">
        <v>20</v>
      </c>
      <c r="N32" s="181">
        <f t="shared" si="3"/>
        <v>240</v>
      </c>
      <c r="P32" s="198"/>
    </row>
    <row r="33" spans="1:14" ht="12.75">
      <c r="A33" s="175" t="s">
        <v>78</v>
      </c>
      <c r="B33" s="176">
        <v>95990</v>
      </c>
      <c r="C33" s="5" t="s">
        <v>81</v>
      </c>
      <c r="D33" s="203" t="s">
        <v>77</v>
      </c>
      <c r="E33" s="177" t="s">
        <v>5</v>
      </c>
      <c r="F33" s="178">
        <f t="shared" si="2"/>
        <v>19.23</v>
      </c>
      <c r="G33" s="179">
        <v>907.82</v>
      </c>
      <c r="H33" s="173">
        <f t="shared" si="0"/>
        <v>1169.45</v>
      </c>
      <c r="I33" s="174">
        <f t="shared" si="1"/>
        <v>22488.523500000003</v>
      </c>
      <c r="J33" s="180">
        <v>45</v>
      </c>
      <c r="K33">
        <v>0.42735</v>
      </c>
      <c r="L33">
        <v>9</v>
      </c>
      <c r="M33">
        <v>20</v>
      </c>
      <c r="N33" s="181">
        <f t="shared" si="3"/>
        <v>180</v>
      </c>
    </row>
    <row r="34" spans="1:9" ht="15" customHeight="1">
      <c r="A34" s="56"/>
      <c r="B34" s="56"/>
      <c r="C34" s="5"/>
      <c r="D34" s="532" t="s">
        <v>86</v>
      </c>
      <c r="E34" s="524"/>
      <c r="F34" s="524"/>
      <c r="G34" s="524"/>
      <c r="H34" s="132"/>
      <c r="I34" s="7">
        <f>SUM(I25:I33)</f>
        <v>304840.53150000004</v>
      </c>
    </row>
    <row r="35" spans="1:15" ht="15">
      <c r="A35" s="62"/>
      <c r="B35" s="62"/>
      <c r="C35" s="62"/>
      <c r="D35" s="533" t="s">
        <v>24</v>
      </c>
      <c r="E35" s="533"/>
      <c r="F35" s="533"/>
      <c r="G35" s="533"/>
      <c r="H35" s="133"/>
      <c r="I35" s="131">
        <f>I18+I23+I34</f>
        <v>329254.10150000005</v>
      </c>
      <c r="J35" s="16"/>
      <c r="N35" s="16">
        <f>SUM(N25:N33)</f>
        <v>2400</v>
      </c>
      <c r="O35" s="182" t="s">
        <v>87</v>
      </c>
    </row>
    <row r="54" ht="12.75">
      <c r="D54" s="196"/>
    </row>
    <row r="55" spans="4:7" ht="12.75">
      <c r="D55" s="194" t="s">
        <v>59</v>
      </c>
      <c r="E55" s="111"/>
      <c r="F55" s="111"/>
      <c r="G55" s="111"/>
    </row>
    <row r="56" spans="4:7" ht="12.75">
      <c r="D56" s="194" t="s">
        <v>60</v>
      </c>
      <c r="E56" s="111"/>
      <c r="F56" s="111"/>
      <c r="G56" s="111"/>
    </row>
    <row r="62" ht="12.75">
      <c r="F62" s="64">
        <f>SUM(F25:F33)</f>
        <v>260.67</v>
      </c>
    </row>
  </sheetData>
  <mergeCells count="15">
    <mergeCell ref="A6:D6"/>
    <mergeCell ref="D23:G23"/>
    <mergeCell ref="D35:G35"/>
    <mergeCell ref="D34:G34"/>
    <mergeCell ref="G14:G15"/>
    <mergeCell ref="F14:F15"/>
    <mergeCell ref="D18:G18"/>
    <mergeCell ref="I14:I15"/>
    <mergeCell ref="A14:A15"/>
    <mergeCell ref="B14:B15"/>
    <mergeCell ref="B9:C9"/>
    <mergeCell ref="C14:C15"/>
    <mergeCell ref="D14:D15"/>
    <mergeCell ref="E14:E15"/>
    <mergeCell ref="H14:H15"/>
  </mergeCells>
  <printOptions horizontalCentered="1"/>
  <pageMargins left="0.38" right="0" top="1.94" bottom="0.3937007874015748" header="0.1968503937007874" footer="0.5118110236220472"/>
  <pageSetup horizontalDpi="300" verticalDpi="300" orientation="portrait" paperSize="9" scale="54" r:id="rId1"/>
  <headerFooter alignWithMargins="0">
    <oddFooter>&amp;CTrav. Lázaro Picanço, nº 110 - Bairro Centro, CEP: 05.149.133/0001-48 - Ourém - Pará
Fones: (91) 3467-1337, 3467-3412
&amp;RPag.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zoomScale="96" zoomScaleNormal="96" zoomScaleSheetLayoutView="96" workbookViewId="0" topLeftCell="A1">
      <selection activeCell="K14" sqref="K14"/>
    </sheetView>
  </sheetViews>
  <sheetFormatPr defaultColWidth="9.140625" defaultRowHeight="12.75"/>
  <cols>
    <col min="1" max="13" width="12.7109375" style="0" customWidth="1"/>
  </cols>
  <sheetData>
    <row r="1" spans="1:9" ht="27" customHeight="1">
      <c r="A1" s="588" t="s">
        <v>89</v>
      </c>
      <c r="B1" s="589"/>
      <c r="C1" s="589"/>
      <c r="D1" s="589"/>
      <c r="E1" s="589"/>
      <c r="F1" s="589"/>
      <c r="G1" s="589"/>
      <c r="H1" s="589"/>
      <c r="I1" s="590"/>
    </row>
    <row r="2" spans="1:9" ht="15" customHeight="1">
      <c r="A2" s="119" t="s">
        <v>9</v>
      </c>
      <c r="B2" s="26"/>
      <c r="C2" s="26"/>
      <c r="D2" s="26"/>
      <c r="E2" s="21"/>
      <c r="F2" s="22"/>
      <c r="G2" s="23"/>
      <c r="H2" s="23"/>
      <c r="I2" s="154"/>
    </row>
    <row r="3" spans="1:9" ht="20.1" customHeight="1">
      <c r="A3" s="119"/>
      <c r="B3" s="25"/>
      <c r="C3" s="40"/>
      <c r="D3" s="40"/>
      <c r="E3" s="26"/>
      <c r="F3" s="27"/>
      <c r="G3" s="28"/>
      <c r="H3" s="28"/>
      <c r="I3" s="154"/>
    </row>
    <row r="4" spans="1:9" ht="20.1" customHeight="1">
      <c r="A4" s="119" t="s">
        <v>10</v>
      </c>
      <c r="B4" s="26"/>
      <c r="C4" s="40"/>
      <c r="D4" s="40"/>
      <c r="E4" s="26"/>
      <c r="F4" s="27"/>
      <c r="G4" s="29"/>
      <c r="H4" s="29"/>
      <c r="I4" s="155"/>
    </row>
    <row r="5" spans="1:9" ht="20.1" customHeight="1">
      <c r="A5" s="515" t="s">
        <v>11</v>
      </c>
      <c r="B5" s="608">
        <f>'KR PLAN'!I35</f>
        <v>328769.0338999999</v>
      </c>
      <c r="C5" s="608"/>
      <c r="D5" s="40"/>
      <c r="E5" s="31"/>
      <c r="F5" s="32"/>
      <c r="G5" s="159"/>
      <c r="H5" s="159"/>
      <c r="I5" s="155"/>
    </row>
    <row r="6" spans="1:9" ht="20.1" customHeight="1">
      <c r="A6" s="122" t="s">
        <v>12</v>
      </c>
      <c r="B6" s="40" t="s">
        <v>98</v>
      </c>
      <c r="C6" s="40"/>
      <c r="D6" s="40"/>
      <c r="E6" s="40"/>
      <c r="F6" s="42"/>
      <c r="G6" s="43"/>
      <c r="H6" s="43"/>
      <c r="I6" s="156"/>
    </row>
    <row r="7" spans="1:9" ht="20.1" customHeight="1">
      <c r="A7" s="122"/>
      <c r="B7" s="40"/>
      <c r="C7" s="40"/>
      <c r="D7" s="40"/>
      <c r="E7" s="40"/>
      <c r="F7" s="42"/>
      <c r="G7" s="43"/>
      <c r="H7" s="43"/>
      <c r="I7" s="156"/>
    </row>
    <row r="8" spans="1:9" ht="20.1" customHeight="1" thickBot="1">
      <c r="A8" s="123"/>
      <c r="B8" s="124"/>
      <c r="C8" s="124"/>
      <c r="D8" s="124"/>
      <c r="E8" s="124"/>
      <c r="F8" s="125"/>
      <c r="G8" s="126"/>
      <c r="H8" s="126"/>
      <c r="I8" s="157"/>
    </row>
    <row r="9" ht="13.5" thickBot="1"/>
    <row r="10" spans="1:9" ht="13.5" thickBot="1">
      <c r="A10" s="504" t="s">
        <v>0</v>
      </c>
      <c r="B10" s="505" t="s">
        <v>32</v>
      </c>
      <c r="C10" s="506"/>
      <c r="D10" s="506"/>
      <c r="E10" s="506"/>
      <c r="F10" s="506"/>
      <c r="G10" s="506"/>
      <c r="H10" s="506"/>
      <c r="I10" s="507"/>
    </row>
    <row r="11" spans="1:9" ht="15.75" thickBot="1">
      <c r="A11" s="72">
        <v>1</v>
      </c>
      <c r="B11" s="73" t="s">
        <v>33</v>
      </c>
      <c r="C11" s="74"/>
      <c r="D11" s="74"/>
      <c r="E11" s="74"/>
      <c r="F11" s="74"/>
      <c r="G11" s="74"/>
      <c r="H11" s="75"/>
      <c r="I11" s="147">
        <v>0.03</v>
      </c>
    </row>
    <row r="12" spans="1:9" ht="15.75" thickBot="1">
      <c r="A12" s="72">
        <v>2</v>
      </c>
      <c r="B12" s="73" t="s">
        <v>34</v>
      </c>
      <c r="C12" s="74"/>
      <c r="D12" s="74"/>
      <c r="E12" s="74"/>
      <c r="F12" s="74"/>
      <c r="G12" s="74"/>
      <c r="H12" s="74"/>
      <c r="I12" s="147">
        <v>0.008</v>
      </c>
    </row>
    <row r="13" spans="1:9" ht="13.5" thickBot="1">
      <c r="A13" s="77">
        <v>3</v>
      </c>
      <c r="B13" s="73" t="s">
        <v>35</v>
      </c>
      <c r="C13" s="74"/>
      <c r="D13" s="74"/>
      <c r="E13" s="74"/>
      <c r="F13" s="74"/>
      <c r="G13" s="74"/>
      <c r="H13" s="75"/>
      <c r="I13" s="148">
        <v>0.0097</v>
      </c>
    </row>
    <row r="14" spans="1:9" ht="15.75" thickBot="1">
      <c r="A14" s="72">
        <v>4</v>
      </c>
      <c r="B14" s="73" t="s">
        <v>36</v>
      </c>
      <c r="C14" s="74"/>
      <c r="D14" s="74"/>
      <c r="E14" s="74"/>
      <c r="F14" s="74"/>
      <c r="G14" s="74"/>
      <c r="H14" s="75"/>
      <c r="I14" s="147">
        <v>0.0059</v>
      </c>
    </row>
    <row r="15" spans="1:9" ht="15">
      <c r="A15" s="72">
        <v>5</v>
      </c>
      <c r="B15" s="73" t="s">
        <v>37</v>
      </c>
      <c r="C15" s="74"/>
      <c r="D15" s="74"/>
      <c r="E15" s="74"/>
      <c r="F15" s="74"/>
      <c r="G15" s="74"/>
      <c r="H15" s="75"/>
      <c r="I15" s="78">
        <v>0.0616</v>
      </c>
    </row>
    <row r="16" spans="1:9" ht="15.75" thickBot="1">
      <c r="A16" s="79">
        <v>6</v>
      </c>
      <c r="B16" s="80" t="s">
        <v>38</v>
      </c>
      <c r="C16" s="81"/>
      <c r="D16" s="81"/>
      <c r="E16" s="81"/>
      <c r="F16" s="81"/>
      <c r="G16" s="81"/>
      <c r="H16" s="82"/>
      <c r="I16" s="83">
        <f>I23</f>
        <v>0.1315</v>
      </c>
    </row>
    <row r="17" spans="1:9" ht="12.75">
      <c r="A17" s="508"/>
      <c r="B17" s="509"/>
      <c r="C17" s="509"/>
      <c r="D17" s="509"/>
      <c r="E17" s="509"/>
      <c r="F17" s="509"/>
      <c r="G17" s="509"/>
      <c r="H17" s="509"/>
      <c r="I17" s="510"/>
    </row>
    <row r="18" spans="1:9" ht="13.5" thickBot="1">
      <c r="A18" s="511" t="s">
        <v>0</v>
      </c>
      <c r="B18" s="512" t="s">
        <v>39</v>
      </c>
      <c r="C18" s="509"/>
      <c r="D18" s="509"/>
      <c r="E18" s="509"/>
      <c r="F18" s="509"/>
      <c r="G18" s="509"/>
      <c r="H18" s="509"/>
      <c r="I18" s="510"/>
    </row>
    <row r="19" spans="1:9" ht="12.75">
      <c r="A19" s="88" t="s">
        <v>40</v>
      </c>
      <c r="B19" s="89" t="s">
        <v>41</v>
      </c>
      <c r="C19" s="90"/>
      <c r="D19" s="90"/>
      <c r="E19" s="90"/>
      <c r="F19" s="90"/>
      <c r="G19" s="90"/>
      <c r="H19" s="90"/>
      <c r="I19" s="91">
        <v>0.05</v>
      </c>
    </row>
    <row r="20" spans="1:9" ht="15">
      <c r="A20" s="72" t="s">
        <v>42</v>
      </c>
      <c r="B20" s="73" t="s">
        <v>43</v>
      </c>
      <c r="C20" s="74"/>
      <c r="D20" s="74"/>
      <c r="E20" s="74"/>
      <c r="F20" s="74"/>
      <c r="G20" s="74"/>
      <c r="H20" s="74"/>
      <c r="I20" s="76">
        <v>0.0065</v>
      </c>
    </row>
    <row r="21" spans="1:9" ht="15">
      <c r="A21" s="72" t="s">
        <v>44</v>
      </c>
      <c r="B21" s="92" t="s">
        <v>45</v>
      </c>
      <c r="C21" s="74"/>
      <c r="D21" s="74"/>
      <c r="E21" s="74"/>
      <c r="F21" s="74"/>
      <c r="G21" s="74"/>
      <c r="H21" s="74"/>
      <c r="I21" s="76">
        <v>0.03</v>
      </c>
    </row>
    <row r="22" spans="1:9" ht="15.75" thickBot="1">
      <c r="A22" s="79" t="s">
        <v>46</v>
      </c>
      <c r="B22" s="93" t="s">
        <v>47</v>
      </c>
      <c r="C22" s="81"/>
      <c r="D22" s="81"/>
      <c r="E22" s="81"/>
      <c r="F22" s="81"/>
      <c r="G22" s="81"/>
      <c r="H22" s="499"/>
      <c r="I22" s="94">
        <v>0.045</v>
      </c>
    </row>
    <row r="23" spans="1:13" ht="16.5" thickBot="1">
      <c r="A23" s="73"/>
      <c r="B23" s="74"/>
      <c r="C23" s="74"/>
      <c r="D23" s="74"/>
      <c r="E23" s="74"/>
      <c r="F23" s="90" t="s">
        <v>48</v>
      </c>
      <c r="G23" s="90"/>
      <c r="H23" s="500"/>
      <c r="I23" s="514">
        <f>SUM(I19:I22)</f>
        <v>0.1315</v>
      </c>
      <c r="M23" s="96"/>
    </row>
    <row r="24" spans="1:13" ht="16.5" thickBot="1">
      <c r="A24" s="97" t="s">
        <v>49</v>
      </c>
      <c r="B24" s="98"/>
      <c r="C24" s="98"/>
      <c r="D24" s="98"/>
      <c r="E24" s="98"/>
      <c r="F24" s="98"/>
      <c r="G24" s="98"/>
      <c r="H24" s="501"/>
      <c r="I24" s="502"/>
      <c r="M24" s="99"/>
    </row>
    <row r="25" spans="1:13" ht="41.25" customHeight="1" thickBot="1">
      <c r="A25" s="100"/>
      <c r="B25" s="101"/>
      <c r="C25" s="101"/>
      <c r="D25" s="101"/>
      <c r="E25" s="101"/>
      <c r="F25" s="101"/>
      <c r="G25" s="128" t="s">
        <v>56</v>
      </c>
      <c r="H25" s="503"/>
      <c r="I25" s="513">
        <f>(((1+I11+I12+I13)*(1+I14)*(1+I15))/(1-I16))-1</f>
        <v>0.2881986483454233</v>
      </c>
      <c r="M25" s="103"/>
    </row>
    <row r="26" spans="2:13" ht="15">
      <c r="B26" s="104"/>
      <c r="C26" s="104"/>
      <c r="D26" s="104"/>
      <c r="E26" s="104"/>
      <c r="F26" s="104"/>
      <c r="G26" s="104"/>
      <c r="H26" s="104"/>
      <c r="I26" s="104"/>
      <c r="M26" s="103"/>
    </row>
    <row r="27" spans="1:13" ht="15.75">
      <c r="A27" s="105" t="s">
        <v>50</v>
      </c>
      <c r="M27" s="99"/>
    </row>
    <row r="28" spans="1:9" ht="12.75">
      <c r="A28" s="576" t="s">
        <v>51</v>
      </c>
      <c r="B28" s="576"/>
      <c r="C28" s="576"/>
      <c r="D28" s="576"/>
      <c r="E28" s="576"/>
      <c r="F28" s="576"/>
      <c r="G28" s="576"/>
      <c r="H28" s="576"/>
      <c r="I28" s="576"/>
    </row>
    <row r="29" spans="1:9" ht="12.75">
      <c r="A29" s="576" t="s">
        <v>52</v>
      </c>
      <c r="B29" s="576"/>
      <c r="C29" s="576"/>
      <c r="D29" s="576"/>
      <c r="E29" s="576"/>
      <c r="F29" s="576"/>
      <c r="G29" s="576"/>
      <c r="H29" s="576"/>
      <c r="I29" s="576"/>
    </row>
    <row r="30" spans="1:9" ht="12.75">
      <c r="A30" s="576" t="s">
        <v>53</v>
      </c>
      <c r="B30" s="576"/>
      <c r="C30" s="576"/>
      <c r="D30" s="576"/>
      <c r="E30" s="576"/>
      <c r="F30" s="576"/>
      <c r="G30" s="576"/>
      <c r="H30" s="576"/>
      <c r="I30" s="576"/>
    </row>
    <row r="31" spans="1:9" ht="12.75" customHeight="1">
      <c r="A31" s="566" t="s">
        <v>54</v>
      </c>
      <c r="B31" s="566"/>
      <c r="C31" s="566"/>
      <c r="D31" s="566"/>
      <c r="E31" s="566"/>
      <c r="F31" s="566"/>
      <c r="G31" s="566"/>
      <c r="H31" s="566"/>
      <c r="I31" s="566"/>
    </row>
    <row r="32" spans="1:9" ht="23.25" customHeight="1">
      <c r="A32" s="566" t="s">
        <v>55</v>
      </c>
      <c r="B32" s="566"/>
      <c r="C32" s="566"/>
      <c r="D32" s="566"/>
      <c r="E32" s="566"/>
      <c r="F32" s="566"/>
      <c r="G32" s="566"/>
      <c r="H32" s="566"/>
      <c r="I32" s="566"/>
    </row>
    <row r="33" spans="2:9" ht="12.75" customHeight="1">
      <c r="B33" s="106"/>
      <c r="C33" s="106"/>
      <c r="D33" s="106"/>
      <c r="E33" s="106"/>
      <c r="F33" s="106"/>
      <c r="G33" s="106"/>
      <c r="H33" s="106"/>
      <c r="I33" s="106"/>
    </row>
    <row r="34" spans="1:9" ht="12.75">
      <c r="A34" s="106"/>
      <c r="B34" s="106"/>
      <c r="C34" s="106"/>
      <c r="D34" s="106"/>
      <c r="E34" s="106"/>
      <c r="F34" s="106"/>
      <c r="G34" s="106"/>
      <c r="H34" s="106"/>
      <c r="I34" s="106"/>
    </row>
    <row r="35" spans="2:9" ht="12.75">
      <c r="B35" s="106"/>
      <c r="C35" s="106"/>
      <c r="D35" s="106"/>
      <c r="E35" s="106"/>
      <c r="F35" s="106"/>
      <c r="G35" s="106"/>
      <c r="H35" s="106"/>
      <c r="I35" s="106"/>
    </row>
    <row r="36" spans="2:9" ht="12.75">
      <c r="B36" s="106"/>
      <c r="C36" s="106"/>
      <c r="D36" s="106"/>
      <c r="E36" s="106"/>
      <c r="F36" s="106"/>
      <c r="G36" s="106"/>
      <c r="H36" s="106"/>
      <c r="I36" s="106"/>
    </row>
    <row r="37" spans="2:9" ht="12.75">
      <c r="B37" s="106"/>
      <c r="C37" s="106"/>
      <c r="D37" s="106"/>
      <c r="E37" s="106"/>
      <c r="F37" s="106"/>
      <c r="G37" s="106"/>
      <c r="H37" s="106"/>
      <c r="I37" s="106"/>
    </row>
    <row r="38" spans="2:9" ht="12.75">
      <c r="B38" s="106"/>
      <c r="C38" s="106"/>
      <c r="D38" s="106"/>
      <c r="E38" s="106"/>
      <c r="F38" s="106"/>
      <c r="G38" s="106"/>
      <c r="H38" s="106"/>
      <c r="I38" s="106"/>
    </row>
    <row r="39" spans="2:9" ht="12.75">
      <c r="B39" s="106"/>
      <c r="C39" s="106"/>
      <c r="D39" s="106"/>
      <c r="E39" s="106"/>
      <c r="F39" s="106"/>
      <c r="G39" s="106"/>
      <c r="H39" s="106"/>
      <c r="I39" s="106"/>
    </row>
    <row r="40" spans="2:9" ht="12.75">
      <c r="B40" s="106"/>
      <c r="C40" s="106"/>
      <c r="D40" s="106"/>
      <c r="E40" s="106"/>
      <c r="F40" s="106"/>
      <c r="G40" s="106"/>
      <c r="H40" s="106"/>
      <c r="I40" s="106"/>
    </row>
    <row r="41" spans="2:9" ht="12.75">
      <c r="B41" s="106"/>
      <c r="C41" s="106"/>
      <c r="D41" s="106"/>
      <c r="E41" s="106"/>
      <c r="F41" s="106"/>
      <c r="G41" s="106"/>
      <c r="H41" s="106"/>
      <c r="I41" s="106"/>
    </row>
    <row r="42" spans="1:9" ht="12.75">
      <c r="A42" s="74"/>
      <c r="B42" s="74"/>
      <c r="C42" s="74"/>
      <c r="D42" s="107"/>
      <c r="E42" s="107"/>
      <c r="F42" s="107"/>
      <c r="G42" s="107"/>
      <c r="H42" s="74"/>
      <c r="I42" s="74"/>
    </row>
    <row r="43" spans="1:9" ht="12.75">
      <c r="A43" s="108"/>
      <c r="B43" s="108"/>
      <c r="C43" s="108"/>
      <c r="D43" s="587" t="s">
        <v>59</v>
      </c>
      <c r="E43" s="587"/>
      <c r="F43" s="587"/>
      <c r="G43" s="587"/>
      <c r="H43" s="108"/>
      <c r="I43" s="108"/>
    </row>
    <row r="44" spans="1:9" ht="12.75">
      <c r="A44" s="109"/>
      <c r="B44" s="109"/>
      <c r="C44" s="109"/>
      <c r="D44" s="587" t="s">
        <v>60</v>
      </c>
      <c r="E44" s="587"/>
      <c r="F44" s="587"/>
      <c r="G44" s="587"/>
      <c r="H44" s="109"/>
      <c r="I44" s="109"/>
    </row>
    <row r="45" spans="1:9" ht="12.75">
      <c r="A45" s="110"/>
      <c r="B45" s="110"/>
      <c r="C45" s="110"/>
      <c r="D45" s="110"/>
      <c r="E45" s="110"/>
      <c r="F45" s="110"/>
      <c r="G45" s="110"/>
      <c r="H45" s="110"/>
      <c r="I45" s="110"/>
    </row>
    <row r="46" spans="1:9" ht="12.75">
      <c r="A46" s="110"/>
      <c r="B46" s="110"/>
      <c r="C46" s="110"/>
      <c r="D46" s="110"/>
      <c r="E46" s="110"/>
      <c r="F46" s="110"/>
      <c r="G46" s="110"/>
      <c r="H46" s="110"/>
      <c r="I46" s="110"/>
    </row>
    <row r="47" spans="5:9" ht="12.75">
      <c r="E47" s="111"/>
      <c r="F47" s="111"/>
      <c r="G47" s="111"/>
      <c r="H47" s="111"/>
      <c r="I47" s="111"/>
    </row>
    <row r="48" spans="1:9" ht="12.75">
      <c r="A48" s="108"/>
      <c r="B48" s="108"/>
      <c r="C48" s="108"/>
      <c r="D48" s="108"/>
      <c r="E48" s="108"/>
      <c r="F48" s="108"/>
      <c r="G48" s="108"/>
      <c r="H48" s="108"/>
      <c r="I48" s="108"/>
    </row>
  </sheetData>
  <mergeCells count="9">
    <mergeCell ref="A1:I1"/>
    <mergeCell ref="B5:C5"/>
    <mergeCell ref="A32:I32"/>
    <mergeCell ref="D43:G43"/>
    <mergeCell ref="D44:G44"/>
    <mergeCell ref="A28:I28"/>
    <mergeCell ref="A29:I29"/>
    <mergeCell ref="A30:I30"/>
    <mergeCell ref="A31:I3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2" r:id="rId2"/>
  <headerFooter>
    <oddFooter>&amp;CTrav. Lázaro Picanço, nº 110 - Bairro Centro, CEP: 05.149.133/0001-48 - Ourém - Pará
Fones: (91) 3467-1337, 3467-3412
&amp;R&amp;P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zoomScaleSheetLayoutView="59" workbookViewId="0" topLeftCell="C8">
      <selection activeCell="I27" sqref="I27"/>
    </sheetView>
  </sheetViews>
  <sheetFormatPr defaultColWidth="9.140625" defaultRowHeight="12.75"/>
  <cols>
    <col min="1" max="1" width="9.140625" style="8" customWidth="1"/>
    <col min="2" max="2" width="52.28125" style="0" bestFit="1" customWidth="1"/>
    <col min="3" max="3" width="19.421875" style="0" customWidth="1"/>
    <col min="4" max="4" width="16.7109375" style="0" customWidth="1"/>
    <col min="5" max="5" width="16.57421875" style="0" customWidth="1"/>
    <col min="6" max="14" width="17.140625" style="0" customWidth="1"/>
    <col min="15" max="15" width="16.8515625" style="0" customWidth="1"/>
    <col min="18" max="18" width="14.8515625" style="0" bestFit="1" customWidth="1"/>
  </cols>
  <sheetData>
    <row r="1" spans="1:21" ht="15">
      <c r="A1" s="115" t="s">
        <v>88</v>
      </c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6"/>
      <c r="P1" s="134"/>
      <c r="Q1" s="29"/>
      <c r="R1" s="29"/>
      <c r="S1" s="112"/>
      <c r="T1" s="3"/>
      <c r="U1" s="3"/>
    </row>
    <row r="2" spans="1:21" ht="15">
      <c r="A2" s="119" t="s">
        <v>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1"/>
      <c r="P2" s="135"/>
      <c r="Q2" s="23"/>
      <c r="R2" s="23"/>
      <c r="S2" s="112"/>
      <c r="T2" s="3"/>
      <c r="U2" s="3"/>
    </row>
    <row r="3" spans="1:21" ht="20.1" customHeight="1">
      <c r="A3" s="119" t="s">
        <v>155</v>
      </c>
      <c r="B3" s="25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26"/>
      <c r="P3" s="136"/>
      <c r="Q3" s="28"/>
      <c r="R3" s="28"/>
      <c r="S3" s="112"/>
      <c r="T3" s="3"/>
      <c r="U3" s="3"/>
    </row>
    <row r="4" spans="1:21" ht="20.1" customHeight="1">
      <c r="A4" s="119" t="s">
        <v>10</v>
      </c>
      <c r="B4" s="26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26"/>
      <c r="P4" s="136"/>
      <c r="Q4" s="29"/>
      <c r="R4" s="29"/>
      <c r="S4" s="113"/>
      <c r="T4" s="3"/>
      <c r="U4" s="3"/>
    </row>
    <row r="5" spans="1:21" ht="20.1" customHeight="1">
      <c r="A5" s="121" t="s">
        <v>11</v>
      </c>
      <c r="B5" s="527">
        <f>C21</f>
        <v>328769.0338999999</v>
      </c>
      <c r="C5" s="527"/>
      <c r="D5" s="149"/>
      <c r="E5" s="149"/>
      <c r="F5" s="40"/>
      <c r="G5" s="40"/>
      <c r="H5" s="40"/>
      <c r="I5" s="40"/>
      <c r="J5" s="40"/>
      <c r="K5" s="40"/>
      <c r="L5" s="40"/>
      <c r="M5" s="40"/>
      <c r="N5" s="40"/>
      <c r="O5" s="31"/>
      <c r="P5" s="137"/>
      <c r="Q5" s="36"/>
      <c r="R5" s="36"/>
      <c r="S5" s="113"/>
      <c r="T5" s="3"/>
      <c r="U5" s="3"/>
    </row>
    <row r="6" spans="1:21" ht="20.1" customHeight="1">
      <c r="A6" s="122" t="s">
        <v>12</v>
      </c>
      <c r="B6" s="40" t="s">
        <v>98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138"/>
      <c r="Q6" s="43"/>
      <c r="R6" s="43"/>
      <c r="S6" s="114"/>
      <c r="T6" s="3"/>
      <c r="U6" s="3"/>
    </row>
    <row r="7" spans="1:21" ht="20.1" customHeight="1">
      <c r="A7" s="615"/>
      <c r="B7" s="616"/>
      <c r="C7" s="616"/>
      <c r="D7" s="150"/>
      <c r="E7" s="150"/>
      <c r="F7" s="40"/>
      <c r="G7" s="40"/>
      <c r="H7" s="40"/>
      <c r="I7" s="40"/>
      <c r="J7" s="40"/>
      <c r="K7" s="40"/>
      <c r="L7" s="40"/>
      <c r="M7" s="40"/>
      <c r="N7" s="40"/>
      <c r="O7" s="40"/>
      <c r="P7" s="138"/>
      <c r="Q7" s="43"/>
      <c r="R7" s="43"/>
      <c r="S7" s="114"/>
      <c r="T7" s="3"/>
      <c r="U7" s="3"/>
    </row>
    <row r="8" spans="1:21" ht="20.1" customHeight="1" thickBot="1">
      <c r="A8" s="123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39"/>
      <c r="Q8" s="43"/>
      <c r="R8" s="43"/>
      <c r="S8" s="114"/>
      <c r="T8" s="3"/>
      <c r="U8" s="3"/>
    </row>
    <row r="9" spans="1:21" ht="12.75">
      <c r="A9" s="609" t="s">
        <v>21</v>
      </c>
      <c r="B9" s="610"/>
      <c r="C9" s="610"/>
      <c r="D9" s="610"/>
      <c r="E9" s="610"/>
      <c r="F9" s="610"/>
      <c r="G9" s="610"/>
      <c r="H9" s="610"/>
      <c r="I9" s="610"/>
      <c r="J9" s="610"/>
      <c r="K9" s="610"/>
      <c r="L9" s="610"/>
      <c r="M9" s="610"/>
      <c r="N9" s="610"/>
      <c r="O9" s="610"/>
      <c r="P9" s="611"/>
      <c r="Q9" s="3"/>
      <c r="R9" s="3"/>
      <c r="S9" s="3"/>
      <c r="T9" s="3"/>
      <c r="U9" s="3"/>
    </row>
    <row r="10" spans="1:21" ht="12.75">
      <c r="A10" s="612"/>
      <c r="B10" s="613"/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4"/>
      <c r="Q10" s="3"/>
      <c r="R10" s="3"/>
      <c r="S10" s="3"/>
      <c r="T10" s="3"/>
      <c r="U10" s="3"/>
    </row>
    <row r="11" spans="1:21" ht="12.75">
      <c r="A11" s="140" t="s">
        <v>17</v>
      </c>
      <c r="B11" s="10" t="s">
        <v>18</v>
      </c>
      <c r="C11" s="10" t="s">
        <v>8</v>
      </c>
      <c r="D11" s="11" t="s">
        <v>19</v>
      </c>
      <c r="E11" s="11" t="s">
        <v>20</v>
      </c>
      <c r="F11" s="11" t="s">
        <v>61</v>
      </c>
      <c r="G11" s="11" t="s">
        <v>62</v>
      </c>
      <c r="H11" s="11" t="s">
        <v>99</v>
      </c>
      <c r="I11" s="11" t="s">
        <v>100</v>
      </c>
      <c r="J11" s="11" t="s">
        <v>101</v>
      </c>
      <c r="K11" s="11" t="s">
        <v>102</v>
      </c>
      <c r="L11" s="11" t="s">
        <v>103</v>
      </c>
      <c r="M11" s="11" t="s">
        <v>104</v>
      </c>
      <c r="N11" s="11" t="s">
        <v>105</v>
      </c>
      <c r="O11" s="11" t="s">
        <v>106</v>
      </c>
      <c r="P11" s="120"/>
      <c r="Q11" s="3"/>
      <c r="R11" s="3"/>
      <c r="S11" s="3"/>
      <c r="T11" s="3"/>
      <c r="U11" s="3"/>
    </row>
    <row r="12" spans="1:21" ht="12.75">
      <c r="A12" s="141"/>
      <c r="B12" s="4"/>
      <c r="C12" s="4"/>
      <c r="D12" s="151">
        <v>1</v>
      </c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20"/>
      <c r="Q12" s="3"/>
      <c r="R12" s="3"/>
      <c r="S12" s="3"/>
      <c r="T12" s="3"/>
      <c r="U12" s="3"/>
    </row>
    <row r="13" spans="1:21" ht="12.75">
      <c r="A13" s="142">
        <v>1</v>
      </c>
      <c r="B13" s="12" t="str">
        <f>Orçamento!D16</f>
        <v>SERVIÇOS PRELIMINARES</v>
      </c>
      <c r="C13" s="9">
        <f>'KR PLAN'!I18</f>
        <v>14170.75</v>
      </c>
      <c r="D13" s="153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20"/>
      <c r="Q13" s="3"/>
      <c r="R13" s="3"/>
      <c r="S13" s="3"/>
      <c r="T13" s="3"/>
      <c r="U13" s="3"/>
    </row>
    <row r="14" spans="1:21" ht="12.75">
      <c r="A14" s="143"/>
      <c r="B14" s="6"/>
      <c r="C14" s="6"/>
      <c r="D14" s="152">
        <f>ROUND((C13*D12),2)</f>
        <v>14170.75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20"/>
      <c r="Q14" s="3"/>
      <c r="R14" s="3"/>
      <c r="S14" s="3"/>
      <c r="T14" s="3"/>
      <c r="U14" s="3"/>
    </row>
    <row r="15" spans="1:16" ht="12.75">
      <c r="A15" s="141"/>
      <c r="B15" s="4"/>
      <c r="C15" s="4"/>
      <c r="D15" s="151">
        <v>0.05</v>
      </c>
      <c r="E15" s="151">
        <v>0.05</v>
      </c>
      <c r="F15" s="151">
        <v>0.05</v>
      </c>
      <c r="G15" s="151">
        <v>0.1</v>
      </c>
      <c r="H15" s="151">
        <v>0.1</v>
      </c>
      <c r="I15" s="151">
        <v>0.1</v>
      </c>
      <c r="J15" s="151">
        <v>0.1</v>
      </c>
      <c r="K15" s="151">
        <v>0.1</v>
      </c>
      <c r="L15" s="151">
        <v>0.1</v>
      </c>
      <c r="M15" s="151">
        <v>0.1</v>
      </c>
      <c r="N15" s="151">
        <v>0.1</v>
      </c>
      <c r="O15" s="151">
        <v>0.05</v>
      </c>
      <c r="P15" s="195"/>
    </row>
    <row r="16" spans="1:16" ht="12.75">
      <c r="A16" s="142">
        <v>2</v>
      </c>
      <c r="B16" s="12" t="str">
        <f>Orçamento!D19</f>
        <v>SERVIÇOS INICIAIS</v>
      </c>
      <c r="C16" s="9">
        <f>'KR PLAN'!I23</f>
        <v>10091.41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20"/>
    </row>
    <row r="17" spans="1:16" ht="12.75">
      <c r="A17" s="143"/>
      <c r="B17" s="6"/>
      <c r="C17" s="6"/>
      <c r="D17" s="152">
        <f>ROUND((C16*D15),2)</f>
        <v>504.57</v>
      </c>
      <c r="E17" s="152">
        <f>ROUND((C16*E15),2)</f>
        <v>504.57</v>
      </c>
      <c r="F17" s="152">
        <f>ROUND((C16*F15),2)</f>
        <v>504.57</v>
      </c>
      <c r="G17" s="152">
        <f>ROUND((C16*G15),2)</f>
        <v>1009.14</v>
      </c>
      <c r="H17" s="152">
        <f>ROUND((C16*H15),2)</f>
        <v>1009.14</v>
      </c>
      <c r="I17" s="152">
        <f>ROUND((C16*I15),2)</f>
        <v>1009.14</v>
      </c>
      <c r="J17" s="152">
        <f>ROUND((C16*J15),2)</f>
        <v>1009.14</v>
      </c>
      <c r="K17" s="152">
        <f>ROUND((C16*K15),2)</f>
        <v>1009.14</v>
      </c>
      <c r="L17" s="152">
        <f>ROUND((C16*L15),2)</f>
        <v>1009.14</v>
      </c>
      <c r="M17" s="152">
        <f>ROUND((C16*M15),2)</f>
        <v>1009.14</v>
      </c>
      <c r="N17" s="152">
        <f>ROUND((C16*N15),2)</f>
        <v>1009.14</v>
      </c>
      <c r="O17" s="152">
        <f>ROUND((C16*O15),2)</f>
        <v>504.57</v>
      </c>
      <c r="P17" s="120"/>
    </row>
    <row r="18" spans="1:16" ht="12.75">
      <c r="A18" s="141"/>
      <c r="B18" s="4"/>
      <c r="C18" s="4"/>
      <c r="D18" s="151">
        <v>0.05</v>
      </c>
      <c r="E18" s="151">
        <v>0.05</v>
      </c>
      <c r="F18" s="151">
        <v>0.05</v>
      </c>
      <c r="G18" s="151">
        <v>0.1</v>
      </c>
      <c r="H18" s="151">
        <v>0.1</v>
      </c>
      <c r="I18" s="151">
        <v>0.1</v>
      </c>
      <c r="J18" s="151">
        <v>0.1</v>
      </c>
      <c r="K18" s="151">
        <v>0.1</v>
      </c>
      <c r="L18" s="151">
        <v>0.1</v>
      </c>
      <c r="M18" s="151">
        <v>0.1</v>
      </c>
      <c r="N18" s="151">
        <v>0.1</v>
      </c>
      <c r="O18" s="151">
        <v>0.05</v>
      </c>
      <c r="P18" s="120"/>
    </row>
    <row r="19" spans="1:16" ht="12.75">
      <c r="A19" s="142">
        <v>3</v>
      </c>
      <c r="B19" s="13" t="s">
        <v>28</v>
      </c>
      <c r="C19" s="9">
        <f>'KR PLAN'!I34</f>
        <v>304506.87389999995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20"/>
    </row>
    <row r="20" spans="1:16" ht="12.75">
      <c r="A20" s="143"/>
      <c r="B20" s="6"/>
      <c r="C20" s="6"/>
      <c r="D20" s="152">
        <f>ROUND((C19*D18),2)</f>
        <v>15225.34</v>
      </c>
      <c r="E20" s="152">
        <f>ROUND((C19*E18),2)</f>
        <v>15225.34</v>
      </c>
      <c r="F20" s="152">
        <f>ROUND((C19*F18),2)</f>
        <v>15225.34</v>
      </c>
      <c r="G20" s="152">
        <f>ROUND((C19*G18),2)</f>
        <v>30450.69</v>
      </c>
      <c r="H20" s="152">
        <f>ROUND((C19*H18),2)</f>
        <v>30450.69</v>
      </c>
      <c r="I20" s="152">
        <f>ROUND((C19*I18),2)</f>
        <v>30450.69</v>
      </c>
      <c r="J20" s="152">
        <f>ROUND((C19*J18),2)</f>
        <v>30450.69</v>
      </c>
      <c r="K20" s="152">
        <f>ROUND((C19*K18),2)</f>
        <v>30450.69</v>
      </c>
      <c r="L20" s="152">
        <f>ROUND((C19*L18),2)</f>
        <v>30450.69</v>
      </c>
      <c r="M20" s="152">
        <f>ROUND((C19*M18),2)</f>
        <v>30450.69</v>
      </c>
      <c r="N20" s="152">
        <f>ROUND((C19*N18),2)</f>
        <v>30450.69</v>
      </c>
      <c r="O20" s="152">
        <f>ROUND((C19*O18),2)</f>
        <v>15225.34</v>
      </c>
      <c r="P20" s="120"/>
    </row>
    <row r="21" spans="1:18" ht="13.5" thickBot="1">
      <c r="A21" s="144"/>
      <c r="B21" s="145" t="s">
        <v>8</v>
      </c>
      <c r="C21" s="146">
        <f>C19+C16+C13</f>
        <v>328769.0338999999</v>
      </c>
      <c r="D21" s="183">
        <f>D20+D17+D14</f>
        <v>29900.66</v>
      </c>
      <c r="E21" s="183">
        <f>E20+E17</f>
        <v>15729.91</v>
      </c>
      <c r="F21" s="183">
        <f>F20+F17</f>
        <v>15729.91</v>
      </c>
      <c r="G21" s="183">
        <f aca="true" t="shared" si="0" ref="G21:N21">G20+G17</f>
        <v>31459.829999999998</v>
      </c>
      <c r="H21" s="183">
        <f t="shared" si="0"/>
        <v>31459.829999999998</v>
      </c>
      <c r="I21" s="183">
        <f t="shared" si="0"/>
        <v>31459.829999999998</v>
      </c>
      <c r="J21" s="183">
        <f t="shared" si="0"/>
        <v>31459.829999999998</v>
      </c>
      <c r="K21" s="183">
        <f t="shared" si="0"/>
        <v>31459.829999999998</v>
      </c>
      <c r="L21" s="183">
        <f t="shared" si="0"/>
        <v>31459.829999999998</v>
      </c>
      <c r="M21" s="183">
        <f t="shared" si="0"/>
        <v>31459.829999999998</v>
      </c>
      <c r="N21" s="183">
        <f t="shared" si="0"/>
        <v>31459.829999999998</v>
      </c>
      <c r="O21" s="183">
        <f>O17+O20</f>
        <v>15729.91</v>
      </c>
      <c r="P21" s="127"/>
      <c r="R21" s="130"/>
    </row>
    <row r="26" spans="4:15" ht="12.75">
      <c r="D26" s="3"/>
      <c r="E26" s="3"/>
      <c r="F26" s="3"/>
      <c r="G26" s="3"/>
      <c r="H26" s="3"/>
      <c r="I26" s="3"/>
      <c r="J26" s="3"/>
      <c r="O26" s="130"/>
    </row>
    <row r="27" spans="4:10" ht="12.75">
      <c r="D27" s="3"/>
      <c r="E27" s="3"/>
      <c r="F27" s="3"/>
      <c r="G27" s="3"/>
      <c r="H27" s="3"/>
      <c r="I27" s="3"/>
      <c r="J27" s="3"/>
    </row>
    <row r="28" spans="4:10" ht="12.75">
      <c r="D28" s="3"/>
      <c r="E28" s="3"/>
      <c r="F28" s="3"/>
      <c r="G28" s="3"/>
      <c r="H28" s="3"/>
      <c r="I28" s="3"/>
      <c r="J28" s="3"/>
    </row>
    <row r="29" spans="4:10" ht="14.25">
      <c r="D29" s="3"/>
      <c r="E29" s="3"/>
      <c r="F29" s="3"/>
      <c r="G29" s="235"/>
      <c r="H29" s="3"/>
      <c r="I29" s="3"/>
      <c r="J29" s="3"/>
    </row>
    <row r="30" spans="4:10" ht="12.75">
      <c r="D30" s="3"/>
      <c r="E30" s="3"/>
      <c r="F30" s="3"/>
      <c r="G30" s="214"/>
      <c r="H30" s="3"/>
      <c r="I30" s="3"/>
      <c r="J30" s="3"/>
    </row>
    <row r="31" spans="4:10" ht="12.75">
      <c r="D31" s="3"/>
      <c r="E31" s="3"/>
      <c r="F31" s="3"/>
      <c r="G31" s="214"/>
      <c r="H31" s="3"/>
      <c r="I31" s="3"/>
      <c r="J31" s="3"/>
    </row>
    <row r="32" spans="4:10" ht="12.75">
      <c r="D32" s="3"/>
      <c r="E32" s="3"/>
      <c r="F32" s="3"/>
      <c r="G32" s="3"/>
      <c r="H32" s="3"/>
      <c r="I32" s="3"/>
      <c r="J32" s="3"/>
    </row>
  </sheetData>
  <mergeCells count="3">
    <mergeCell ref="B5:C5"/>
    <mergeCell ref="A9:P10"/>
    <mergeCell ref="A7:C7"/>
  </mergeCells>
  <printOptions/>
  <pageMargins left="0.5118110236220472" right="0.5118110236220472" top="1.87" bottom="0.7874015748031497" header="0.31496062992125984" footer="0.31496062992125984"/>
  <pageSetup fitToHeight="1" fitToWidth="1" horizontalDpi="600" verticalDpi="600" orientation="landscape" paperSize="9" scale="47" r:id="rId2"/>
  <headerFooter>
    <oddFooter>&amp;CTrav. Lázaro Picanço, nº 110 - Bairro Centro, CEP: 05.149.133/0001-48 - Ourém - Pará
Fones: (91) 3467-1337, 3467-3412
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Cliente</cp:lastModifiedBy>
  <cp:lastPrinted>2020-06-16T12:37:22Z</cp:lastPrinted>
  <dcterms:created xsi:type="dcterms:W3CDTF">2007-04-04T14:43:04Z</dcterms:created>
  <dcterms:modified xsi:type="dcterms:W3CDTF">2021-06-09T14:02:54Z</dcterms:modified>
  <cp:category/>
  <cp:version/>
  <cp:contentType/>
  <cp:contentStatus/>
</cp:coreProperties>
</file>