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325" activeTab="0"/>
  </bookViews>
  <sheets>
    <sheet name="Orçamento" sheetId="1" r:id="rId1"/>
    <sheet name="CPU" sheetId="2" r:id="rId2"/>
    <sheet name="BDI" sheetId="3" r:id="rId3"/>
    <sheet name="cronograma" sheetId="4" r:id="rId4"/>
    <sheet name="Memória de Cálculo" sheetId="5" r:id="rId5"/>
  </sheets>
  <definedNames>
    <definedName name="_xlnm.Print_Area" localSheetId="2">'BDI'!$A$1:$I$39</definedName>
    <definedName name="_xlnm.Print_Area" localSheetId="1">'CPU'!$A$1:$I$18</definedName>
    <definedName name="_xlnm.Print_Area" localSheetId="4">'Memória de Cálculo'!$A$1:$M$347</definedName>
    <definedName name="_xlnm.Print_Area" localSheetId="0">'Orçamento'!$A$1:$I$58</definedName>
    <definedName name="_xlnm.Print_Titles" localSheetId="0">'Orçamento'!$11:$12</definedName>
  </definedNames>
  <calcPr fullCalcOnLoad="1"/>
</workbook>
</file>

<file path=xl/sharedStrings.xml><?xml version="1.0" encoding="utf-8"?>
<sst xmlns="http://schemas.openxmlformats.org/spreadsheetml/2006/main" count="600" uniqueCount="231">
  <si>
    <t>Item</t>
  </si>
  <si>
    <t>Unid.</t>
  </si>
  <si>
    <t>Quant.</t>
  </si>
  <si>
    <t>1.1</t>
  </si>
  <si>
    <t>m²</t>
  </si>
  <si>
    <t>2.1</t>
  </si>
  <si>
    <t>m³</t>
  </si>
  <si>
    <t>3</t>
  </si>
  <si>
    <t>2</t>
  </si>
  <si>
    <t>TOTAL</t>
  </si>
  <si>
    <r>
      <t>VALOR:</t>
    </r>
    <r>
      <rPr>
        <sz val="11"/>
        <rFont val="Arial"/>
        <family val="2"/>
      </rPr>
      <t xml:space="preserve"> </t>
    </r>
  </si>
  <si>
    <t xml:space="preserve">PREÇO UNIT. </t>
  </si>
  <si>
    <t>VALOR TOTAL</t>
  </si>
  <si>
    <t>TABELA</t>
  </si>
  <si>
    <t>CÓDIGO</t>
  </si>
  <si>
    <t>INSTALAÇÕES ELÉTRICAS</t>
  </si>
  <si>
    <t>ÍTEM</t>
  </si>
  <si>
    <t>DESCRIÇÃO</t>
  </si>
  <si>
    <t>1º MÊS</t>
  </si>
  <si>
    <t>2º MÊS</t>
  </si>
  <si>
    <t>CRONOGRAMA FÍSICO - FINANCEIRO</t>
  </si>
  <si>
    <t>4</t>
  </si>
  <si>
    <t>4.1</t>
  </si>
  <si>
    <t xml:space="preserve">Colchão de areia e = 20 Cm </t>
  </si>
  <si>
    <t>1</t>
  </si>
  <si>
    <t>SERVIÇOS INICIAIS</t>
  </si>
  <si>
    <t>UNID.</t>
  </si>
  <si>
    <t>ml</t>
  </si>
  <si>
    <t>TOTAL DO ORÇAMENTO</t>
  </si>
  <si>
    <t>2.2</t>
  </si>
  <si>
    <t>2.3</t>
  </si>
  <si>
    <t>2.4</t>
  </si>
  <si>
    <t>DRENAGEM DE ÁGUAS PLUVIAIS</t>
  </si>
  <si>
    <t>SERVIÇOS FINAIS</t>
  </si>
  <si>
    <t>Limpeza da Obra</t>
  </si>
  <si>
    <t>Placa da obra em aço galvanizado</t>
  </si>
  <si>
    <t>3.1</t>
  </si>
  <si>
    <t>3.3</t>
  </si>
  <si>
    <t>L=</t>
  </si>
  <si>
    <t>x</t>
  </si>
  <si>
    <t>E=</t>
  </si>
  <si>
    <t>B=</t>
  </si>
  <si>
    <t>A=</t>
  </si>
  <si>
    <t>C.A=</t>
  </si>
  <si>
    <t>P.F=</t>
  </si>
  <si>
    <t>AL=</t>
  </si>
  <si>
    <t>L.O=</t>
  </si>
  <si>
    <t>Pintura Acrílica fosca  Ambientes/ Externos,3 Demãos, com fundo preparador</t>
  </si>
  <si>
    <t>Seixo com espalhamento</t>
  </si>
  <si>
    <t>Piso Cimentado</t>
  </si>
  <si>
    <t>MURETA EM ALVENARIA, REBOCADA E PINTADA DUAS FACES, H= 1,00 M E CALÇADA E PISOS</t>
  </si>
  <si>
    <t>3.2</t>
  </si>
  <si>
    <t>3.4</t>
  </si>
  <si>
    <t>SEDOP</t>
  </si>
  <si>
    <t>PREÇO C/ BDI</t>
  </si>
  <si>
    <t>Chapisco de cimento e areia no traço 1:3</t>
  </si>
  <si>
    <t>Parcela do BDI</t>
  </si>
  <si>
    <t xml:space="preserve">AC = Taxa de Administração Central </t>
  </si>
  <si>
    <t>S e G = Taxas de Seguro e Garantia</t>
  </si>
  <si>
    <t>R = Taxa de Risco</t>
  </si>
  <si>
    <t>DF = Taxa de Despesas Financeiras</t>
  </si>
  <si>
    <t>L = Taxa de Lucro / Remuneração</t>
  </si>
  <si>
    <t>I = Taxa de incidência de Impostos (PIS, COFINS e ISS)</t>
  </si>
  <si>
    <t xml:space="preserve">Impostos </t>
  </si>
  <si>
    <t>6.1</t>
  </si>
  <si>
    <t>ISS</t>
  </si>
  <si>
    <t>6.2</t>
  </si>
  <si>
    <t>PIS</t>
  </si>
  <si>
    <t>6.3</t>
  </si>
  <si>
    <t>COFINS</t>
  </si>
  <si>
    <t>6.4</t>
  </si>
  <si>
    <t>CPRB</t>
  </si>
  <si>
    <t>Total Impostos =</t>
  </si>
  <si>
    <t>Fórmula para o cálculo de BDI</t>
  </si>
  <si>
    <t>Notas:</t>
  </si>
  <si>
    <t>1) Alíquota de ISS é determinada pela “Relação de Serviços”  do município onde se prestará o serviço conforme art. 1º e art.8º da Lei Complementar nº116/2001.</t>
  </si>
  <si>
    <t>3) Alíquota máxima de COFINS é de 3% conforme inciso XX do art. 10 da Lei nº10.833/03.</t>
  </si>
  <si>
    <t>4) Os percentuais dos itens que compõem analiticamente o BDI são so limites referenciais máximos adotados pela Administração consoante com o art.40 inciso X da Lei 8.666/93.</t>
  </si>
  <si>
    <t>5) Antes da aplicação do BDI (Teto Empresa de Lucros Real ) os insumos constantes do art.3º da Lei nº10.637/02 deverão sofrer redução de 1,65%, após 31/12/2008, reduzir também do insumo o percentual de 7,6% da COFINS conforme art. 3º da Lei nº10.833/03 combinado com o inciso XX do art.10 da mesma Lei.</t>
  </si>
  <si>
    <t/>
  </si>
  <si>
    <t>BDI</t>
  </si>
  <si>
    <t xml:space="preserve">TOTAL DO ITEM 2 </t>
  </si>
  <si>
    <t>TOTAL DO ITEM 3</t>
  </si>
  <si>
    <t>TOTAL DO ITEM 4</t>
  </si>
  <si>
    <t>=</t>
  </si>
  <si>
    <t>+</t>
  </si>
  <si>
    <t>P=</t>
  </si>
  <si>
    <t>H=</t>
  </si>
  <si>
    <t>C=</t>
  </si>
  <si>
    <t>C.C=</t>
  </si>
  <si>
    <t>CI=</t>
  </si>
  <si>
    <t>Licenças e taxas da obra (acima de 500m2)</t>
  </si>
  <si>
    <t>cj</t>
  </si>
  <si>
    <t>UND</t>
  </si>
  <si>
    <t>REGISTRO PROFISSIONAL:</t>
  </si>
  <si>
    <r>
      <t>OBRA:</t>
    </r>
    <r>
      <rPr>
        <sz val="11"/>
        <rFont val="Arial"/>
        <family val="2"/>
      </rPr>
      <t xml:space="preserve"> </t>
    </r>
  </si>
  <si>
    <r>
      <t xml:space="preserve">CONVENENTE: </t>
    </r>
    <r>
      <rPr>
        <sz val="11"/>
        <rFont val="Arial"/>
        <family val="2"/>
      </rPr>
      <t xml:space="preserve"> </t>
    </r>
  </si>
  <si>
    <t xml:space="preserve"> PREFEITURA MUNICIPAL DE OURÉM - PARÁ</t>
  </si>
  <si>
    <r>
      <t>DATA:</t>
    </r>
    <r>
      <rPr>
        <sz val="11"/>
        <rFont val="Arial"/>
        <family val="2"/>
      </rPr>
      <t xml:space="preserve"> </t>
    </r>
  </si>
  <si>
    <t xml:space="preserve">LOCAL: </t>
  </si>
  <si>
    <t>REFERÊNCIA:</t>
  </si>
  <si>
    <t>RESPONSÁVEL TÉCNICO:</t>
  </si>
  <si>
    <t>3.5</t>
  </si>
  <si>
    <t>4.2</t>
  </si>
  <si>
    <t>4.3</t>
  </si>
  <si>
    <t>5</t>
  </si>
  <si>
    <t>5.1</t>
  </si>
  <si>
    <t>largura</t>
  </si>
  <si>
    <t>comprimento</t>
  </si>
  <si>
    <t>largura + calçada</t>
  </si>
  <si>
    <t>comprimento + calçada</t>
  </si>
  <si>
    <t>altura</t>
  </si>
  <si>
    <t>Perímetro:</t>
  </si>
  <si>
    <t>m</t>
  </si>
  <si>
    <t>Volume de escavação</t>
  </si>
  <si>
    <t>V=</t>
  </si>
  <si>
    <t>Perímetro</t>
  </si>
  <si>
    <t xml:space="preserve">largura </t>
  </si>
  <si>
    <t>Alvenaria tijolo de barro a cutelo</t>
  </si>
  <si>
    <t>quant.</t>
  </si>
  <si>
    <t>quant. De pilaretes</t>
  </si>
  <si>
    <t>perímetro</t>
  </si>
  <si>
    <t>2 lados</t>
  </si>
  <si>
    <t>Fundação corrida/bloco c/pedra preta arg.no traço 1:8</t>
  </si>
  <si>
    <t>Calçada (incl.alicerce, baldrame e concreto c/ junta seca)</t>
  </si>
  <si>
    <t>Poste em aço reto h=11m (inclui base em concreto ciclópico)</t>
  </si>
  <si>
    <t>quant. De trechos</t>
  </si>
  <si>
    <t>diagonais</t>
  </si>
  <si>
    <t>principal</t>
  </si>
  <si>
    <t>total</t>
  </si>
  <si>
    <t>comp. Total</t>
  </si>
  <si>
    <t>lagura</t>
  </si>
  <si>
    <t>Caixa em alvenaria de 60x60x60cm c/ tpo. Concreto</t>
  </si>
  <si>
    <t>Portão tubo/tela arame galv.c/ferragens(incl.pint.anti-corrosiva)</t>
  </si>
  <si>
    <t>Alambrado para quadra (tubo fo e tela de arame galv.-12 #2")</t>
  </si>
  <si>
    <t>Laterais</t>
  </si>
  <si>
    <t>Frente e Fundos</t>
  </si>
  <si>
    <t>(</t>
  </si>
  <si>
    <t>)</t>
  </si>
  <si>
    <t>Cantos - Trapézios</t>
  </si>
  <si>
    <t>área do trapézio</t>
  </si>
  <si>
    <t>Somatória das áreas</t>
  </si>
  <si>
    <t>Escavação manual ate 1.50m de profundidade</t>
  </si>
  <si>
    <t>Reboco com argamassa 1:6:Adit. Plast.</t>
  </si>
  <si>
    <t>quant. refletores p/ poste</t>
  </si>
  <si>
    <t>quant. De postes</t>
  </si>
  <si>
    <t>Locação da obra a trena</t>
  </si>
  <si>
    <t>RENARA DURÃES</t>
  </si>
  <si>
    <t>CREA - 1516123638</t>
  </si>
  <si>
    <t>3º MÊS</t>
  </si>
  <si>
    <t>2) Alíquota máxima de PIS é de até 0,65% conforme Lei nº10.637/02 em consonância com o Regime de Tributação da Empresa</t>
  </si>
  <si>
    <t>COMPOSIÇÃO BDI DESONERADO</t>
  </si>
  <si>
    <t>MEMÓRIA DE CÁLCULO</t>
  </si>
  <si>
    <t>Descrição dos Serviços</t>
  </si>
  <si>
    <t>Barracão de madeira/Almoxarifado</t>
  </si>
  <si>
    <t>-</t>
  </si>
  <si>
    <t xml:space="preserve">Largura do portão </t>
  </si>
  <si>
    <t>Refletor aluminio c/ lâmp mista 250W E-27</t>
  </si>
  <si>
    <t>Caixa em alvenaria de 30x30x30cm c/ tpo. Concreto</t>
  </si>
  <si>
    <t>Cabo de cobre 4mm2 - 750 V</t>
  </si>
  <si>
    <t>Eletroduto PVC de 3/4"</t>
  </si>
  <si>
    <t>Circuito 1</t>
  </si>
  <si>
    <t>4.4</t>
  </si>
  <si>
    <t>Tubo em PVC - 100mm (LS)</t>
  </si>
  <si>
    <t>M</t>
  </si>
  <si>
    <t>Escavação manual ate 1.50m de profundidade - VALAS DE DRENAGEM E TUBO</t>
  </si>
  <si>
    <t>Valas de drenagem</t>
  </si>
  <si>
    <t>Tubo</t>
  </si>
  <si>
    <t>VILA RIO VERMELHO  - OURÉM, PARÁ</t>
  </si>
  <si>
    <t>Concreto armado Fck=15 MPA c/forma mad. branca - PILARETES DE AMARRAÇÃO</t>
  </si>
  <si>
    <t>3.6</t>
  </si>
  <si>
    <t>Haste de Aço cobreada 3/4"x3m c/ conector</t>
  </si>
  <si>
    <t>3.7</t>
  </si>
  <si>
    <t>Cordoalha de cobre nu - seçao 35 a 50mm2 - isoladores</t>
  </si>
  <si>
    <t xml:space="preserve">Obs.: </t>
  </si>
  <si>
    <t>comp. p/ poste</t>
  </si>
  <si>
    <t>3.8</t>
  </si>
  <si>
    <t>3.9</t>
  </si>
  <si>
    <t>Mureta de mediçao em alv.c/laje em conc.(c=2.20/l=0.50/h=2.0m) - utilizada para abrigar o quadro de medição</t>
  </si>
  <si>
    <t>3.10</t>
  </si>
  <si>
    <t>Centro de distribuição p/ 03 disjuntores (s/ barramento)</t>
  </si>
  <si>
    <t>M=</t>
  </si>
  <si>
    <t>un.</t>
  </si>
  <si>
    <t>Disjuntor 2P - 15 a 50A - PADRÃO DIN</t>
  </si>
  <si>
    <t>D=</t>
  </si>
  <si>
    <t>TOTAL DO ITEM 1</t>
  </si>
  <si>
    <t>TOTAL DO ITEM 5</t>
  </si>
  <si>
    <t>Pintura Anti-ferruginosa</t>
  </si>
  <si>
    <t xml:space="preserve"> Esmalte s/ ferro (superf. lisa)</t>
  </si>
  <si>
    <t>Desconto - Portão</t>
  </si>
  <si>
    <t>AREA DE ALAMBRADO</t>
  </si>
  <si>
    <t>desconto</t>
  </si>
  <si>
    <t>quant. de fios</t>
  </si>
  <si>
    <t>Total</t>
  </si>
  <si>
    <t>ADMINISTRAÇÃO LOCAL</t>
  </si>
  <si>
    <t>3.11</t>
  </si>
  <si>
    <t>3.12</t>
  </si>
  <si>
    <t>3.13</t>
  </si>
  <si>
    <t>4.5</t>
  </si>
  <si>
    <t>4.6</t>
  </si>
  <si>
    <t>4.7</t>
  </si>
  <si>
    <t>4.8</t>
  </si>
  <si>
    <t>4.9</t>
  </si>
  <si>
    <t>4.10</t>
  </si>
  <si>
    <t>5.2</t>
  </si>
  <si>
    <t>5.3</t>
  </si>
  <si>
    <t>5.4</t>
  </si>
  <si>
    <t>6</t>
  </si>
  <si>
    <t>TOTAL DO ITEM 6</t>
  </si>
  <si>
    <t>ADMINISTRAÇÃO LOCAL (ENGENHEIRO CIVIL E ENCARREGADO DE OBRAS)</t>
  </si>
  <si>
    <t>COMPOSIÇÕES</t>
  </si>
  <si>
    <t>Descrição do item</t>
  </si>
  <si>
    <t>unidade</t>
  </si>
  <si>
    <t>Referência</t>
  </si>
  <si>
    <t>Código</t>
  </si>
  <si>
    <t>UNID</t>
  </si>
  <si>
    <t>Valor</t>
  </si>
  <si>
    <t>h</t>
  </si>
  <si>
    <t>Total do item</t>
  </si>
  <si>
    <t>SEDOP - NOVEMBRO 2019 / SINAPI - NOVEMBRO 2019</t>
  </si>
  <si>
    <t>CPU 01</t>
  </si>
  <si>
    <t>SINAPI</t>
  </si>
  <si>
    <t>ENGENHEIRO CIVIL DE OBRA JUNIOR COM ENCARGOS COMPLEMENTARES</t>
  </si>
  <si>
    <t>ENCARREGADO GERAL COM ENCARGOS COMPLEMENTARES</t>
  </si>
  <si>
    <t>Memória de cálculo dos quant. Utilizados na CPU 01</t>
  </si>
  <si>
    <t>h/dia</t>
  </si>
  <si>
    <t>dias/mês</t>
  </si>
  <si>
    <t>prazo</t>
  </si>
  <si>
    <t>CONSTRUÇÃO DE ARENA ESPORTIVA</t>
  </si>
  <si>
    <t>Considerou-se 1,50m de cordoalha 50mm² por poste</t>
  </si>
  <si>
    <t>AGOSTO DE 2019</t>
  </si>
</sst>
</file>

<file path=xl/styles.xml><?xml version="1.0" encoding="utf-8"?>
<styleSheet xmlns="http://schemas.openxmlformats.org/spreadsheetml/2006/main">
  <numFmts count="5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&quot;R$ &quot;#,##0.00"/>
    <numFmt numFmtId="174" formatCode="_(&quot;R$ &quot;* #,##0.0_);_(&quot;R$ &quot;* \(#,##0.0\);_(&quot;R$ &quot;* &quot;-&quot;??_);_(@_)"/>
    <numFmt numFmtId="175" formatCode="_(&quot;R$ &quot;* #,##0.000_);_(&quot;R$ &quot;* \(#,##0.000\);_(&quot;R$ &quot;* &quot;-&quot;??_);_(@_)"/>
    <numFmt numFmtId="176" formatCode="_(&quot;R$ &quot;* #,##0.0000_);_(&quot;R$ &quot;* \(#,##0.0000\);_(&quot;R$ &quot;* &quot;-&quot;??_);_(@_)"/>
    <numFmt numFmtId="177" formatCode="#,##0\ &quot;pta&quot;;\-#,##0\ &quot;pta&quot;"/>
    <numFmt numFmtId="178" formatCode="#,##0\ &quot;pta&quot;;[Red]\-#,##0\ &quot;pta&quot;"/>
    <numFmt numFmtId="179" formatCode="#,##0.00\ &quot;pta&quot;;\-#,##0.00\ &quot;pta&quot;"/>
    <numFmt numFmtId="180" formatCode="#,##0.00\ &quot;pta&quot;;[Red]\-#,##0.00\ &quot;pta&quot;"/>
    <numFmt numFmtId="181" formatCode="_-* #,##0\ &quot;pta&quot;_-;\-* #,##0\ &quot;pta&quot;_-;_-* &quot;-&quot;\ &quot;pta&quot;_-;_-@_-"/>
    <numFmt numFmtId="182" formatCode="_-* #,##0\ _p_t_a_-;\-* #,##0\ _p_t_a_-;_-* &quot;-&quot;\ _p_t_a_-;_-@_-"/>
    <numFmt numFmtId="183" formatCode="_-* #,##0.00\ &quot;pta&quot;_-;\-* #,##0.00\ &quot;pta&quot;_-;_-* &quot;-&quot;??\ &quot;pta&quot;_-;_-@_-"/>
    <numFmt numFmtId="184" formatCode="_-* #,##0.00\ _p_t_a_-;\-* #,##0.00\ _p_t_a_-;_-* &quot;-&quot;??\ _p_t_a_-;_-@_-"/>
    <numFmt numFmtId="185" formatCode="&quot;Sim&quot;;&quot;Sim&quot;;&quot;Não&quot;"/>
    <numFmt numFmtId="186" formatCode="&quot;Verdadeiro&quot;;&quot;Verdadeiro&quot;;&quot;Falso&quot;"/>
    <numFmt numFmtId="187" formatCode="&quot;Ativar&quot;;&quot;Ativar&quot;;&quot;Desativar&quot;"/>
    <numFmt numFmtId="188" formatCode="[$€-2]\ #,##0.00_);[Red]\([$€-2]\ #,##0.00\)"/>
    <numFmt numFmtId="189" formatCode=";;;"/>
    <numFmt numFmtId="190" formatCode="000\-00\-0000"/>
    <numFmt numFmtId="191" formatCode="0.0%"/>
    <numFmt numFmtId="192" formatCode="_(* #,##0.000_);_(* \(#,##0.000\);_(* &quot;-&quot;??_);_(@_)"/>
    <numFmt numFmtId="193" formatCode="0.000"/>
    <numFmt numFmtId="194" formatCode="_(&quot;R$ &quot;* #,##0.000_);_(&quot;R$ &quot;* \(#,##0.000\);_(&quot;R$ &quot;* &quot;-&quot;???_);_(@_)"/>
    <numFmt numFmtId="195" formatCode="#,##0.00;[Red]#,##0.00"/>
    <numFmt numFmtId="196" formatCode="_(* #,##0.000_);_(* \(#,##0.000\);_(* &quot;-&quot;???_);_(@_)"/>
    <numFmt numFmtId="197" formatCode="0.0000"/>
    <numFmt numFmtId="198" formatCode="&quot;Ativado&quot;;&quot;Ativado&quot;;&quot;Desativado&quot;"/>
    <numFmt numFmtId="199" formatCode="0.00;[Red]0.00"/>
    <numFmt numFmtId="200" formatCode="#,##0.00_ ;\-#,##0.00\ "/>
    <numFmt numFmtId="201" formatCode="[$-416]mmmm\-yy;@"/>
    <numFmt numFmtId="202" formatCode="_-[$R$-416]\ * #,##0.00_-;\-[$R$-416]\ * #,##0.00_-;_-[$R$-416]\ * &quot;-&quot;??_-;_-@_-"/>
    <numFmt numFmtId="203" formatCode="0.000000"/>
    <numFmt numFmtId="204" formatCode="0.0000000"/>
    <numFmt numFmtId="205" formatCode="[$-416]dddd\,\ d&quot; de &quot;mmmm&quot; de &quot;yyyy"/>
    <numFmt numFmtId="206" formatCode="&quot;R$&quot;\ #,##0.00"/>
    <numFmt numFmtId="207" formatCode="#,##0.000"/>
  </numFmts>
  <fonts count="5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 tint="-0.24997000396251678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n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 style="thin"/>
      <bottom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16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70" fontId="7" fillId="33" borderId="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9" fontId="0" fillId="0" borderId="0" xfId="0" applyNumberFormat="1" applyAlignment="1">
      <alignment/>
    </xf>
    <xf numFmtId="8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8" fontId="0" fillId="0" borderId="13" xfId="0" applyNumberFormat="1" applyBorder="1" applyAlignment="1">
      <alignment/>
    </xf>
    <xf numFmtId="0" fontId="1" fillId="34" borderId="10" xfId="0" applyFont="1" applyFill="1" applyBorder="1" applyAlignment="1">
      <alignment horizontal="center"/>
    </xf>
    <xf numFmtId="8" fontId="0" fillId="0" borderId="14" xfId="0" applyNumberFormat="1" applyBorder="1" applyAlignment="1">
      <alignment/>
    </xf>
    <xf numFmtId="10" fontId="0" fillId="0" borderId="15" xfId="0" applyNumberFormat="1" applyBorder="1" applyAlignment="1">
      <alignment/>
    </xf>
    <xf numFmtId="0" fontId="1" fillId="34" borderId="16" xfId="0" applyFont="1" applyFill="1" applyBorder="1" applyAlignment="1">
      <alignment horizontal="center"/>
    </xf>
    <xf numFmtId="49" fontId="0" fillId="0" borderId="13" xfId="0" applyNumberFormat="1" applyFont="1" applyBorder="1" applyAlignment="1">
      <alignment/>
    </xf>
    <xf numFmtId="39" fontId="1" fillId="0" borderId="0" xfId="0" applyNumberFormat="1" applyFont="1" applyAlignment="1">
      <alignment/>
    </xf>
    <xf numFmtId="39" fontId="0" fillId="0" borderId="0" xfId="0" applyNumberFormat="1" applyFont="1" applyAlignment="1">
      <alignment horizontal="right"/>
    </xf>
    <xf numFmtId="39" fontId="0" fillId="0" borderId="0" xfId="0" applyNumberFormat="1" applyAlignment="1">
      <alignment horizontal="center"/>
    </xf>
    <xf numFmtId="39" fontId="0" fillId="0" borderId="0" xfId="0" applyNumberFormat="1" applyFont="1" applyAlignment="1">
      <alignment horizontal="center"/>
    </xf>
    <xf numFmtId="39" fontId="0" fillId="0" borderId="0" xfId="0" applyNumberFormat="1" applyFont="1" applyAlignment="1">
      <alignment/>
    </xf>
    <xf numFmtId="39" fontId="1" fillId="35" borderId="17" xfId="0" applyNumberFormat="1" applyFont="1" applyFill="1" applyBorder="1" applyAlignment="1">
      <alignment horizontal="right"/>
    </xf>
    <xf numFmtId="39" fontId="0" fillId="0" borderId="0" xfId="0" applyNumberFormat="1" applyAlignment="1">
      <alignment horizontal="right"/>
    </xf>
    <xf numFmtId="0" fontId="1" fillId="0" borderId="0" xfId="0" applyFont="1" applyBorder="1" applyAlignment="1">
      <alignment/>
    </xf>
    <xf numFmtId="0" fontId="0" fillId="35" borderId="0" xfId="0" applyFill="1" applyBorder="1" applyAlignment="1">
      <alignment/>
    </xf>
    <xf numFmtId="4" fontId="0" fillId="0" borderId="0" xfId="0" applyNumberFormat="1" applyAlignment="1">
      <alignment/>
    </xf>
    <xf numFmtId="39" fontId="0" fillId="0" borderId="0" xfId="0" applyNumberFormat="1" applyAlignment="1">
      <alignment horizontal="left" wrapText="1"/>
    </xf>
    <xf numFmtId="49" fontId="5" fillId="34" borderId="16" xfId="0" applyNumberFormat="1" applyFont="1" applyFill="1" applyBorder="1" applyAlignment="1" applyProtection="1">
      <alignment horizontal="left" vertical="center" wrapText="1"/>
      <protection/>
    </xf>
    <xf numFmtId="8" fontId="5" fillId="34" borderId="16" xfId="0" applyNumberFormat="1" applyFont="1" applyFill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2" fontId="0" fillId="0" borderId="21" xfId="0" applyNumberForma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Border="1" applyAlignment="1">
      <alignment vertical="center"/>
    </xf>
    <xf numFmtId="10" fontId="44" fillId="0" borderId="22" xfId="57" applyNumberFormat="1" applyFont="1" applyFill="1" applyBorder="1" applyAlignment="1" applyProtection="1">
      <alignment horizontal="center" vertical="center"/>
      <protection/>
    </xf>
    <xf numFmtId="0" fontId="0" fillId="0" borderId="22" xfId="0" applyFont="1" applyBorder="1" applyAlignment="1">
      <alignment horizontal="center" vertical="center"/>
    </xf>
    <xf numFmtId="10" fontId="44" fillId="0" borderId="25" xfId="57" applyNumberFormat="1" applyFont="1" applyFill="1" applyBorder="1" applyAlignment="1" applyProtection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Font="1" applyBorder="1" applyAlignment="1">
      <alignment vertical="center"/>
    </xf>
    <xf numFmtId="10" fontId="44" fillId="36" borderId="26" xfId="57" applyNumberFormat="1" applyFont="1" applyFill="1" applyBorder="1" applyAlignment="1" applyProtection="1">
      <alignment horizontal="center" vertical="center"/>
      <protection/>
    </xf>
    <xf numFmtId="0" fontId="0" fillId="0" borderId="23" xfId="0" applyBorder="1" applyAlignment="1">
      <alignment horizontal="center" vertical="center"/>
    </xf>
    <xf numFmtId="10" fontId="0" fillId="0" borderId="24" xfId="0" applyNumberFormat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0" fillId="0" borderId="32" xfId="0" applyBorder="1" applyAlignment="1">
      <alignment vertical="center"/>
    </xf>
    <xf numFmtId="10" fontId="0" fillId="0" borderId="30" xfId="57" applyNumberFormat="1" applyFont="1" applyFill="1" applyBorder="1" applyAlignment="1" applyProtection="1">
      <alignment horizontal="center" vertical="center"/>
      <protection/>
    </xf>
    <xf numFmtId="0" fontId="0" fillId="0" borderId="23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10" fontId="44" fillId="0" borderId="26" xfId="57" applyNumberFormat="1" applyFont="1" applyFill="1" applyBorder="1" applyAlignment="1" applyProtection="1">
      <alignment horizontal="center" vertical="center"/>
      <protection/>
    </xf>
    <xf numFmtId="0" fontId="0" fillId="0" borderId="33" xfId="0" applyBorder="1" applyAlignment="1">
      <alignment vertical="center"/>
    </xf>
    <xf numFmtId="10" fontId="1" fillId="37" borderId="34" xfId="57" applyNumberFormat="1" applyFont="1" applyFill="1" applyBorder="1" applyAlignment="1" applyProtection="1">
      <alignment horizontal="center" vertical="center"/>
      <protection/>
    </xf>
    <xf numFmtId="0" fontId="53" fillId="0" borderId="0" xfId="0" applyFont="1" applyBorder="1" applyAlignment="1">
      <alignment horizontal="center" vertical="center" wrapText="1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4" fillId="0" borderId="0" xfId="0" applyFont="1" applyBorder="1" applyAlignment="1">
      <alignment horizontal="right" vertical="center" wrapText="1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10" fontId="1" fillId="37" borderId="34" xfId="0" applyNumberFormat="1" applyFont="1" applyFill="1" applyBorder="1" applyAlignment="1">
      <alignment horizontal="center" vertical="center"/>
    </xf>
    <xf numFmtId="0" fontId="55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/>
    </xf>
    <xf numFmtId="10" fontId="1" fillId="36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0" fillId="0" borderId="3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36" xfId="0" applyFont="1" applyBorder="1" applyAlignment="1" quotePrefix="1">
      <alignment vertical="center"/>
    </xf>
    <xf numFmtId="39" fontId="0" fillId="0" borderId="0" xfId="0" applyNumberFormat="1" applyAlignment="1">
      <alignment/>
    </xf>
    <xf numFmtId="39" fontId="0" fillId="36" borderId="0" xfId="0" applyNumberFormat="1" applyFill="1" applyAlignment="1">
      <alignment/>
    </xf>
    <xf numFmtId="39" fontId="1" fillId="36" borderId="0" xfId="0" applyNumberFormat="1" applyFont="1" applyFill="1" applyBorder="1" applyAlignment="1">
      <alignment horizontal="right"/>
    </xf>
    <xf numFmtId="39" fontId="1" fillId="36" borderId="0" xfId="0" applyNumberFormat="1" applyFont="1" applyFill="1" applyBorder="1" applyAlignment="1">
      <alignment horizontal="center"/>
    </xf>
    <xf numFmtId="8" fontId="0" fillId="0" borderId="0" xfId="0" applyNumberFormat="1" applyAlignment="1">
      <alignment/>
    </xf>
    <xf numFmtId="0" fontId="1" fillId="34" borderId="39" xfId="0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8" fontId="1" fillId="0" borderId="43" xfId="0" applyNumberFormat="1" applyFont="1" applyBorder="1" applyAlignment="1">
      <alignment/>
    </xf>
    <xf numFmtId="8" fontId="0" fillId="0" borderId="43" xfId="0" applyNumberFormat="1" applyBorder="1" applyAlignment="1">
      <alignment/>
    </xf>
    <xf numFmtId="10" fontId="44" fillId="0" borderId="18" xfId="57" applyNumberFormat="1" applyFont="1" applyFill="1" applyBorder="1" applyAlignment="1" applyProtection="1">
      <alignment horizontal="center"/>
      <protection/>
    </xf>
    <xf numFmtId="10" fontId="0" fillId="0" borderId="18" xfId="0" applyNumberFormat="1" applyBorder="1" applyAlignment="1">
      <alignment horizontal="center"/>
    </xf>
    <xf numFmtId="39" fontId="1" fillId="36" borderId="0" xfId="0" applyNumberFormat="1" applyFont="1" applyFill="1" applyBorder="1" applyAlignment="1">
      <alignment/>
    </xf>
    <xf numFmtId="39" fontId="0" fillId="36" borderId="0" xfId="0" applyNumberFormat="1" applyFont="1" applyFill="1" applyBorder="1" applyAlignment="1">
      <alignment horizontal="right"/>
    </xf>
    <xf numFmtId="39" fontId="0" fillId="35" borderId="44" xfId="0" applyNumberFormat="1" applyFont="1" applyFill="1" applyBorder="1" applyAlignment="1">
      <alignment/>
    </xf>
    <xf numFmtId="39" fontId="1" fillId="35" borderId="45" xfId="0" applyNumberFormat="1" applyFont="1" applyFill="1" applyBorder="1" applyAlignment="1">
      <alignment/>
    </xf>
    <xf numFmtId="39" fontId="1" fillId="35" borderId="45" xfId="0" applyNumberFormat="1" applyFont="1" applyFill="1" applyBorder="1" applyAlignment="1">
      <alignment horizontal="center"/>
    </xf>
    <xf numFmtId="39" fontId="0" fillId="35" borderId="44" xfId="0" applyNumberFormat="1" applyFont="1" applyFill="1" applyBorder="1" applyAlignment="1">
      <alignment horizontal="center"/>
    </xf>
    <xf numFmtId="8" fontId="5" fillId="34" borderId="16" xfId="0" applyNumberFormat="1" applyFont="1" applyFill="1" applyBorder="1" applyAlignment="1" applyProtection="1">
      <alignment horizontal="center" vertical="center"/>
      <protection/>
    </xf>
    <xf numFmtId="0" fontId="5" fillId="34" borderId="16" xfId="0" applyFont="1" applyFill="1" applyBorder="1" applyAlignment="1">
      <alignment horizontal="center" vertical="center"/>
    </xf>
    <xf numFmtId="49" fontId="5" fillId="34" borderId="16" xfId="0" applyNumberFormat="1" applyFont="1" applyFill="1" applyBorder="1" applyAlignment="1" applyProtection="1">
      <alignment horizontal="center" vertical="center" wrapText="1"/>
      <protection/>
    </xf>
    <xf numFmtId="39" fontId="5" fillId="34" borderId="16" xfId="0" applyNumberFormat="1" applyFont="1" applyFill="1" applyBorder="1" applyAlignment="1" applyProtection="1">
      <alignment horizontal="center" vertical="center" wrapText="1"/>
      <protection/>
    </xf>
    <xf numFmtId="8" fontId="5" fillId="34" borderId="16" xfId="0" applyNumberFormat="1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39" fontId="5" fillId="34" borderId="16" xfId="0" applyNumberFormat="1" applyFont="1" applyFill="1" applyBorder="1" applyAlignment="1" applyProtection="1">
      <alignment horizontal="left" vertical="center" wrapText="1"/>
      <protection/>
    </xf>
    <xf numFmtId="8" fontId="5" fillId="34" borderId="16" xfId="0" applyNumberFormat="1" applyFont="1" applyFill="1" applyBorder="1" applyAlignment="1" applyProtection="1">
      <alignment horizontal="left" vertical="center"/>
      <protection/>
    </xf>
    <xf numFmtId="0" fontId="6" fillId="36" borderId="16" xfId="0" applyFont="1" applyFill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6" xfId="0" applyFont="1" applyFill="1" applyBorder="1" applyAlignment="1" applyProtection="1">
      <alignment horizontal="left" vertic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39" fontId="6" fillId="0" borderId="16" xfId="68" applyNumberFormat="1" applyFont="1" applyFill="1" applyBorder="1" applyAlignment="1" applyProtection="1">
      <alignment horizontal="right" vertical="center" wrapText="1"/>
      <protection/>
    </xf>
    <xf numFmtId="0" fontId="5" fillId="36" borderId="16" xfId="0" applyFont="1" applyFill="1" applyBorder="1" applyAlignment="1">
      <alignment vertical="center"/>
    </xf>
    <xf numFmtId="39" fontId="5" fillId="36" borderId="16" xfId="0" applyNumberFormat="1" applyFont="1" applyFill="1" applyBorder="1" applyAlignment="1">
      <alignment vertical="center"/>
    </xf>
    <xf numFmtId="8" fontId="5" fillId="36" borderId="16" xfId="0" applyNumberFormat="1" applyFont="1" applyFill="1" applyBorder="1" applyAlignment="1">
      <alignment vertical="center"/>
    </xf>
    <xf numFmtId="0" fontId="5" fillId="36" borderId="16" xfId="0" applyFont="1" applyFill="1" applyBorder="1" applyAlignment="1">
      <alignment vertical="center" wrapText="1"/>
    </xf>
    <xf numFmtId="39" fontId="5" fillId="36" borderId="16" xfId="0" applyNumberFormat="1" applyFont="1" applyFill="1" applyBorder="1" applyAlignment="1">
      <alignment vertical="center" wrapText="1"/>
    </xf>
    <xf numFmtId="8" fontId="5" fillId="36" borderId="16" xfId="0" applyNumberFormat="1" applyFont="1" applyFill="1" applyBorder="1" applyAlignment="1">
      <alignment vertical="center" wrapText="1"/>
    </xf>
    <xf numFmtId="8" fontId="5" fillId="36" borderId="16" xfId="47" applyNumberFormat="1" applyFont="1" applyFill="1" applyBorder="1" applyAlignment="1">
      <alignment vertical="center"/>
    </xf>
    <xf numFmtId="0" fontId="5" fillId="36" borderId="16" xfId="0" applyFont="1" applyFill="1" applyBorder="1" applyAlignment="1">
      <alignment horizontal="left" vertical="center"/>
    </xf>
    <xf numFmtId="39" fontId="5" fillId="36" borderId="16" xfId="0" applyNumberFormat="1" applyFont="1" applyFill="1" applyBorder="1" applyAlignment="1">
      <alignment horizontal="left" vertical="center"/>
    </xf>
    <xf numFmtId="8" fontId="5" fillId="36" borderId="16" xfId="0" applyNumberFormat="1" applyFont="1" applyFill="1" applyBorder="1" applyAlignment="1">
      <alignment horizontal="left" vertical="center"/>
    </xf>
    <xf numFmtId="0" fontId="6" fillId="36" borderId="16" xfId="0" applyFont="1" applyFill="1" applyBorder="1" applyAlignment="1">
      <alignment vertical="center" wrapText="1"/>
    </xf>
    <xf numFmtId="8" fontId="6" fillId="36" borderId="16" xfId="0" applyNumberFormat="1" applyFont="1" applyFill="1" applyBorder="1" applyAlignment="1">
      <alignment horizontal="left" vertical="center"/>
    </xf>
    <xf numFmtId="8" fontId="6" fillId="0" borderId="16" xfId="47" applyNumberFormat="1" applyFont="1" applyFill="1" applyBorder="1" applyAlignment="1" applyProtection="1">
      <alignment horizontal="right" vertical="center"/>
      <protection/>
    </xf>
    <xf numFmtId="8" fontId="6" fillId="36" borderId="16" xfId="0" applyNumberFormat="1" applyFont="1" applyFill="1" applyBorder="1" applyAlignment="1">
      <alignment horizontal="center" vertical="center"/>
    </xf>
    <xf numFmtId="39" fontId="1" fillId="0" borderId="0" xfId="0" applyNumberFormat="1" applyFont="1" applyBorder="1" applyAlignment="1">
      <alignment horizontal="center"/>
    </xf>
    <xf numFmtId="39" fontId="1" fillId="0" borderId="0" xfId="0" applyNumberFormat="1" applyFont="1" applyAlignment="1">
      <alignment horizontal="center"/>
    </xf>
    <xf numFmtId="39" fontId="0" fillId="36" borderId="0" xfId="0" applyNumberFormat="1" applyFill="1" applyAlignment="1">
      <alignment horizontal="center"/>
    </xf>
    <xf numFmtId="39" fontId="0" fillId="36" borderId="0" xfId="0" applyNumberFormat="1" applyFont="1" applyFill="1" applyAlignment="1">
      <alignment horizontal="center"/>
    </xf>
    <xf numFmtId="39" fontId="1" fillId="36" borderId="0" xfId="0" applyNumberFormat="1" applyFont="1" applyFill="1" applyAlignment="1">
      <alignment horizontal="center"/>
    </xf>
    <xf numFmtId="39" fontId="0" fillId="0" borderId="0" xfId="0" applyNumberFormat="1" applyFont="1" applyAlignment="1">
      <alignment/>
    </xf>
    <xf numFmtId="39" fontId="1" fillId="35" borderId="17" xfId="0" applyNumberFormat="1" applyFont="1" applyFill="1" applyBorder="1" applyAlignment="1">
      <alignment horizontal="center"/>
    </xf>
    <xf numFmtId="39" fontId="1" fillId="0" borderId="0" xfId="0" applyNumberFormat="1" applyFont="1" applyAlignment="1">
      <alignment horizontal="left"/>
    </xf>
    <xf numFmtId="39" fontId="1" fillId="38" borderId="17" xfId="0" applyNumberFormat="1" applyFont="1" applyFill="1" applyBorder="1" applyAlignment="1">
      <alignment horizontal="center"/>
    </xf>
    <xf numFmtId="39" fontId="1" fillId="38" borderId="45" xfId="0" applyNumberFormat="1" applyFont="1" applyFill="1" applyBorder="1" applyAlignment="1">
      <alignment/>
    </xf>
    <xf numFmtId="39" fontId="0" fillId="38" borderId="45" xfId="0" applyNumberFormat="1" applyFill="1" applyBorder="1" applyAlignment="1">
      <alignment/>
    </xf>
    <xf numFmtId="39" fontId="0" fillId="38" borderId="44" xfId="0" applyNumberFormat="1" applyFill="1" applyBorder="1" applyAlignment="1">
      <alignment/>
    </xf>
    <xf numFmtId="39" fontId="1" fillId="36" borderId="0" xfId="0" applyNumberFormat="1" applyFont="1" applyFill="1" applyBorder="1" applyAlignment="1">
      <alignment horizontal="left"/>
    </xf>
    <xf numFmtId="39" fontId="1" fillId="38" borderId="17" xfId="0" applyNumberFormat="1" applyFont="1" applyFill="1" applyBorder="1" applyAlignment="1">
      <alignment horizontal="center" vertical="center"/>
    </xf>
    <xf numFmtId="39" fontId="1" fillId="0" borderId="0" xfId="0" applyNumberFormat="1" applyFont="1" applyAlignment="1">
      <alignment/>
    </xf>
    <xf numFmtId="39" fontId="0" fillId="0" borderId="0" xfId="0" applyNumberFormat="1" applyFont="1" applyAlignment="1">
      <alignment horizontal="center" wrapText="1"/>
    </xf>
    <xf numFmtId="49" fontId="6" fillId="0" borderId="16" xfId="0" applyNumberFormat="1" applyFont="1" applyFill="1" applyBorder="1" applyAlignment="1" applyProtection="1">
      <alignment horizontal="center" vertical="center" wrapText="1"/>
      <protection/>
    </xf>
    <xf numFmtId="8" fontId="6" fillId="36" borderId="16" xfId="47" applyNumberFormat="1" applyFont="1" applyFill="1" applyBorder="1" applyAlignment="1" applyProtection="1">
      <alignment horizontal="right" vertical="center"/>
      <protection/>
    </xf>
    <xf numFmtId="8" fontId="6" fillId="36" borderId="16" xfId="0" applyNumberFormat="1" applyFont="1" applyFill="1" applyBorder="1" applyAlignment="1" applyProtection="1">
      <alignment horizontal="right" vertical="center" wrapText="1"/>
      <protection/>
    </xf>
    <xf numFmtId="39" fontId="1" fillId="0" borderId="0" xfId="0" applyNumberFormat="1" applyFont="1" applyFill="1" applyAlignment="1">
      <alignment/>
    </xf>
    <xf numFmtId="8" fontId="6" fillId="36" borderId="16" xfId="0" applyNumberFormat="1" applyFont="1" applyFill="1" applyBorder="1" applyAlignment="1">
      <alignment vertical="center"/>
    </xf>
    <xf numFmtId="10" fontId="6" fillId="36" borderId="16" xfId="0" applyNumberFormat="1" applyFont="1" applyFill="1" applyBorder="1" applyAlignment="1">
      <alignment horizontal="left" vertical="center"/>
    </xf>
    <xf numFmtId="39" fontId="6" fillId="36" borderId="16" xfId="0" applyNumberFormat="1" applyFont="1" applyFill="1" applyBorder="1" applyAlignment="1">
      <alignment vertical="center"/>
    </xf>
    <xf numFmtId="8" fontId="6" fillId="36" borderId="16" xfId="47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36" borderId="38" xfId="0" applyFont="1" applyFill="1" applyBorder="1" applyAlignment="1">
      <alignment vertical="center"/>
    </xf>
    <xf numFmtId="0" fontId="5" fillId="36" borderId="38" xfId="0" applyFont="1" applyFill="1" applyBorder="1" applyAlignment="1">
      <alignment vertical="center"/>
    </xf>
    <xf numFmtId="39" fontId="6" fillId="36" borderId="38" xfId="0" applyNumberFormat="1" applyFont="1" applyFill="1" applyBorder="1" applyAlignment="1">
      <alignment vertical="center"/>
    </xf>
    <xf numFmtId="8" fontId="6" fillId="36" borderId="38" xfId="47" applyNumberFormat="1" applyFont="1" applyFill="1" applyBorder="1" applyAlignment="1">
      <alignment vertical="center"/>
    </xf>
    <xf numFmtId="8" fontId="6" fillId="36" borderId="46" xfId="0" applyNumberFormat="1" applyFont="1" applyFill="1" applyBorder="1" applyAlignment="1">
      <alignment vertical="center"/>
    </xf>
    <xf numFmtId="49" fontId="6" fillId="36" borderId="16" xfId="0" applyNumberFormat="1" applyFont="1" applyFill="1" applyBorder="1" applyAlignment="1" applyProtection="1">
      <alignment horizontal="center" vertical="center" wrapText="1"/>
      <protection/>
    </xf>
    <xf numFmtId="0" fontId="6" fillId="36" borderId="16" xfId="0" applyFont="1" applyFill="1" applyBorder="1" applyAlignment="1" applyProtection="1">
      <alignment horizontal="left" vertical="center" wrapText="1"/>
      <protection/>
    </xf>
    <xf numFmtId="0" fontId="6" fillId="36" borderId="16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8" fontId="5" fillId="0" borderId="16" xfId="68" applyNumberFormat="1" applyFont="1" applyFill="1" applyBorder="1" applyAlignment="1" applyProtection="1">
      <alignment horizontal="right" vertical="center" wrapText="1"/>
      <protection/>
    </xf>
    <xf numFmtId="0" fontId="6" fillId="0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>
      <alignment vertical="center"/>
    </xf>
    <xf numFmtId="8" fontId="5" fillId="34" borderId="16" xfId="0" applyNumberFormat="1" applyFont="1" applyFill="1" applyBorder="1" applyAlignment="1">
      <alignment vertical="center"/>
    </xf>
    <xf numFmtId="39" fontId="6" fillId="0" borderId="0" xfId="0" applyNumberFormat="1" applyFont="1" applyAlignment="1">
      <alignment vertical="center"/>
    </xf>
    <xf numFmtId="8" fontId="6" fillId="0" borderId="0" xfId="47" applyNumberFormat="1" applyFont="1" applyAlignment="1">
      <alignment vertical="center"/>
    </xf>
    <xf numFmtId="8" fontId="6" fillId="0" borderId="0" xfId="0" applyNumberFormat="1" applyFont="1" applyAlignment="1">
      <alignment vertical="center"/>
    </xf>
    <xf numFmtId="39" fontId="0" fillId="0" borderId="38" xfId="0" applyNumberFormat="1" applyFont="1" applyBorder="1" applyAlignment="1">
      <alignment horizontal="center"/>
    </xf>
    <xf numFmtId="39" fontId="0" fillId="0" borderId="38" xfId="0" applyNumberFormat="1" applyBorder="1" applyAlignment="1">
      <alignment horizontal="center"/>
    </xf>
    <xf numFmtId="39" fontId="0" fillId="36" borderId="0" xfId="0" applyNumberFormat="1" applyFont="1" applyFill="1" applyBorder="1" applyAlignment="1">
      <alignment horizontal="center"/>
    </xf>
    <xf numFmtId="39" fontId="0" fillId="36" borderId="0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49" fontId="0" fillId="0" borderId="40" xfId="0" applyNumberFormat="1" applyBorder="1" applyAlignment="1">
      <alignment horizontal="center"/>
    </xf>
    <xf numFmtId="0" fontId="0" fillId="0" borderId="12" xfId="0" applyNumberFormat="1" applyBorder="1" applyAlignment="1">
      <alignment/>
    </xf>
    <xf numFmtId="0" fontId="0" fillId="0" borderId="10" xfId="0" applyNumberFormat="1" applyBorder="1" applyAlignment="1">
      <alignment/>
    </xf>
    <xf numFmtId="10" fontId="0" fillId="0" borderId="15" xfId="0" applyNumberFormat="1" applyBorder="1" applyAlignment="1">
      <alignment horizontal="center"/>
    </xf>
    <xf numFmtId="0" fontId="0" fillId="39" borderId="11" xfId="0" applyFill="1" applyBorder="1" applyAlignment="1">
      <alignment horizontal="center"/>
    </xf>
    <xf numFmtId="8" fontId="0" fillId="0" borderId="14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9" fontId="0" fillId="0" borderId="0" xfId="56" applyFont="1" applyAlignment="1">
      <alignment/>
    </xf>
    <xf numFmtId="0" fontId="2" fillId="0" borderId="0" xfId="0" applyFont="1" applyBorder="1" applyAlignment="1">
      <alignment vertical="center"/>
    </xf>
    <xf numFmtId="39" fontId="0" fillId="36" borderId="0" xfId="0" applyNumberFormat="1" applyFont="1" applyFill="1" applyAlignment="1">
      <alignment/>
    </xf>
    <xf numFmtId="0" fontId="6" fillId="0" borderId="16" xfId="0" applyFont="1" applyFill="1" applyBorder="1" applyAlignment="1">
      <alignment vertical="center"/>
    </xf>
    <xf numFmtId="8" fontId="6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39" fontId="11" fillId="36" borderId="0" xfId="0" applyNumberFormat="1" applyFont="1" applyFill="1" applyBorder="1" applyAlignment="1">
      <alignment horizontal="center"/>
    </xf>
    <xf numFmtId="39" fontId="11" fillId="0" borderId="0" xfId="0" applyNumberFormat="1" applyFont="1" applyAlignment="1">
      <alignment/>
    </xf>
    <xf numFmtId="39" fontId="11" fillId="0" borderId="0" xfId="0" applyNumberFormat="1" applyFont="1" applyAlignment="1">
      <alignment horizontal="center"/>
    </xf>
    <xf numFmtId="39" fontId="0" fillId="36" borderId="0" xfId="0" applyNumberFormat="1" applyFont="1" applyFill="1" applyBorder="1" applyAlignment="1">
      <alignment horizontal="center"/>
    </xf>
    <xf numFmtId="39" fontId="0" fillId="36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39" fontId="0" fillId="36" borderId="0" xfId="0" applyNumberFormat="1" applyFont="1" applyFill="1" applyBorder="1" applyAlignment="1">
      <alignment horizontal="left"/>
    </xf>
    <xf numFmtId="39" fontId="0" fillId="0" borderId="0" xfId="0" applyNumberFormat="1" applyFont="1" applyAlignment="1" quotePrefix="1">
      <alignment horizontal="center"/>
    </xf>
    <xf numFmtId="8" fontId="5" fillId="34" borderId="16" xfId="0" applyNumberFormat="1" applyFont="1" applyFill="1" applyBorder="1" applyAlignment="1">
      <alignment horizontal="center" vertical="center"/>
    </xf>
    <xf numFmtId="8" fontId="5" fillId="34" borderId="16" xfId="0" applyNumberFormat="1" applyFont="1" applyFill="1" applyBorder="1" applyAlignment="1" applyProtection="1">
      <alignment horizontal="center" vertical="center"/>
      <protection/>
    </xf>
    <xf numFmtId="0" fontId="5" fillId="34" borderId="16" xfId="0" applyFont="1" applyFill="1" applyBorder="1" applyAlignment="1">
      <alignment horizontal="center" vertical="center"/>
    </xf>
    <xf numFmtId="49" fontId="5" fillId="34" borderId="16" xfId="0" applyNumberFormat="1" applyFont="1" applyFill="1" applyBorder="1" applyAlignment="1" applyProtection="1">
      <alignment horizontal="center" vertical="center" wrapText="1"/>
      <protection/>
    </xf>
    <xf numFmtId="39" fontId="5" fillId="34" borderId="16" xfId="0" applyNumberFormat="1" applyFont="1" applyFill="1" applyBorder="1" applyAlignment="1" applyProtection="1">
      <alignment horizontal="center" vertical="center" wrapText="1"/>
      <protection/>
    </xf>
    <xf numFmtId="39" fontId="0" fillId="36" borderId="38" xfId="0" applyNumberFormat="1" applyFont="1" applyFill="1" applyBorder="1" applyAlignment="1">
      <alignment horizontal="center"/>
    </xf>
    <xf numFmtId="39" fontId="0" fillId="36" borderId="38" xfId="0" applyNumberFormat="1" applyFill="1" applyBorder="1" applyAlignment="1">
      <alignment horizontal="center"/>
    </xf>
    <xf numFmtId="39" fontId="0" fillId="36" borderId="0" xfId="0" applyNumberFormat="1" applyFont="1" applyFill="1" applyAlignment="1">
      <alignment horizontal="left"/>
    </xf>
    <xf numFmtId="0" fontId="5" fillId="40" borderId="47" xfId="51" applyFont="1" applyFill="1" applyBorder="1" applyAlignment="1">
      <alignment horizontal="center" vertical="center"/>
      <protection/>
    </xf>
    <xf numFmtId="0" fontId="5" fillId="40" borderId="45" xfId="51" applyFont="1" applyFill="1" applyBorder="1" applyAlignment="1">
      <alignment horizontal="center" vertical="center"/>
      <protection/>
    </xf>
    <xf numFmtId="0" fontId="5" fillId="40" borderId="17" xfId="51" applyFont="1" applyFill="1" applyBorder="1" applyAlignment="1">
      <alignment/>
      <protection/>
    </xf>
    <xf numFmtId="0" fontId="5" fillId="40" borderId="45" xfId="51" applyFont="1" applyFill="1" applyBorder="1" applyAlignment="1">
      <alignment/>
      <protection/>
    </xf>
    <xf numFmtId="0" fontId="5" fillId="40" borderId="16" xfId="51" applyFont="1" applyFill="1" applyBorder="1" applyAlignment="1">
      <alignment horizontal="center"/>
      <protection/>
    </xf>
    <xf numFmtId="0" fontId="5" fillId="40" borderId="48" xfId="51" applyFont="1" applyFill="1" applyBorder="1" applyAlignment="1">
      <alignment horizontal="center"/>
      <protection/>
    </xf>
    <xf numFmtId="4" fontId="6" fillId="0" borderId="49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5" fillId="0" borderId="50" xfId="0" applyFont="1" applyBorder="1" applyAlignment="1">
      <alignment horizontal="center"/>
    </xf>
    <xf numFmtId="0" fontId="5" fillId="36" borderId="16" xfId="51" applyFont="1" applyFill="1" applyBorder="1" applyAlignment="1">
      <alignment horizontal="center" vertical="center"/>
      <protection/>
    </xf>
    <xf numFmtId="0" fontId="5" fillId="36" borderId="17" xfId="51" applyFont="1" applyFill="1" applyBorder="1" applyAlignment="1">
      <alignment/>
      <protection/>
    </xf>
    <xf numFmtId="0" fontId="5" fillId="36" borderId="45" xfId="51" applyFont="1" applyFill="1" applyBorder="1" applyAlignment="1">
      <alignment/>
      <protection/>
    </xf>
    <xf numFmtId="0" fontId="5" fillId="36" borderId="16" xfId="51" applyFont="1" applyFill="1" applyBorder="1" applyAlignment="1">
      <alignment horizontal="center"/>
      <protection/>
    </xf>
    <xf numFmtId="8" fontId="5" fillId="36" borderId="16" xfId="51" applyNumberFormat="1" applyFont="1" applyFill="1" applyBorder="1" applyAlignment="1">
      <alignment horizontal="center"/>
      <protection/>
    </xf>
    <xf numFmtId="8" fontId="5" fillId="36" borderId="48" xfId="51" applyNumberFormat="1" applyFont="1" applyFill="1" applyBorder="1" applyAlignment="1">
      <alignment horizontal="center"/>
      <protection/>
    </xf>
    <xf numFmtId="0" fontId="6" fillId="0" borderId="47" xfId="0" applyFont="1" applyBorder="1" applyAlignment="1">
      <alignment horizontal="center" vertical="center"/>
    </xf>
    <xf numFmtId="0" fontId="6" fillId="36" borderId="16" xfId="51" applyFont="1" applyFill="1" applyBorder="1" applyAlignment="1">
      <alignment horizontal="center" vertical="center" wrapText="1"/>
      <protection/>
    </xf>
    <xf numFmtId="0" fontId="6" fillId="36" borderId="16" xfId="51" applyFont="1" applyFill="1" applyBorder="1" applyAlignment="1">
      <alignment horizontal="center" vertical="center"/>
      <protection/>
    </xf>
    <xf numFmtId="4" fontId="6" fillId="36" borderId="16" xfId="51" applyNumberFormat="1" applyFont="1" applyFill="1" applyBorder="1" applyAlignment="1">
      <alignment horizontal="center" vertical="center" wrapText="1"/>
      <protection/>
    </xf>
    <xf numFmtId="206" fontId="6" fillId="0" borderId="16" xfId="51" applyNumberFormat="1" applyFont="1" applyFill="1" applyBorder="1" applyAlignment="1">
      <alignment horizontal="right" vertical="center" wrapText="1"/>
      <protection/>
    </xf>
    <xf numFmtId="8" fontId="6" fillId="36" borderId="48" xfId="51" applyNumberFormat="1" applyFont="1" applyFill="1" applyBorder="1" applyAlignment="1">
      <alignment horizontal="right" vertical="center"/>
      <protection/>
    </xf>
    <xf numFmtId="0" fontId="6" fillId="40" borderId="42" xfId="51" applyFont="1" applyFill="1" applyBorder="1" applyAlignment="1">
      <alignment horizontal="center" vertical="center"/>
      <protection/>
    </xf>
    <xf numFmtId="0" fontId="6" fillId="40" borderId="51" xfId="51" applyFont="1" applyFill="1" applyBorder="1" applyAlignment="1">
      <alignment horizontal="center" vertical="center"/>
      <protection/>
    </xf>
    <xf numFmtId="0" fontId="5" fillId="40" borderId="43" xfId="51" applyFont="1" applyFill="1" applyBorder="1" applyAlignment="1">
      <alignment horizontal="center"/>
      <protection/>
    </xf>
    <xf numFmtId="8" fontId="5" fillId="40" borderId="43" xfId="51" applyNumberFormat="1" applyFont="1" applyFill="1" applyBorder="1" applyAlignment="1">
      <alignment horizontal="center" vertical="center"/>
      <protection/>
    </xf>
    <xf numFmtId="8" fontId="5" fillId="40" borderId="52" xfId="51" applyNumberFormat="1" applyFont="1" applyFill="1" applyBorder="1" applyAlignment="1">
      <alignment horizontal="right"/>
      <protection/>
    </xf>
    <xf numFmtId="0" fontId="5" fillId="36" borderId="16" xfId="0" applyFont="1" applyFill="1" applyBorder="1" applyAlignment="1">
      <alignment horizontal="center" vertical="center" wrapText="1"/>
    </xf>
    <xf numFmtId="0" fontId="5" fillId="36" borderId="16" xfId="0" applyFont="1" applyFill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54" xfId="0" applyFont="1" applyBorder="1" applyAlignment="1">
      <alignment horizontal="left" vertical="center"/>
    </xf>
    <xf numFmtId="0" fontId="1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2" fontId="0" fillId="0" borderId="57" xfId="0" applyNumberFormat="1" applyFont="1" applyBorder="1" applyAlignment="1">
      <alignment horizontal="center" vertical="center"/>
    </xf>
    <xf numFmtId="0" fontId="0" fillId="0" borderId="56" xfId="0" applyFont="1" applyBorder="1" applyAlignment="1">
      <alignment horizontal="left" vertical="center"/>
    </xf>
    <xf numFmtId="0" fontId="0" fillId="0" borderId="58" xfId="0" applyFont="1" applyBorder="1" applyAlignment="1">
      <alignment horizontal="center" vertical="center"/>
    </xf>
    <xf numFmtId="2" fontId="0" fillId="0" borderId="38" xfId="0" applyNumberFormat="1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2" fontId="0" fillId="0" borderId="46" xfId="0" applyNumberFormat="1" applyFont="1" applyBorder="1" applyAlignment="1">
      <alignment horizontal="center" vertical="center"/>
    </xf>
    <xf numFmtId="0" fontId="6" fillId="36" borderId="17" xfId="0" applyFont="1" applyFill="1" applyBorder="1" applyAlignment="1">
      <alignment horizontal="center" vertical="center"/>
    </xf>
    <xf numFmtId="0" fontId="6" fillId="36" borderId="44" xfId="0" applyFont="1" applyFill="1" applyBorder="1" applyAlignment="1">
      <alignment horizontal="center" vertical="center"/>
    </xf>
    <xf numFmtId="8" fontId="5" fillId="34" borderId="16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45" xfId="0" applyFont="1" applyFill="1" applyBorder="1" applyAlignment="1">
      <alignment horizontal="left" vertical="center"/>
    </xf>
    <xf numFmtId="0" fontId="6" fillId="0" borderId="44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center" vertical="center"/>
    </xf>
    <xf numFmtId="8" fontId="5" fillId="34" borderId="16" xfId="0" applyNumberFormat="1" applyFont="1" applyFill="1" applyBorder="1" applyAlignment="1" applyProtection="1">
      <alignment horizontal="center" vertical="center"/>
      <protection/>
    </xf>
    <xf numFmtId="0" fontId="5" fillId="34" borderId="16" xfId="0" applyFont="1" applyFill="1" applyBorder="1" applyAlignment="1">
      <alignment horizontal="center" vertical="center"/>
    </xf>
    <xf numFmtId="49" fontId="5" fillId="34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39" fontId="5" fillId="34" borderId="16" xfId="0" applyNumberFormat="1" applyFont="1" applyFill="1" applyBorder="1" applyAlignment="1" applyProtection="1">
      <alignment horizontal="center" vertical="center" wrapText="1"/>
      <protection/>
    </xf>
    <xf numFmtId="0" fontId="5" fillId="36" borderId="16" xfId="0" applyFont="1" applyFill="1" applyBorder="1" applyAlignment="1">
      <alignment horizontal="center" vertical="center"/>
    </xf>
    <xf numFmtId="0" fontId="5" fillId="40" borderId="43" xfId="51" applyFont="1" applyFill="1" applyBorder="1" applyAlignment="1">
      <alignment horizontal="center"/>
      <protection/>
    </xf>
    <xf numFmtId="0" fontId="5" fillId="40" borderId="59" xfId="51" applyFont="1" applyFill="1" applyBorder="1" applyAlignment="1">
      <alignment horizontal="center" vertical="center"/>
      <protection/>
    </xf>
    <xf numFmtId="0" fontId="5" fillId="40" borderId="60" xfId="51" applyFont="1" applyFill="1" applyBorder="1" applyAlignment="1">
      <alignment horizontal="center" vertical="center"/>
      <protection/>
    </xf>
    <xf numFmtId="0" fontId="5" fillId="40" borderId="61" xfId="51" applyFont="1" applyFill="1" applyBorder="1" applyAlignment="1">
      <alignment horizontal="center" vertical="center"/>
      <protection/>
    </xf>
    <xf numFmtId="4" fontId="6" fillId="0" borderId="54" xfId="0" applyNumberFormat="1" applyFont="1" applyFill="1" applyBorder="1" applyAlignment="1">
      <alignment horizontal="left" vertical="center" wrapText="1"/>
    </xf>
    <xf numFmtId="0" fontId="6" fillId="0" borderId="53" xfId="0" applyFont="1" applyFill="1" applyBorder="1" applyAlignment="1">
      <alignment horizontal="left" vertical="center" wrapText="1"/>
    </xf>
    <xf numFmtId="0" fontId="6" fillId="0" borderId="62" xfId="0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45" xfId="0" applyFont="1" applyBorder="1" applyAlignment="1">
      <alignment horizontal="left" vertical="center" wrapText="1"/>
    </xf>
    <xf numFmtId="0" fontId="13" fillId="36" borderId="17" xfId="51" applyFont="1" applyFill="1" applyBorder="1" applyAlignment="1">
      <alignment horizontal="left" vertical="center" wrapText="1"/>
      <protection/>
    </xf>
    <xf numFmtId="0" fontId="13" fillId="36" borderId="45" xfId="51" applyFont="1" applyFill="1" applyBorder="1" applyAlignment="1">
      <alignment horizontal="left" vertical="center" wrapText="1"/>
      <protection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6" fillId="36" borderId="17" xfId="0" applyFont="1" applyFill="1" applyBorder="1" applyAlignment="1">
      <alignment horizontal="left" vertical="center"/>
    </xf>
    <xf numFmtId="0" fontId="6" fillId="36" borderId="45" xfId="0" applyFont="1" applyFill="1" applyBorder="1" applyAlignment="1">
      <alignment horizontal="left" vertical="center"/>
    </xf>
    <xf numFmtId="0" fontId="6" fillId="36" borderId="44" xfId="0" applyFont="1" applyFill="1" applyBorder="1" applyAlignment="1">
      <alignment horizontal="left" vertical="center"/>
    </xf>
    <xf numFmtId="206" fontId="6" fillId="36" borderId="17" xfId="47" applyNumberFormat="1" applyFont="1" applyFill="1" applyBorder="1" applyAlignment="1">
      <alignment horizontal="left" vertical="center"/>
    </xf>
    <xf numFmtId="206" fontId="6" fillId="36" borderId="45" xfId="47" applyNumberFormat="1" applyFont="1" applyFill="1" applyBorder="1" applyAlignment="1">
      <alignment horizontal="left" vertical="center"/>
    </xf>
    <xf numFmtId="206" fontId="6" fillId="36" borderId="44" xfId="47" applyNumberFormat="1" applyFont="1" applyFill="1" applyBorder="1" applyAlignment="1">
      <alignment horizontal="left" vertical="center"/>
    </xf>
    <xf numFmtId="10" fontId="6" fillId="36" borderId="17" xfId="56" applyNumberFormat="1" applyFont="1" applyFill="1" applyBorder="1" applyAlignment="1">
      <alignment horizontal="left" vertical="center"/>
    </xf>
    <xf numFmtId="10" fontId="6" fillId="36" borderId="45" xfId="56" applyNumberFormat="1" applyFont="1" applyFill="1" applyBorder="1" applyAlignment="1">
      <alignment horizontal="left" vertical="center"/>
    </xf>
    <xf numFmtId="10" fontId="6" fillId="36" borderId="44" xfId="56" applyNumberFormat="1" applyFont="1" applyFill="1" applyBorder="1" applyAlignment="1">
      <alignment horizontal="left" vertical="center"/>
    </xf>
    <xf numFmtId="0" fontId="10" fillId="0" borderId="63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206" fontId="6" fillId="36" borderId="17" xfId="0" applyNumberFormat="1" applyFont="1" applyFill="1" applyBorder="1" applyAlignment="1">
      <alignment horizontal="left" vertical="center"/>
    </xf>
    <xf numFmtId="206" fontId="6" fillId="36" borderId="45" xfId="0" applyNumberFormat="1" applyFont="1" applyFill="1" applyBorder="1" applyAlignment="1">
      <alignment horizontal="left" vertical="center"/>
    </xf>
    <xf numFmtId="206" fontId="6" fillId="36" borderId="44" xfId="0" applyNumberFormat="1" applyFont="1" applyFill="1" applyBorder="1" applyAlignment="1">
      <alignment horizontal="left" vertical="center"/>
    </xf>
    <xf numFmtId="0" fontId="5" fillId="36" borderId="16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6" fillId="36" borderId="16" xfId="0" applyFont="1" applyFill="1" applyBorder="1" applyAlignment="1">
      <alignment horizontal="left"/>
    </xf>
    <xf numFmtId="206" fontId="6" fillId="36" borderId="16" xfId="47" applyNumberFormat="1" applyFont="1" applyFill="1" applyBorder="1" applyAlignment="1">
      <alignment horizontal="left"/>
    </xf>
    <xf numFmtId="49" fontId="0" fillId="0" borderId="10" xfId="0" applyNumberFormat="1" applyFont="1" applyBorder="1" applyAlignment="1">
      <alignment horizontal="left" vertical="center"/>
    </xf>
    <xf numFmtId="49" fontId="0" fillId="0" borderId="13" xfId="0" applyNumberFormat="1" applyFont="1" applyBorder="1" applyAlignment="1">
      <alignment horizontal="left" vertical="center"/>
    </xf>
    <xf numFmtId="49" fontId="0" fillId="0" borderId="12" xfId="0" applyNumberFormat="1" applyFont="1" applyBorder="1" applyAlignment="1">
      <alignment horizontal="left" vertical="center"/>
    </xf>
    <xf numFmtId="10" fontId="6" fillId="36" borderId="16" xfId="56" applyNumberFormat="1" applyFont="1" applyFill="1" applyBorder="1" applyAlignment="1">
      <alignment horizontal="left"/>
    </xf>
    <xf numFmtId="0" fontId="10" fillId="0" borderId="5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 wrapText="1"/>
    </xf>
    <xf numFmtId="49" fontId="0" fillId="0" borderId="12" xfId="0" applyNumberFormat="1" applyBorder="1" applyAlignment="1">
      <alignment horizontal="left" vertical="center" wrapText="1"/>
    </xf>
    <xf numFmtId="39" fontId="0" fillId="0" borderId="0" xfId="0" applyNumberFormat="1" applyAlignment="1">
      <alignment horizontal="center"/>
    </xf>
    <xf numFmtId="39" fontId="1" fillId="38" borderId="45" xfId="0" applyNumberFormat="1" applyFont="1" applyFill="1" applyBorder="1" applyAlignment="1">
      <alignment horizontal="left" wrapText="1"/>
    </xf>
    <xf numFmtId="39" fontId="1" fillId="38" borderId="44" xfId="0" applyNumberFormat="1" applyFont="1" applyFill="1" applyBorder="1" applyAlignment="1">
      <alignment horizontal="left" wrapText="1"/>
    </xf>
    <xf numFmtId="39" fontId="0" fillId="0" borderId="0" xfId="0" applyNumberFormat="1" applyFont="1" applyAlignment="1">
      <alignment horizontal="center"/>
    </xf>
    <xf numFmtId="39" fontId="0" fillId="36" borderId="0" xfId="0" applyNumberFormat="1" applyFont="1" applyFill="1" applyBorder="1" applyAlignment="1">
      <alignment horizontal="center"/>
    </xf>
    <xf numFmtId="39" fontId="1" fillId="36" borderId="0" xfId="0" applyNumberFormat="1" applyFont="1" applyFill="1" applyBorder="1" applyAlignment="1">
      <alignment horizontal="left" wrapText="1"/>
    </xf>
    <xf numFmtId="0" fontId="6" fillId="36" borderId="17" xfId="0" applyFont="1" applyFill="1" applyBorder="1" applyAlignment="1">
      <alignment horizontal="left"/>
    </xf>
    <xf numFmtId="0" fontId="6" fillId="36" borderId="45" xfId="0" applyFont="1" applyFill="1" applyBorder="1" applyAlignment="1">
      <alignment horizontal="left"/>
    </xf>
    <xf numFmtId="0" fontId="6" fillId="36" borderId="44" xfId="0" applyFont="1" applyFill="1" applyBorder="1" applyAlignment="1">
      <alignment horizontal="left"/>
    </xf>
    <xf numFmtId="8" fontId="6" fillId="36" borderId="17" xfId="0" applyNumberFormat="1" applyFont="1" applyFill="1" applyBorder="1" applyAlignment="1">
      <alignment horizontal="left"/>
    </xf>
    <xf numFmtId="10" fontId="6" fillId="36" borderId="17" xfId="56" applyNumberFormat="1" applyFont="1" applyFill="1" applyBorder="1" applyAlignment="1">
      <alignment horizontal="left"/>
    </xf>
    <xf numFmtId="10" fontId="6" fillId="36" borderId="45" xfId="56" applyNumberFormat="1" applyFont="1" applyFill="1" applyBorder="1" applyAlignment="1">
      <alignment horizontal="left"/>
    </xf>
    <xf numFmtId="10" fontId="6" fillId="36" borderId="44" xfId="56" applyNumberFormat="1" applyFont="1" applyFill="1" applyBorder="1" applyAlignment="1">
      <alignment horizontal="left"/>
    </xf>
    <xf numFmtId="0" fontId="5" fillId="36" borderId="16" xfId="0" applyFont="1" applyFill="1" applyBorder="1" applyAlignment="1">
      <alignment horizontal="center"/>
    </xf>
    <xf numFmtId="39" fontId="0" fillId="0" borderId="0" xfId="0" applyNumberFormat="1" applyFill="1" applyAlignment="1">
      <alignment horizontal="center"/>
    </xf>
    <xf numFmtId="39" fontId="0" fillId="0" borderId="0" xfId="0" applyNumberFormat="1" applyBorder="1" applyAlignment="1">
      <alignment horizontal="center"/>
    </xf>
    <xf numFmtId="0" fontId="5" fillId="0" borderId="16" xfId="0" applyFont="1" applyFill="1" applyBorder="1" applyAlignment="1">
      <alignment horizontal="center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17" xfId="50"/>
    <cellStyle name="Normal 2" xfId="51"/>
    <cellStyle name="Normal 3" xfId="52"/>
    <cellStyle name="Normal 4" xfId="53"/>
    <cellStyle name="Normal 5" xfId="54"/>
    <cellStyle name="Nota" xfId="55"/>
    <cellStyle name="Percent" xfId="56"/>
    <cellStyle name="Porcentagem 2" xfId="57"/>
    <cellStyle name="Saíd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7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26</xdr:row>
      <xdr:rowOff>47625</xdr:rowOff>
    </xdr:from>
    <xdr:to>
      <xdr:col>5</xdr:col>
      <xdr:colOff>171450</xdr:colOff>
      <xdr:row>26</xdr:row>
      <xdr:rowOff>504825</xdr:rowOff>
    </xdr:to>
    <xdr:pic>
      <xdr:nvPicPr>
        <xdr:cNvPr id="1" name="Picture 1" descr="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5410200"/>
          <a:ext cx="34480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847725</xdr:colOff>
      <xdr:row>4</xdr:row>
      <xdr:rowOff>142875</xdr:rowOff>
    </xdr:from>
    <xdr:to>
      <xdr:col>6</xdr:col>
      <xdr:colOff>847725</xdr:colOff>
      <xdr:row>5</xdr:row>
      <xdr:rowOff>0</xdr:rowOff>
    </xdr:to>
    <xdr:pic>
      <xdr:nvPicPr>
        <xdr:cNvPr id="2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34075" y="1019175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847725</xdr:colOff>
      <xdr:row>4</xdr:row>
      <xdr:rowOff>142875</xdr:rowOff>
    </xdr:from>
    <xdr:to>
      <xdr:col>6</xdr:col>
      <xdr:colOff>847725</xdr:colOff>
      <xdr:row>5</xdr:row>
      <xdr:rowOff>0</xdr:rowOff>
    </xdr:to>
    <xdr:pic>
      <xdr:nvPicPr>
        <xdr:cNvPr id="3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34075" y="1019175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466725</xdr:colOff>
      <xdr:row>4</xdr:row>
      <xdr:rowOff>142875</xdr:rowOff>
    </xdr:from>
    <xdr:to>
      <xdr:col>6</xdr:col>
      <xdr:colOff>466725</xdr:colOff>
      <xdr:row>5</xdr:row>
      <xdr:rowOff>0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904875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4</xdr:row>
      <xdr:rowOff>142875</xdr:rowOff>
    </xdr:from>
    <xdr:to>
      <xdr:col>6</xdr:col>
      <xdr:colOff>466725</xdr:colOff>
      <xdr:row>5</xdr:row>
      <xdr:rowOff>0</xdr:rowOff>
    </xdr:to>
    <xdr:pic>
      <xdr:nvPicPr>
        <xdr:cNvPr id="2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904875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tabSelected="1" view="pageBreakPreview" zoomScale="80" zoomScaleNormal="70" zoomScaleSheetLayoutView="80" workbookViewId="0" topLeftCell="A1">
      <selection activeCell="L17" sqref="L17"/>
    </sheetView>
  </sheetViews>
  <sheetFormatPr defaultColWidth="9.140625" defaultRowHeight="12.75"/>
  <cols>
    <col min="1" max="1" width="9.57421875" style="151" customWidth="1"/>
    <col min="2" max="2" width="12.28125" style="151" customWidth="1"/>
    <col min="3" max="3" width="7.8515625" style="151" customWidth="1"/>
    <col min="4" max="4" width="70.8515625" style="151" customWidth="1"/>
    <col min="5" max="5" width="7.00390625" style="151" bestFit="1" customWidth="1"/>
    <col min="6" max="6" width="9.8515625" style="165" bestFit="1" customWidth="1"/>
    <col min="7" max="8" width="16.8515625" style="166" customWidth="1"/>
    <col min="9" max="9" width="20.57421875" style="167" bestFit="1" customWidth="1"/>
    <col min="10" max="10" width="15.421875" style="0" customWidth="1"/>
    <col min="11" max="11" width="10.28125" style="0" bestFit="1" customWidth="1"/>
  </cols>
  <sheetData>
    <row r="1" spans="1:9" ht="15">
      <c r="A1" s="258" t="s">
        <v>95</v>
      </c>
      <c r="B1" s="258"/>
      <c r="C1" s="258"/>
      <c r="D1" s="108" t="s">
        <v>228</v>
      </c>
      <c r="E1" s="113"/>
      <c r="F1" s="114"/>
      <c r="G1" s="115"/>
      <c r="H1" s="115"/>
      <c r="I1" s="126"/>
    </row>
    <row r="2" spans="1:9" ht="15">
      <c r="A2" s="258" t="s">
        <v>96</v>
      </c>
      <c r="B2" s="258"/>
      <c r="C2" s="258"/>
      <c r="D2" s="123" t="s">
        <v>97</v>
      </c>
      <c r="E2" s="116"/>
      <c r="F2" s="117"/>
      <c r="G2" s="118"/>
      <c r="H2" s="118"/>
      <c r="I2" s="126"/>
    </row>
    <row r="3" spans="1:9" ht="15">
      <c r="A3" s="258" t="s">
        <v>98</v>
      </c>
      <c r="B3" s="258"/>
      <c r="C3" s="258"/>
      <c r="D3" s="108" t="s">
        <v>230</v>
      </c>
      <c r="E3" s="113"/>
      <c r="F3" s="114"/>
      <c r="G3" s="119"/>
      <c r="H3" s="119"/>
      <c r="I3" s="126"/>
    </row>
    <row r="4" spans="1:9" ht="15">
      <c r="A4" s="258" t="s">
        <v>99</v>
      </c>
      <c r="B4" s="258"/>
      <c r="C4" s="258"/>
      <c r="D4" s="108" t="s">
        <v>168</v>
      </c>
      <c r="E4" s="113"/>
      <c r="F4" s="114"/>
      <c r="G4" s="115"/>
      <c r="H4" s="115"/>
      <c r="I4" s="147"/>
    </row>
    <row r="5" spans="1:9" ht="15">
      <c r="A5" s="258" t="s">
        <v>10</v>
      </c>
      <c r="B5" s="258"/>
      <c r="C5" s="258"/>
      <c r="D5" s="124">
        <f>I58</f>
        <v>210468.5701</v>
      </c>
      <c r="E5" s="120"/>
      <c r="F5" s="121"/>
      <c r="G5" s="122"/>
      <c r="H5" s="122"/>
      <c r="I5" s="147"/>
    </row>
    <row r="6" spans="1:9" ht="15">
      <c r="A6" s="258" t="s">
        <v>80</v>
      </c>
      <c r="B6" s="258"/>
      <c r="C6" s="258"/>
      <c r="D6" s="148">
        <f>BDI!I27</f>
        <v>0.2881986483454233</v>
      </c>
      <c r="E6" s="120"/>
      <c r="F6" s="121"/>
      <c r="G6" s="122"/>
      <c r="H6" s="122"/>
      <c r="I6" s="147"/>
    </row>
    <row r="7" spans="1:9" ht="15">
      <c r="A7" s="258" t="s">
        <v>100</v>
      </c>
      <c r="B7" s="258"/>
      <c r="C7" s="258"/>
      <c r="D7" s="108" t="s">
        <v>219</v>
      </c>
      <c r="E7" s="108"/>
      <c r="F7" s="149"/>
      <c r="G7" s="150"/>
      <c r="H7" s="150"/>
      <c r="I7" s="147"/>
    </row>
    <row r="8" spans="1:9" ht="15">
      <c r="A8" s="252" t="s">
        <v>101</v>
      </c>
      <c r="B8" s="252"/>
      <c r="C8" s="252"/>
      <c r="D8" s="249" t="s">
        <v>147</v>
      </c>
      <c r="E8" s="250"/>
      <c r="F8" s="250"/>
      <c r="G8" s="250"/>
      <c r="H8" s="250"/>
      <c r="I8" s="251"/>
    </row>
    <row r="9" spans="1:9" ht="15">
      <c r="A9" s="252" t="s">
        <v>94</v>
      </c>
      <c r="B9" s="252"/>
      <c r="C9" s="252"/>
      <c r="D9" s="249" t="s">
        <v>148</v>
      </c>
      <c r="E9" s="250"/>
      <c r="F9" s="250"/>
      <c r="G9" s="250"/>
      <c r="H9" s="250"/>
      <c r="I9" s="251"/>
    </row>
    <row r="10" spans="4:9" ht="19.5" customHeight="1">
      <c r="D10" s="152"/>
      <c r="E10" s="153"/>
      <c r="F10" s="154"/>
      <c r="G10" s="155"/>
      <c r="H10" s="155"/>
      <c r="I10" s="156"/>
    </row>
    <row r="11" spans="1:10" ht="15" customHeight="1">
      <c r="A11" s="254" t="s">
        <v>13</v>
      </c>
      <c r="B11" s="254" t="s">
        <v>14</v>
      </c>
      <c r="C11" s="255" t="s">
        <v>0</v>
      </c>
      <c r="D11" s="255" t="s">
        <v>153</v>
      </c>
      <c r="E11" s="255" t="s">
        <v>1</v>
      </c>
      <c r="F11" s="257" t="s">
        <v>2</v>
      </c>
      <c r="G11" s="248" t="s">
        <v>11</v>
      </c>
      <c r="H11" s="248" t="s">
        <v>54</v>
      </c>
      <c r="I11" s="253" t="s">
        <v>12</v>
      </c>
      <c r="J11" s="1"/>
    </row>
    <row r="12" spans="1:10" ht="15" customHeight="1">
      <c r="A12" s="254"/>
      <c r="B12" s="254"/>
      <c r="C12" s="255"/>
      <c r="D12" s="255"/>
      <c r="E12" s="255"/>
      <c r="F12" s="257"/>
      <c r="G12" s="248"/>
      <c r="H12" s="248"/>
      <c r="I12" s="253"/>
      <c r="J12" s="2">
        <v>1.2882</v>
      </c>
    </row>
    <row r="13" spans="1:10" ht="15">
      <c r="A13" s="197"/>
      <c r="B13" s="197"/>
      <c r="C13" s="198" t="s">
        <v>24</v>
      </c>
      <c r="D13" s="28" t="s">
        <v>194</v>
      </c>
      <c r="E13" s="198"/>
      <c r="F13" s="199"/>
      <c r="G13" s="195"/>
      <c r="H13" s="195"/>
      <c r="I13" s="196"/>
      <c r="J13" s="24"/>
    </row>
    <row r="14" spans="1:10" ht="28.5">
      <c r="A14" s="246" t="str">
        <f>CPU!A12</f>
        <v>CPU 01</v>
      </c>
      <c r="B14" s="247"/>
      <c r="C14" s="157" t="s">
        <v>3</v>
      </c>
      <c r="D14" s="158" t="s">
        <v>209</v>
      </c>
      <c r="E14" s="159" t="str">
        <f>CPU!I13</f>
        <v>un.</v>
      </c>
      <c r="F14" s="112">
        <f>'Memória de Cálculo'!C27</f>
        <v>1</v>
      </c>
      <c r="G14" s="125">
        <f>CPU!I18</f>
        <v>8335.59</v>
      </c>
      <c r="H14" s="144">
        <f>ROUND((G14*$J$12),2)</f>
        <v>10737.91</v>
      </c>
      <c r="I14" s="145">
        <f>H14*F14</f>
        <v>10737.91</v>
      </c>
      <c r="J14" s="25"/>
    </row>
    <row r="15" spans="1:10" ht="15">
      <c r="A15" s="109"/>
      <c r="B15" s="109"/>
      <c r="C15" s="143"/>
      <c r="D15" s="256" t="s">
        <v>185</v>
      </c>
      <c r="E15" s="256"/>
      <c r="F15" s="256"/>
      <c r="G15" s="256"/>
      <c r="H15" s="160"/>
      <c r="I15" s="161">
        <f>SUM(I11:I14)</f>
        <v>10737.91</v>
      </c>
      <c r="J15" s="3"/>
    </row>
    <row r="16" spans="1:10" ht="15">
      <c r="A16" s="101"/>
      <c r="B16" s="101"/>
      <c r="C16" s="102" t="s">
        <v>8</v>
      </c>
      <c r="D16" s="28" t="s">
        <v>25</v>
      </c>
      <c r="E16" s="102"/>
      <c r="F16" s="103"/>
      <c r="G16" s="104"/>
      <c r="H16" s="104"/>
      <c r="I16" s="100"/>
      <c r="J16" s="24"/>
    </row>
    <row r="17" spans="1:10" ht="14.25">
      <c r="A17" s="108" t="s">
        <v>53</v>
      </c>
      <c r="B17" s="108">
        <v>10009</v>
      </c>
      <c r="C17" s="157" t="s">
        <v>5</v>
      </c>
      <c r="D17" s="158" t="s">
        <v>146</v>
      </c>
      <c r="E17" s="159" t="s">
        <v>4</v>
      </c>
      <c r="F17" s="112">
        <f>'Memória de Cálculo'!C35</f>
        <v>855.79</v>
      </c>
      <c r="G17" s="125">
        <v>4.18</v>
      </c>
      <c r="H17" s="144">
        <f>ROUND((G17*$J$12),2)</f>
        <v>5.38</v>
      </c>
      <c r="I17" s="145">
        <f>H17*F17</f>
        <v>4604.1502</v>
      </c>
      <c r="J17" s="25"/>
    </row>
    <row r="18" spans="1:10" ht="14.25">
      <c r="A18" s="109" t="s">
        <v>53</v>
      </c>
      <c r="B18" s="109">
        <v>10004</v>
      </c>
      <c r="C18" s="157" t="s">
        <v>29</v>
      </c>
      <c r="D18" s="110" t="s">
        <v>35</v>
      </c>
      <c r="E18" s="111" t="s">
        <v>4</v>
      </c>
      <c r="F18" s="112">
        <f>'Memória de Cálculo'!C41</f>
        <v>6</v>
      </c>
      <c r="G18" s="125">
        <v>386.95</v>
      </c>
      <c r="H18" s="144">
        <f>ROUND((G18*$J$12),2)</f>
        <v>498.47</v>
      </c>
      <c r="I18" s="145">
        <f>H18*F18</f>
        <v>2990.82</v>
      </c>
      <c r="J18" s="3"/>
    </row>
    <row r="19" spans="1:10" ht="14.25">
      <c r="A19" s="109" t="s">
        <v>53</v>
      </c>
      <c r="B19" s="109">
        <v>10000</v>
      </c>
      <c r="C19" s="157" t="s">
        <v>30</v>
      </c>
      <c r="D19" s="110" t="s">
        <v>91</v>
      </c>
      <c r="E19" s="111" t="s">
        <v>92</v>
      </c>
      <c r="F19" s="112">
        <f>'Memória de Cálculo'!C45</f>
        <v>1</v>
      </c>
      <c r="G19" s="125">
        <v>11544.46</v>
      </c>
      <c r="H19" s="144">
        <f>G19</f>
        <v>11544.46</v>
      </c>
      <c r="I19" s="145">
        <f>H19*F19</f>
        <v>11544.46</v>
      </c>
      <c r="J19" s="3"/>
    </row>
    <row r="20" spans="1:10" s="186" customFormat="1" ht="14.25">
      <c r="A20" s="183" t="s">
        <v>53</v>
      </c>
      <c r="B20" s="183">
        <v>10005</v>
      </c>
      <c r="C20" s="157" t="s">
        <v>31</v>
      </c>
      <c r="D20" s="110" t="s">
        <v>154</v>
      </c>
      <c r="E20" s="111" t="s">
        <v>4</v>
      </c>
      <c r="F20" s="112">
        <f>'Memória de Cálculo'!C52</f>
        <v>12</v>
      </c>
      <c r="G20" s="125">
        <v>234.86</v>
      </c>
      <c r="H20" s="125">
        <f>G20</f>
        <v>234.86</v>
      </c>
      <c r="I20" s="184">
        <f>H20*F20</f>
        <v>2818.32</v>
      </c>
      <c r="J20" s="185"/>
    </row>
    <row r="21" spans="1:10" ht="15">
      <c r="A21" s="109"/>
      <c r="B21" s="109"/>
      <c r="C21" s="143"/>
      <c r="D21" s="256" t="s">
        <v>81</v>
      </c>
      <c r="E21" s="256"/>
      <c r="F21" s="256"/>
      <c r="G21" s="256"/>
      <c r="H21" s="160"/>
      <c r="I21" s="161">
        <f>SUM(I17:I20)</f>
        <v>21957.7502</v>
      </c>
      <c r="J21" s="3"/>
    </row>
    <row r="22" spans="1:10" ht="30">
      <c r="A22" s="105"/>
      <c r="B22" s="105"/>
      <c r="C22" s="102" t="s">
        <v>7</v>
      </c>
      <c r="D22" s="28" t="s">
        <v>50</v>
      </c>
      <c r="E22" s="28"/>
      <c r="F22" s="106"/>
      <c r="G22" s="29"/>
      <c r="H22" s="29"/>
      <c r="I22" s="107"/>
      <c r="J22" s="3"/>
    </row>
    <row r="23" spans="1:10" ht="14.25">
      <c r="A23" s="108" t="s">
        <v>53</v>
      </c>
      <c r="B23" s="109">
        <v>30010</v>
      </c>
      <c r="C23" s="143" t="s">
        <v>36</v>
      </c>
      <c r="D23" s="110" t="s">
        <v>142</v>
      </c>
      <c r="E23" s="111" t="s">
        <v>6</v>
      </c>
      <c r="F23" s="112">
        <f>'Memória de Cálculo'!C66</f>
        <v>13.2</v>
      </c>
      <c r="G23" s="125">
        <v>42.21</v>
      </c>
      <c r="H23" s="144">
        <f aca="true" t="shared" si="0" ref="H23:H35">ROUND((G23*$J$12),2)</f>
        <v>54.37</v>
      </c>
      <c r="I23" s="145">
        <f aca="true" t="shared" si="1" ref="I23:I35">H23*F23</f>
        <v>717.684</v>
      </c>
      <c r="J23" s="3"/>
    </row>
    <row r="24" spans="1:10" ht="14.25">
      <c r="A24" s="108" t="s">
        <v>53</v>
      </c>
      <c r="B24" s="109">
        <v>40025</v>
      </c>
      <c r="C24" s="143" t="s">
        <v>51</v>
      </c>
      <c r="D24" s="110" t="s">
        <v>123</v>
      </c>
      <c r="E24" s="111" t="s">
        <v>6</v>
      </c>
      <c r="F24" s="112">
        <f>'Memória de Cálculo'!C77</f>
        <v>13.2</v>
      </c>
      <c r="G24" s="125">
        <v>468.95</v>
      </c>
      <c r="H24" s="144">
        <f t="shared" si="0"/>
        <v>604.1</v>
      </c>
      <c r="I24" s="145">
        <f t="shared" si="1"/>
        <v>7974.12</v>
      </c>
      <c r="J24" s="3"/>
    </row>
    <row r="25" spans="1:10" ht="14.25">
      <c r="A25" s="108" t="s">
        <v>53</v>
      </c>
      <c r="B25" s="109">
        <v>60046</v>
      </c>
      <c r="C25" s="143" t="s">
        <v>37</v>
      </c>
      <c r="D25" s="110" t="s">
        <v>118</v>
      </c>
      <c r="E25" s="111" t="s">
        <v>4</v>
      </c>
      <c r="F25" s="112">
        <f>'Memória de Cálculo'!C88</f>
        <v>108.5</v>
      </c>
      <c r="G25" s="125">
        <v>48.17</v>
      </c>
      <c r="H25" s="144">
        <f t="shared" si="0"/>
        <v>62.05</v>
      </c>
      <c r="I25" s="145">
        <f t="shared" si="1"/>
        <v>6732.424999999999</v>
      </c>
      <c r="J25" s="3"/>
    </row>
    <row r="26" spans="1:11" ht="28.5">
      <c r="A26" s="108" t="s">
        <v>53</v>
      </c>
      <c r="B26" s="109">
        <v>50681</v>
      </c>
      <c r="C26" s="143" t="s">
        <v>52</v>
      </c>
      <c r="D26" s="110" t="s">
        <v>169</v>
      </c>
      <c r="E26" s="111" t="s">
        <v>6</v>
      </c>
      <c r="F26" s="112">
        <f>'Memória de Cálculo'!C95</f>
        <v>0.28</v>
      </c>
      <c r="G26" s="125">
        <v>2200.92</v>
      </c>
      <c r="H26" s="144">
        <f t="shared" si="0"/>
        <v>2835.23</v>
      </c>
      <c r="I26" s="145">
        <f>H26*F26</f>
        <v>793.8644</v>
      </c>
      <c r="J26" s="3"/>
      <c r="K26" s="180">
        <f>SUM(I23:I28)/I36</f>
        <v>0.19819022695131794</v>
      </c>
    </row>
    <row r="27" spans="1:10" ht="14.25">
      <c r="A27" s="108" t="s">
        <v>53</v>
      </c>
      <c r="B27" s="109">
        <v>110143</v>
      </c>
      <c r="C27" s="143" t="s">
        <v>102</v>
      </c>
      <c r="D27" s="110" t="s">
        <v>55</v>
      </c>
      <c r="E27" s="111" t="s">
        <v>4</v>
      </c>
      <c r="F27" s="112">
        <f>'Memória de Cálculo'!C106</f>
        <v>220</v>
      </c>
      <c r="G27" s="125">
        <v>8.79</v>
      </c>
      <c r="H27" s="144">
        <f t="shared" si="0"/>
        <v>11.32</v>
      </c>
      <c r="I27" s="145">
        <f>H27*F27</f>
        <v>2490.4</v>
      </c>
      <c r="J27" s="3"/>
    </row>
    <row r="28" spans="1:10" ht="14.25">
      <c r="A28" s="108" t="s">
        <v>53</v>
      </c>
      <c r="B28" s="109">
        <v>110763</v>
      </c>
      <c r="C28" s="143" t="s">
        <v>170</v>
      </c>
      <c r="D28" s="110" t="s">
        <v>143</v>
      </c>
      <c r="E28" s="111" t="s">
        <v>4</v>
      </c>
      <c r="F28" s="112">
        <f>'Memória de Cálculo'!C117</f>
        <v>220</v>
      </c>
      <c r="G28" s="125">
        <v>35.61</v>
      </c>
      <c r="H28" s="144">
        <f t="shared" si="0"/>
        <v>45.87</v>
      </c>
      <c r="I28" s="145">
        <f t="shared" si="1"/>
        <v>10091.4</v>
      </c>
      <c r="J28" s="3"/>
    </row>
    <row r="29" spans="1:11" ht="28.5">
      <c r="A29" s="108" t="s">
        <v>53</v>
      </c>
      <c r="B29" s="109">
        <v>150480</v>
      </c>
      <c r="C29" s="143" t="s">
        <v>172</v>
      </c>
      <c r="D29" s="110" t="s">
        <v>47</v>
      </c>
      <c r="E29" s="111" t="s">
        <v>4</v>
      </c>
      <c r="F29" s="112">
        <f>'Memória de Cálculo'!C128</f>
        <v>220</v>
      </c>
      <c r="G29" s="125">
        <v>18.31</v>
      </c>
      <c r="H29" s="144">
        <f t="shared" si="0"/>
        <v>23.59</v>
      </c>
      <c r="I29" s="145">
        <f t="shared" si="1"/>
        <v>5189.8</v>
      </c>
      <c r="J29" s="3"/>
      <c r="K29" s="180">
        <f>SUM(I30:I32)/I36</f>
        <v>0.5820355416482633</v>
      </c>
    </row>
    <row r="30" spans="1:10" ht="14.25">
      <c r="A30" s="108" t="s">
        <v>53</v>
      </c>
      <c r="B30" s="108">
        <v>260278</v>
      </c>
      <c r="C30" s="143" t="s">
        <v>176</v>
      </c>
      <c r="D30" s="158" t="s">
        <v>23</v>
      </c>
      <c r="E30" s="159" t="s">
        <v>4</v>
      </c>
      <c r="F30" s="112">
        <f>'Memória de Cálculo'!C135</f>
        <v>700</v>
      </c>
      <c r="G30" s="125">
        <v>25.11</v>
      </c>
      <c r="H30" s="144">
        <f t="shared" si="0"/>
        <v>32.35</v>
      </c>
      <c r="I30" s="145">
        <f t="shared" si="1"/>
        <v>22645</v>
      </c>
      <c r="J30" s="25"/>
    </row>
    <row r="31" spans="1:10" ht="14.25">
      <c r="A31" s="108" t="s">
        <v>53</v>
      </c>
      <c r="B31" s="109">
        <v>90623</v>
      </c>
      <c r="C31" s="143" t="s">
        <v>177</v>
      </c>
      <c r="D31" s="110" t="s">
        <v>133</v>
      </c>
      <c r="E31" s="111" t="s">
        <v>4</v>
      </c>
      <c r="F31" s="112">
        <f>'Memória de Cálculo'!C142</f>
        <v>2.8</v>
      </c>
      <c r="G31" s="125">
        <v>518.29</v>
      </c>
      <c r="H31" s="144">
        <f t="shared" si="0"/>
        <v>667.66</v>
      </c>
      <c r="I31" s="145">
        <f t="shared" si="1"/>
        <v>1869.4479999999999</v>
      </c>
      <c r="J31" s="3"/>
    </row>
    <row r="32" spans="1:10" ht="14.25">
      <c r="A32" s="108" t="s">
        <v>53</v>
      </c>
      <c r="B32" s="109">
        <v>240244</v>
      </c>
      <c r="C32" s="143" t="s">
        <v>179</v>
      </c>
      <c r="D32" s="162" t="s">
        <v>134</v>
      </c>
      <c r="E32" s="111" t="s">
        <v>4</v>
      </c>
      <c r="F32" s="112">
        <f>'Memória de Cálculo'!C172</f>
        <v>158.39999999999998</v>
      </c>
      <c r="G32" s="125">
        <v>294.36</v>
      </c>
      <c r="H32" s="144">
        <f t="shared" si="0"/>
        <v>379.19</v>
      </c>
      <c r="I32" s="145">
        <f t="shared" si="1"/>
        <v>60063.69599999999</v>
      </c>
      <c r="J32" s="3"/>
    </row>
    <row r="33" spans="1:10" ht="14.25">
      <c r="A33" s="108" t="s">
        <v>53</v>
      </c>
      <c r="B33" s="109">
        <v>150131</v>
      </c>
      <c r="C33" s="143" t="s">
        <v>195</v>
      </c>
      <c r="D33" s="162" t="s">
        <v>187</v>
      </c>
      <c r="E33" s="111" t="s">
        <v>4</v>
      </c>
      <c r="F33" s="112">
        <f>'Memória de Cálculo'!C202</f>
        <v>158.39999999999998</v>
      </c>
      <c r="G33" s="125">
        <v>28.97</v>
      </c>
      <c r="H33" s="144">
        <f t="shared" si="0"/>
        <v>37.32</v>
      </c>
      <c r="I33" s="145">
        <f t="shared" si="1"/>
        <v>5911.487999999999</v>
      </c>
      <c r="J33" s="3"/>
    </row>
    <row r="34" spans="1:10" ht="14.25">
      <c r="A34" s="108" t="s">
        <v>53</v>
      </c>
      <c r="B34" s="109">
        <v>150302</v>
      </c>
      <c r="C34" s="143" t="s">
        <v>196</v>
      </c>
      <c r="D34" s="162" t="s">
        <v>188</v>
      </c>
      <c r="E34" s="111" t="s">
        <v>4</v>
      </c>
      <c r="F34" s="112">
        <f>'Memória de Cálculo'!C232</f>
        <v>158.39999999999998</v>
      </c>
      <c r="G34" s="125">
        <v>30.6</v>
      </c>
      <c r="H34" s="144">
        <f t="shared" si="0"/>
        <v>39.42</v>
      </c>
      <c r="I34" s="145">
        <f t="shared" si="1"/>
        <v>6244.128</v>
      </c>
      <c r="J34" s="3"/>
    </row>
    <row r="35" spans="1:10" ht="14.25">
      <c r="A35" s="108" t="s">
        <v>53</v>
      </c>
      <c r="B35" s="109">
        <v>130492</v>
      </c>
      <c r="C35" s="143" t="s">
        <v>197</v>
      </c>
      <c r="D35" s="110" t="s">
        <v>124</v>
      </c>
      <c r="E35" s="111" t="s">
        <v>4</v>
      </c>
      <c r="F35" s="112">
        <f>'Memória de Cálculo'!C242</f>
        <v>139.2</v>
      </c>
      <c r="G35" s="125">
        <v>81.37</v>
      </c>
      <c r="H35" s="144">
        <f t="shared" si="0"/>
        <v>104.82</v>
      </c>
      <c r="I35" s="145">
        <f t="shared" si="1"/>
        <v>14590.943999999998</v>
      </c>
      <c r="J35" s="3"/>
    </row>
    <row r="36" spans="1:10" ht="15">
      <c r="A36" s="109"/>
      <c r="B36" s="109"/>
      <c r="C36" s="143"/>
      <c r="D36" s="256" t="s">
        <v>82</v>
      </c>
      <c r="E36" s="256"/>
      <c r="F36" s="256"/>
      <c r="G36" s="256"/>
      <c r="H36" s="160"/>
      <c r="I36" s="161">
        <f>SUM(I23:I35)</f>
        <v>145314.3974</v>
      </c>
      <c r="J36" s="8"/>
    </row>
    <row r="37" spans="1:10" ht="15">
      <c r="A37" s="101"/>
      <c r="B37" s="101"/>
      <c r="C37" s="102" t="s">
        <v>21</v>
      </c>
      <c r="D37" s="28" t="s">
        <v>15</v>
      </c>
      <c r="E37" s="102"/>
      <c r="F37" s="103"/>
      <c r="G37" s="104"/>
      <c r="H37" s="104"/>
      <c r="I37" s="100"/>
      <c r="J37" s="3"/>
    </row>
    <row r="38" spans="1:10" ht="16.5" customHeight="1">
      <c r="A38" s="108" t="s">
        <v>53</v>
      </c>
      <c r="B38" s="109">
        <v>170625</v>
      </c>
      <c r="C38" s="143" t="s">
        <v>22</v>
      </c>
      <c r="D38" s="110" t="s">
        <v>125</v>
      </c>
      <c r="E38" s="111" t="s">
        <v>1</v>
      </c>
      <c r="F38" s="112">
        <f>'Memória de Cálculo'!C248</f>
        <v>4</v>
      </c>
      <c r="G38" s="125">
        <v>1865.49</v>
      </c>
      <c r="H38" s="144">
        <f aca="true" t="shared" si="2" ref="H38:H47">ROUND((G38*$J$12),2)</f>
        <v>2403.12</v>
      </c>
      <c r="I38" s="145">
        <f aca="true" t="shared" si="3" ref="I38:I47">H38*F38</f>
        <v>9612.48</v>
      </c>
      <c r="J38" s="4"/>
    </row>
    <row r="39" spans="1:10" ht="16.5" customHeight="1">
      <c r="A39" s="108" t="s">
        <v>53</v>
      </c>
      <c r="B39" s="109">
        <v>171163</v>
      </c>
      <c r="C39" s="143" t="s">
        <v>103</v>
      </c>
      <c r="D39" s="110" t="s">
        <v>171</v>
      </c>
      <c r="E39" s="111" t="s">
        <v>1</v>
      </c>
      <c r="F39" s="112">
        <f>'Memória de Cálculo'!C252</f>
        <v>4</v>
      </c>
      <c r="G39" s="125">
        <v>101.7</v>
      </c>
      <c r="H39" s="144">
        <f t="shared" si="2"/>
        <v>131.01</v>
      </c>
      <c r="I39" s="145">
        <f t="shared" si="3"/>
        <v>524.04</v>
      </c>
      <c r="J39" s="4"/>
    </row>
    <row r="40" spans="1:10" ht="16.5" customHeight="1">
      <c r="A40" s="108" t="s">
        <v>53</v>
      </c>
      <c r="B40" s="109">
        <v>170381</v>
      </c>
      <c r="C40" s="143" t="s">
        <v>104</v>
      </c>
      <c r="D40" s="110" t="s">
        <v>173</v>
      </c>
      <c r="E40" s="111" t="s">
        <v>113</v>
      </c>
      <c r="F40" s="112">
        <f>'Memória de Cálculo'!C260</f>
        <v>6</v>
      </c>
      <c r="G40" s="125">
        <v>49.32</v>
      </c>
      <c r="H40" s="144">
        <f t="shared" si="2"/>
        <v>63.53</v>
      </c>
      <c r="I40" s="145">
        <f t="shared" si="3"/>
        <v>381.18</v>
      </c>
      <c r="J40" s="4"/>
    </row>
    <row r="41" spans="1:10" ht="14.25">
      <c r="A41" s="108" t="s">
        <v>53</v>
      </c>
      <c r="B41" s="109">
        <v>170975</v>
      </c>
      <c r="C41" s="143" t="s">
        <v>162</v>
      </c>
      <c r="D41" s="110" t="s">
        <v>157</v>
      </c>
      <c r="E41" s="111" t="s">
        <v>1</v>
      </c>
      <c r="F41" s="112">
        <f>'Memória de Cálculo'!C267</f>
        <v>8</v>
      </c>
      <c r="G41" s="125">
        <v>118.77</v>
      </c>
      <c r="H41" s="144">
        <f t="shared" si="2"/>
        <v>153</v>
      </c>
      <c r="I41" s="145">
        <f t="shared" si="3"/>
        <v>1224</v>
      </c>
      <c r="J41" s="4"/>
    </row>
    <row r="42" spans="1:9" ht="14.25">
      <c r="A42" s="108" t="s">
        <v>53</v>
      </c>
      <c r="B42" s="109">
        <v>180414</v>
      </c>
      <c r="C42" s="143" t="s">
        <v>198</v>
      </c>
      <c r="D42" s="110" t="s">
        <v>158</v>
      </c>
      <c r="E42" s="111" t="s">
        <v>26</v>
      </c>
      <c r="F42" s="112">
        <f>'Memória de Cálculo'!C271</f>
        <v>4</v>
      </c>
      <c r="G42" s="125">
        <v>133.78</v>
      </c>
      <c r="H42" s="144">
        <f t="shared" si="2"/>
        <v>172.34</v>
      </c>
      <c r="I42" s="145">
        <f t="shared" si="3"/>
        <v>689.36</v>
      </c>
    </row>
    <row r="43" spans="1:9" ht="14.25">
      <c r="A43" s="108" t="s">
        <v>53</v>
      </c>
      <c r="B43" s="109">
        <v>170317</v>
      </c>
      <c r="C43" s="143" t="s">
        <v>199</v>
      </c>
      <c r="D43" s="110" t="s">
        <v>159</v>
      </c>
      <c r="E43" s="111" t="s">
        <v>27</v>
      </c>
      <c r="F43" s="112">
        <f>'Memória de Cálculo'!C282</f>
        <v>217.75</v>
      </c>
      <c r="G43" s="125">
        <v>5.78</v>
      </c>
      <c r="H43" s="144">
        <f t="shared" si="2"/>
        <v>7.45</v>
      </c>
      <c r="I43" s="145">
        <f t="shared" si="3"/>
        <v>1622.2375</v>
      </c>
    </row>
    <row r="44" spans="1:9" ht="14.25">
      <c r="A44" s="108" t="s">
        <v>53</v>
      </c>
      <c r="B44" s="109">
        <v>170076</v>
      </c>
      <c r="C44" s="143" t="s">
        <v>200</v>
      </c>
      <c r="D44" s="110" t="s">
        <v>160</v>
      </c>
      <c r="E44" s="111" t="s">
        <v>27</v>
      </c>
      <c r="F44" s="112">
        <f>'Memória de Cálculo'!C291</f>
        <v>85.75</v>
      </c>
      <c r="G44" s="125">
        <v>7.14</v>
      </c>
      <c r="H44" s="144">
        <f t="shared" si="2"/>
        <v>9.2</v>
      </c>
      <c r="I44" s="145">
        <f t="shared" si="3"/>
        <v>788.9</v>
      </c>
    </row>
    <row r="45" spans="1:9" ht="28.5">
      <c r="A45" s="108" t="s">
        <v>53</v>
      </c>
      <c r="B45" s="109">
        <v>170415</v>
      </c>
      <c r="C45" s="143" t="s">
        <v>201</v>
      </c>
      <c r="D45" s="110" t="s">
        <v>178</v>
      </c>
      <c r="E45" s="111" t="s">
        <v>1</v>
      </c>
      <c r="F45" s="112">
        <f>'Memória de Cálculo'!C295</f>
        <v>1</v>
      </c>
      <c r="G45" s="125">
        <v>2214.81</v>
      </c>
      <c r="H45" s="144">
        <f t="shared" si="2"/>
        <v>2853.12</v>
      </c>
      <c r="I45" s="145">
        <f t="shared" si="3"/>
        <v>2853.12</v>
      </c>
    </row>
    <row r="46" spans="1:9" ht="14.25">
      <c r="A46" s="108" t="s">
        <v>53</v>
      </c>
      <c r="B46" s="109">
        <v>170866</v>
      </c>
      <c r="C46" s="143" t="s">
        <v>202</v>
      </c>
      <c r="D46" s="110" t="s">
        <v>180</v>
      </c>
      <c r="E46" s="111" t="s">
        <v>1</v>
      </c>
      <c r="F46" s="112">
        <f>'Memória de Cálculo'!C299</f>
        <v>1</v>
      </c>
      <c r="G46" s="125">
        <v>41.17</v>
      </c>
      <c r="H46" s="144">
        <f t="shared" si="2"/>
        <v>53.04</v>
      </c>
      <c r="I46" s="145">
        <f t="shared" si="3"/>
        <v>53.04</v>
      </c>
    </row>
    <row r="47" spans="1:9" ht="14.25">
      <c r="A47" s="108" t="s">
        <v>53</v>
      </c>
      <c r="B47" s="109">
        <v>170362</v>
      </c>
      <c r="C47" s="143" t="s">
        <v>203</v>
      </c>
      <c r="D47" s="110" t="s">
        <v>183</v>
      </c>
      <c r="E47" s="111" t="s">
        <v>1</v>
      </c>
      <c r="F47" s="112">
        <f>'Memória de Cálculo'!C303</f>
        <v>1</v>
      </c>
      <c r="G47" s="125">
        <v>47.96</v>
      </c>
      <c r="H47" s="144">
        <f t="shared" si="2"/>
        <v>61.78</v>
      </c>
      <c r="I47" s="145">
        <f t="shared" si="3"/>
        <v>61.78</v>
      </c>
    </row>
    <row r="48" spans="1:9" ht="15" customHeight="1">
      <c r="A48" s="109"/>
      <c r="B48" s="109"/>
      <c r="C48" s="143"/>
      <c r="D48" s="256" t="s">
        <v>83</v>
      </c>
      <c r="E48" s="256"/>
      <c r="F48" s="256"/>
      <c r="G48" s="256"/>
      <c r="H48" s="160"/>
      <c r="I48" s="161">
        <f>SUM(I38:I47)</f>
        <v>17810.1375</v>
      </c>
    </row>
    <row r="49" spans="1:9" ht="15" customHeight="1">
      <c r="A49" s="101"/>
      <c r="B49" s="101"/>
      <c r="C49" s="102" t="s">
        <v>105</v>
      </c>
      <c r="D49" s="28" t="s">
        <v>32</v>
      </c>
      <c r="E49" s="102"/>
      <c r="F49" s="103"/>
      <c r="G49" s="104"/>
      <c r="H49" s="104"/>
      <c r="I49" s="100"/>
    </row>
    <row r="50" spans="1:9" ht="29.25" customHeight="1">
      <c r="A50" s="108" t="s">
        <v>53</v>
      </c>
      <c r="B50" s="109">
        <v>30010</v>
      </c>
      <c r="C50" s="143" t="s">
        <v>106</v>
      </c>
      <c r="D50" s="110" t="s">
        <v>165</v>
      </c>
      <c r="E50" s="111" t="s">
        <v>6</v>
      </c>
      <c r="F50" s="112">
        <f>'Memória de Cálculo'!C323</f>
        <v>36.25</v>
      </c>
      <c r="G50" s="125">
        <v>42.21</v>
      </c>
      <c r="H50" s="144">
        <f>ROUND((G50*$J$12),2)</f>
        <v>54.37</v>
      </c>
      <c r="I50" s="145">
        <f>H50*F50</f>
        <v>1970.9125</v>
      </c>
    </row>
    <row r="51" spans="1:10" ht="15" customHeight="1">
      <c r="A51" s="108" t="s">
        <v>53</v>
      </c>
      <c r="B51" s="109">
        <v>260850</v>
      </c>
      <c r="C51" s="143" t="s">
        <v>204</v>
      </c>
      <c r="D51" s="110" t="s">
        <v>48</v>
      </c>
      <c r="E51" s="111" t="s">
        <v>6</v>
      </c>
      <c r="F51" s="112">
        <f>'Memória de Cálculo'!C330</f>
        <v>30.25</v>
      </c>
      <c r="G51" s="125">
        <f>ROUND((J51*0.8),2)</f>
        <v>112.51</v>
      </c>
      <c r="H51" s="144">
        <f>ROUND((G51*$J$12),2)</f>
        <v>144.94</v>
      </c>
      <c r="I51" s="145">
        <f>H51*F51</f>
        <v>4384.4349999999995</v>
      </c>
      <c r="J51" s="125">
        <v>140.64</v>
      </c>
    </row>
    <row r="52" spans="1:9" ht="15" customHeight="1">
      <c r="A52" s="108" t="s">
        <v>53</v>
      </c>
      <c r="B52" s="109">
        <v>180678</v>
      </c>
      <c r="C52" s="143" t="s">
        <v>205</v>
      </c>
      <c r="D52" s="110" t="s">
        <v>132</v>
      </c>
      <c r="E52" s="111" t="s">
        <v>1</v>
      </c>
      <c r="F52" s="112">
        <f>'Memória de Cálculo'!C334</f>
        <v>1</v>
      </c>
      <c r="G52" s="125">
        <v>383.91</v>
      </c>
      <c r="H52" s="144">
        <f>ROUND((G52*$J$12),2)</f>
        <v>494.55</v>
      </c>
      <c r="I52" s="145">
        <f>H52*F52</f>
        <v>494.55</v>
      </c>
    </row>
    <row r="53" spans="1:9" ht="15" customHeight="1">
      <c r="A53" s="108" t="s">
        <v>53</v>
      </c>
      <c r="B53" s="109">
        <v>180102</v>
      </c>
      <c r="C53" s="143" t="s">
        <v>206</v>
      </c>
      <c r="D53" s="110" t="s">
        <v>163</v>
      </c>
      <c r="E53" s="111" t="s">
        <v>113</v>
      </c>
      <c r="F53" s="112">
        <f>'Memória de Cálculo'!C338</f>
        <v>50</v>
      </c>
      <c r="G53" s="125">
        <v>24.75</v>
      </c>
      <c r="H53" s="144">
        <f>ROUND((G53*$J$12),2)</f>
        <v>31.88</v>
      </c>
      <c r="I53" s="145">
        <f>H53*F53</f>
        <v>1594</v>
      </c>
    </row>
    <row r="54" spans="1:9" ht="15" customHeight="1">
      <c r="A54" s="109"/>
      <c r="B54" s="109"/>
      <c r="C54" s="143"/>
      <c r="D54" s="256" t="s">
        <v>186</v>
      </c>
      <c r="E54" s="256"/>
      <c r="F54" s="256"/>
      <c r="G54" s="256"/>
      <c r="H54" s="160"/>
      <c r="I54" s="161">
        <f>SUM(I50:I53)</f>
        <v>8443.8975</v>
      </c>
    </row>
    <row r="55" spans="1:11" ht="15" customHeight="1">
      <c r="A55" s="101"/>
      <c r="B55" s="101"/>
      <c r="C55" s="102" t="s">
        <v>207</v>
      </c>
      <c r="D55" s="28" t="s">
        <v>33</v>
      </c>
      <c r="E55" s="102"/>
      <c r="F55" s="103"/>
      <c r="G55" s="104"/>
      <c r="H55" s="104"/>
      <c r="I55" s="100"/>
      <c r="J55">
        <f>50*0.3*0.4</f>
        <v>6</v>
      </c>
      <c r="K55" s="83">
        <f>J55*H50</f>
        <v>326.21999999999997</v>
      </c>
    </row>
    <row r="56" spans="1:9" ht="15" customHeight="1">
      <c r="A56" s="108" t="s">
        <v>53</v>
      </c>
      <c r="B56" s="109">
        <v>270220</v>
      </c>
      <c r="C56" s="143" t="s">
        <v>64</v>
      </c>
      <c r="D56" s="110" t="s">
        <v>34</v>
      </c>
      <c r="E56" s="111" t="s">
        <v>4</v>
      </c>
      <c r="F56" s="112">
        <f>'Memória de Cálculo'!C346</f>
        <v>855.79</v>
      </c>
      <c r="G56" s="125">
        <v>5.63</v>
      </c>
      <c r="H56" s="144">
        <f>ROUND((G56*$J$12),2)</f>
        <v>7.25</v>
      </c>
      <c r="I56" s="145">
        <f>H56*F56</f>
        <v>6204.4775</v>
      </c>
    </row>
    <row r="57" spans="1:9" ht="15" customHeight="1">
      <c r="A57" s="109"/>
      <c r="B57" s="109"/>
      <c r="C57" s="143"/>
      <c r="D57" s="256" t="s">
        <v>208</v>
      </c>
      <c r="E57" s="256"/>
      <c r="F57" s="256"/>
      <c r="G57" s="256"/>
      <c r="H57" s="160"/>
      <c r="I57" s="161">
        <f>SUM(I56)</f>
        <v>6204.4775</v>
      </c>
    </row>
    <row r="58" spans="1:10" ht="15">
      <c r="A58" s="163"/>
      <c r="B58" s="163"/>
      <c r="C58" s="163"/>
      <c r="D58" s="254" t="s">
        <v>28</v>
      </c>
      <c r="E58" s="254"/>
      <c r="F58" s="254"/>
      <c r="G58" s="254"/>
      <c r="H58" s="101"/>
      <c r="I58" s="164">
        <f>I15+I48+I36+I21+I54+I57</f>
        <v>210468.5701</v>
      </c>
      <c r="J58" s="26"/>
    </row>
    <row r="61" spans="9:10" ht="14.25">
      <c r="I61" s="167">
        <f>140000-I58</f>
        <v>-70468.57010000001</v>
      </c>
      <c r="J61" s="192"/>
    </row>
  </sheetData>
  <sheetProtection/>
  <mergeCells count="28">
    <mergeCell ref="E11:E12"/>
    <mergeCell ref="A7:C7"/>
    <mergeCell ref="A6:C6"/>
    <mergeCell ref="A1:C1"/>
    <mergeCell ref="A2:C2"/>
    <mergeCell ref="A3:C3"/>
    <mergeCell ref="A4:C4"/>
    <mergeCell ref="A5:C5"/>
    <mergeCell ref="D48:G48"/>
    <mergeCell ref="D58:G58"/>
    <mergeCell ref="D54:G54"/>
    <mergeCell ref="D57:G57"/>
    <mergeCell ref="G11:G12"/>
    <mergeCell ref="F11:F12"/>
    <mergeCell ref="D36:G36"/>
    <mergeCell ref="D21:G21"/>
    <mergeCell ref="D15:G15"/>
    <mergeCell ref="D11:D12"/>
    <mergeCell ref="A14:B14"/>
    <mergeCell ref="H11:H12"/>
    <mergeCell ref="D8:I8"/>
    <mergeCell ref="D9:I9"/>
    <mergeCell ref="A8:C8"/>
    <mergeCell ref="A9:C9"/>
    <mergeCell ref="I11:I12"/>
    <mergeCell ref="A11:A12"/>
    <mergeCell ref="B11:B12"/>
    <mergeCell ref="C11:C12"/>
  </mergeCells>
  <printOptions horizontalCentered="1"/>
  <pageMargins left="0.7" right="0.7" top="0.75" bottom="0.75" header="0.3" footer="0.3"/>
  <pageSetup fitToHeight="0" fitToWidth="1" horizontalDpi="360" verticalDpi="360" orientation="landscape" paperSize="9" scale="77" r:id="rId3"/>
  <rowBreaks count="1" manualBreakCount="1">
    <brk id="36" max="8" man="1"/>
  </rowBreaks>
  <legacyDrawing r:id="rId2"/>
  <oleObjects>
    <oleObject progId="Word.Document.12" shapeId="140249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view="pageBreakPreview" zoomScale="95" zoomScaleSheetLayoutView="95" zoomScalePageLayoutView="0" workbookViewId="0" topLeftCell="A1">
      <selection activeCell="C15" sqref="C15"/>
    </sheetView>
  </sheetViews>
  <sheetFormatPr defaultColWidth="9.140625" defaultRowHeight="12.75"/>
  <cols>
    <col min="1" max="1" width="18.7109375" style="10" customWidth="1"/>
    <col min="2" max="2" width="13.28125" style="0" customWidth="1"/>
    <col min="3" max="3" width="17.7109375" style="0" customWidth="1"/>
    <col min="4" max="4" width="14.140625" style="0" customWidth="1"/>
    <col min="5" max="5" width="13.8515625" style="0" bestFit="1" customWidth="1"/>
    <col min="7" max="7" width="10.00390625" style="0" customWidth="1"/>
    <col min="8" max="8" width="11.8515625" style="0" customWidth="1"/>
    <col min="9" max="9" width="13.7109375" style="0" customWidth="1"/>
  </cols>
  <sheetData>
    <row r="1" spans="1:9" ht="15">
      <c r="A1" s="229" t="str">
        <f>Orçamento!A1</f>
        <v>OBRA: </v>
      </c>
      <c r="B1" s="273" t="str">
        <f>Orçamento!D1</f>
        <v>CONSTRUÇÃO DE ARENA ESPORTIVA</v>
      </c>
      <c r="C1" s="274"/>
      <c r="D1" s="274"/>
      <c r="E1" s="274"/>
      <c r="F1" s="274"/>
      <c r="G1" s="274"/>
      <c r="H1" s="274"/>
      <c r="I1" s="275"/>
    </row>
    <row r="2" spans="1:9" ht="15">
      <c r="A2" s="229" t="str">
        <f>Orçamento!A2</f>
        <v>CONVENENTE:  </v>
      </c>
      <c r="B2" s="273" t="str">
        <f>Orçamento!D2</f>
        <v> PREFEITURA MUNICIPAL DE OURÉM - PARÁ</v>
      </c>
      <c r="C2" s="274"/>
      <c r="D2" s="274"/>
      <c r="E2" s="274"/>
      <c r="F2" s="274"/>
      <c r="G2" s="274"/>
      <c r="H2" s="274"/>
      <c r="I2" s="275"/>
    </row>
    <row r="3" spans="1:9" ht="15">
      <c r="A3" s="229" t="str">
        <f>Orçamento!A3</f>
        <v>DATA: </v>
      </c>
      <c r="B3" s="273" t="str">
        <f>Orçamento!D3</f>
        <v>AGOSTO DE 2019</v>
      </c>
      <c r="C3" s="274"/>
      <c r="D3" s="274"/>
      <c r="E3" s="274"/>
      <c r="F3" s="274"/>
      <c r="G3" s="274"/>
      <c r="H3" s="274"/>
      <c r="I3" s="275"/>
    </row>
    <row r="4" spans="1:9" ht="15">
      <c r="A4" s="229" t="str">
        <f>Orçamento!A4</f>
        <v>LOCAL: </v>
      </c>
      <c r="B4" s="273" t="str">
        <f>Orçamento!D4</f>
        <v>VILA RIO VERMELHO  - OURÉM, PARÁ</v>
      </c>
      <c r="C4" s="274"/>
      <c r="D4" s="274"/>
      <c r="E4" s="274"/>
      <c r="F4" s="274"/>
      <c r="G4" s="274"/>
      <c r="H4" s="274"/>
      <c r="I4" s="275"/>
    </row>
    <row r="5" spans="1:9" ht="15">
      <c r="A5" s="229" t="str">
        <f>Orçamento!A5</f>
        <v>VALOR: </v>
      </c>
      <c r="B5" s="276">
        <f>Orçamento!D5</f>
        <v>210468.5701</v>
      </c>
      <c r="C5" s="277"/>
      <c r="D5" s="277"/>
      <c r="E5" s="277"/>
      <c r="F5" s="277"/>
      <c r="G5" s="277"/>
      <c r="H5" s="277"/>
      <c r="I5" s="278"/>
    </row>
    <row r="6" spans="1:9" ht="15">
      <c r="A6" s="229" t="str">
        <f>Orçamento!A6</f>
        <v>BDI</v>
      </c>
      <c r="B6" s="279">
        <f>Orçamento!D6</f>
        <v>0.2881986483454233</v>
      </c>
      <c r="C6" s="280"/>
      <c r="D6" s="280"/>
      <c r="E6" s="280"/>
      <c r="F6" s="280"/>
      <c r="G6" s="280"/>
      <c r="H6" s="280"/>
      <c r="I6" s="281"/>
    </row>
    <row r="7" spans="1:9" ht="15">
      <c r="A7" s="229" t="str">
        <f>Orçamento!A7</f>
        <v>REFERÊNCIA:</v>
      </c>
      <c r="B7" s="273" t="str">
        <f>Orçamento!D7</f>
        <v>SEDOP - NOVEMBRO 2019 / SINAPI - NOVEMBRO 2019</v>
      </c>
      <c r="C7" s="274"/>
      <c r="D7" s="274"/>
      <c r="E7" s="274"/>
      <c r="F7" s="274"/>
      <c r="G7" s="274"/>
      <c r="H7" s="274"/>
      <c r="I7" s="275"/>
    </row>
    <row r="8" spans="1:9" ht="30">
      <c r="A8" s="229" t="str">
        <f>Orçamento!A8</f>
        <v>RESPONSÁVEL TÉCNICO:</v>
      </c>
      <c r="B8" s="273" t="str">
        <f>Orçamento!D8</f>
        <v>RENARA DURÃES</v>
      </c>
      <c r="C8" s="274"/>
      <c r="D8" s="274"/>
      <c r="E8" s="274"/>
      <c r="F8" s="274"/>
      <c r="G8" s="274"/>
      <c r="H8" s="274"/>
      <c r="I8" s="275"/>
    </row>
    <row r="9" spans="1:9" ht="30">
      <c r="A9" s="229" t="str">
        <f>Orçamento!A9</f>
        <v>REGISTRO PROFISSIONAL:</v>
      </c>
      <c r="B9" s="273" t="str">
        <f>Orçamento!D9</f>
        <v>CREA - 1516123638</v>
      </c>
      <c r="C9" s="274"/>
      <c r="D9" s="274"/>
      <c r="E9" s="274"/>
      <c r="F9" s="274"/>
      <c r="G9" s="274"/>
      <c r="H9" s="274"/>
      <c r="I9" s="275"/>
    </row>
    <row r="10" ht="13.5" thickBot="1"/>
    <row r="11" spans="1:9" ht="18.75" thickBot="1">
      <c r="A11" s="270" t="s">
        <v>210</v>
      </c>
      <c r="B11" s="271"/>
      <c r="C11" s="271"/>
      <c r="D11" s="271"/>
      <c r="E11" s="271"/>
      <c r="F11" s="271"/>
      <c r="G11" s="271"/>
      <c r="H11" s="271"/>
      <c r="I11" s="272"/>
    </row>
    <row r="12" spans="1:9" ht="15">
      <c r="A12" s="260" t="s">
        <v>220</v>
      </c>
      <c r="B12" s="261"/>
      <c r="C12" s="261"/>
      <c r="D12" s="261"/>
      <c r="E12" s="261"/>
      <c r="F12" s="261"/>
      <c r="G12" s="261"/>
      <c r="H12" s="261"/>
      <c r="I12" s="262"/>
    </row>
    <row r="13" spans="1:9" ht="15">
      <c r="A13" s="203" t="s">
        <v>0</v>
      </c>
      <c r="B13" s="204"/>
      <c r="C13" s="205" t="s">
        <v>211</v>
      </c>
      <c r="D13" s="206"/>
      <c r="E13" s="206"/>
      <c r="F13" s="206"/>
      <c r="G13" s="206"/>
      <c r="H13" s="207" t="s">
        <v>212</v>
      </c>
      <c r="I13" s="208" t="s">
        <v>182</v>
      </c>
    </row>
    <row r="14" spans="1:9" ht="14.25">
      <c r="A14" s="209" t="str">
        <f>Orçamento!C14</f>
        <v>1.1</v>
      </c>
      <c r="B14" s="210"/>
      <c r="C14" s="263" t="str">
        <f>Orçamento!D14</f>
        <v>ADMINISTRAÇÃO LOCAL (ENGENHEIRO CIVIL E ENCARREGADO DE OBRAS)</v>
      </c>
      <c r="D14" s="264"/>
      <c r="E14" s="264"/>
      <c r="F14" s="264"/>
      <c r="G14" s="264"/>
      <c r="H14" s="264"/>
      <c r="I14" s="265"/>
    </row>
    <row r="15" spans="1:9" ht="15">
      <c r="A15" s="211" t="s">
        <v>213</v>
      </c>
      <c r="B15" s="212" t="s">
        <v>214</v>
      </c>
      <c r="C15" s="213"/>
      <c r="D15" s="214"/>
      <c r="E15" s="214"/>
      <c r="F15" s="215" t="s">
        <v>215</v>
      </c>
      <c r="G15" s="215" t="s">
        <v>2</v>
      </c>
      <c r="H15" s="216" t="s">
        <v>216</v>
      </c>
      <c r="I15" s="217" t="s">
        <v>193</v>
      </c>
    </row>
    <row r="16" spans="1:9" ht="33" customHeight="1">
      <c r="A16" s="218" t="s">
        <v>221</v>
      </c>
      <c r="B16" s="219">
        <v>90777</v>
      </c>
      <c r="C16" s="266" t="s">
        <v>222</v>
      </c>
      <c r="D16" s="267"/>
      <c r="E16" s="267"/>
      <c r="F16" s="220" t="s">
        <v>217</v>
      </c>
      <c r="G16" s="221">
        <f>'Memória de Cálculo'!I21</f>
        <v>9</v>
      </c>
      <c r="H16" s="222">
        <v>73.91</v>
      </c>
      <c r="I16" s="223">
        <f>ROUND((G16*H16),2)</f>
        <v>665.19</v>
      </c>
    </row>
    <row r="17" spans="1:9" ht="35.25" customHeight="1">
      <c r="A17" s="218" t="s">
        <v>221</v>
      </c>
      <c r="B17" s="219">
        <v>90776</v>
      </c>
      <c r="C17" s="268" t="s">
        <v>223</v>
      </c>
      <c r="D17" s="269"/>
      <c r="E17" s="269"/>
      <c r="F17" s="220" t="s">
        <v>217</v>
      </c>
      <c r="G17" s="221">
        <f>'Memória de Cálculo'!I25</f>
        <v>480</v>
      </c>
      <c r="H17" s="222">
        <v>15.98</v>
      </c>
      <c r="I17" s="223">
        <f>ROUND((G17*H17),2)</f>
        <v>7670.4</v>
      </c>
    </row>
    <row r="18" spans="1:9" ht="15.75" thickBot="1">
      <c r="A18" s="224"/>
      <c r="B18" s="225"/>
      <c r="C18" s="259" t="s">
        <v>218</v>
      </c>
      <c r="D18" s="259"/>
      <c r="E18" s="259"/>
      <c r="F18" s="259"/>
      <c r="G18" s="226"/>
      <c r="H18" s="227"/>
      <c r="I18" s="228">
        <f>SUM(I16:I17)</f>
        <v>8335.59</v>
      </c>
    </row>
  </sheetData>
  <sheetProtection/>
  <mergeCells count="15">
    <mergeCell ref="B7:I7"/>
    <mergeCell ref="B8:I8"/>
    <mergeCell ref="B9:I9"/>
    <mergeCell ref="B1:I1"/>
    <mergeCell ref="B2:I2"/>
    <mergeCell ref="B3:I3"/>
    <mergeCell ref="B4:I4"/>
    <mergeCell ref="B5:I5"/>
    <mergeCell ref="B6:I6"/>
    <mergeCell ref="C18:F18"/>
    <mergeCell ref="A12:I12"/>
    <mergeCell ref="C14:I14"/>
    <mergeCell ref="C16:E16"/>
    <mergeCell ref="C17:E17"/>
    <mergeCell ref="A11:I11"/>
  </mergeCells>
  <printOptions/>
  <pageMargins left="0.7" right="0.7" top="0.75" bottom="0.75" header="0.3" footer="0.3"/>
  <pageSetup fitToHeight="0" fitToWidth="1" horizontalDpi="360" verticalDpi="360" orientation="portrait" paperSize="9" scale="72" r:id="rId3"/>
  <legacyDrawing r:id="rId2"/>
  <oleObjects>
    <oleObject progId="Word.Document.12" shapeId="15042861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view="pageBreakPreview" zoomScale="85" zoomScaleSheetLayoutView="85" zoomScalePageLayoutView="0" workbookViewId="0" topLeftCell="A1">
      <selection activeCell="A10" sqref="A10:I11"/>
    </sheetView>
  </sheetViews>
  <sheetFormatPr defaultColWidth="9.140625" defaultRowHeight="12.75"/>
  <cols>
    <col min="1" max="14" width="12.7109375" style="0" customWidth="1"/>
  </cols>
  <sheetData>
    <row r="1" spans="1:9" ht="15">
      <c r="A1" s="289" t="str">
        <f>CPU!A1</f>
        <v>OBRA: </v>
      </c>
      <c r="B1" s="289"/>
      <c r="C1" s="273" t="str">
        <f>CPU!B1</f>
        <v>CONSTRUÇÃO DE ARENA ESPORTIVA</v>
      </c>
      <c r="D1" s="274"/>
      <c r="E1" s="274"/>
      <c r="F1" s="274"/>
      <c r="G1" s="274"/>
      <c r="H1" s="274"/>
      <c r="I1" s="275"/>
    </row>
    <row r="2" spans="1:9" ht="15" customHeight="1">
      <c r="A2" s="289" t="str">
        <f>CPU!A2</f>
        <v>CONVENENTE:  </v>
      </c>
      <c r="B2" s="289"/>
      <c r="C2" s="273" t="str">
        <f>CPU!B2</f>
        <v> PREFEITURA MUNICIPAL DE OURÉM - PARÁ</v>
      </c>
      <c r="D2" s="274"/>
      <c r="E2" s="274"/>
      <c r="F2" s="274"/>
      <c r="G2" s="274"/>
      <c r="H2" s="274"/>
      <c r="I2" s="275"/>
    </row>
    <row r="3" spans="1:9" ht="19.5" customHeight="1">
      <c r="A3" s="289" t="str">
        <f>CPU!A3</f>
        <v>DATA: </v>
      </c>
      <c r="B3" s="289"/>
      <c r="C3" s="273" t="str">
        <f>CPU!B3</f>
        <v>AGOSTO DE 2019</v>
      </c>
      <c r="D3" s="274"/>
      <c r="E3" s="274"/>
      <c r="F3" s="274"/>
      <c r="G3" s="274"/>
      <c r="H3" s="274"/>
      <c r="I3" s="275"/>
    </row>
    <row r="4" spans="1:9" ht="19.5" customHeight="1">
      <c r="A4" s="289" t="str">
        <f>CPU!A4</f>
        <v>LOCAL: </v>
      </c>
      <c r="B4" s="289"/>
      <c r="C4" s="273" t="str">
        <f>CPU!B4</f>
        <v>VILA RIO VERMELHO  - OURÉM, PARÁ</v>
      </c>
      <c r="D4" s="274"/>
      <c r="E4" s="274"/>
      <c r="F4" s="274"/>
      <c r="G4" s="274"/>
      <c r="H4" s="274"/>
      <c r="I4" s="275"/>
    </row>
    <row r="5" spans="1:9" ht="19.5" customHeight="1">
      <c r="A5" s="289" t="str">
        <f>CPU!A5</f>
        <v>VALOR: </v>
      </c>
      <c r="B5" s="289"/>
      <c r="C5" s="286">
        <f>CPU!B5</f>
        <v>210468.5701</v>
      </c>
      <c r="D5" s="287"/>
      <c r="E5" s="287"/>
      <c r="F5" s="287"/>
      <c r="G5" s="287"/>
      <c r="H5" s="287"/>
      <c r="I5" s="288"/>
    </row>
    <row r="6" spans="1:9" ht="19.5" customHeight="1">
      <c r="A6" s="289" t="str">
        <f>CPU!A6</f>
        <v>BDI</v>
      </c>
      <c r="B6" s="289"/>
      <c r="C6" s="279">
        <f>CPU!B6</f>
        <v>0.2881986483454233</v>
      </c>
      <c r="D6" s="280"/>
      <c r="E6" s="280"/>
      <c r="F6" s="280"/>
      <c r="G6" s="280"/>
      <c r="H6" s="280"/>
      <c r="I6" s="281"/>
    </row>
    <row r="7" spans="1:9" ht="19.5" customHeight="1">
      <c r="A7" s="289" t="str">
        <f>CPU!A7</f>
        <v>REFERÊNCIA:</v>
      </c>
      <c r="B7" s="289"/>
      <c r="C7" s="273" t="str">
        <f>CPU!B7</f>
        <v>SEDOP - NOVEMBRO 2019 / SINAPI - NOVEMBRO 2019</v>
      </c>
      <c r="D7" s="274"/>
      <c r="E7" s="274"/>
      <c r="F7" s="274"/>
      <c r="G7" s="274"/>
      <c r="H7" s="274"/>
      <c r="I7" s="275"/>
    </row>
    <row r="8" spans="1:9" ht="19.5" customHeight="1">
      <c r="A8" s="289" t="str">
        <f>CPU!A8</f>
        <v>RESPONSÁVEL TÉCNICO:</v>
      </c>
      <c r="B8" s="289"/>
      <c r="C8" s="273" t="str">
        <f>CPU!B8</f>
        <v>RENARA DURÃES</v>
      </c>
      <c r="D8" s="274"/>
      <c r="E8" s="274"/>
      <c r="F8" s="274"/>
      <c r="G8" s="274"/>
      <c r="H8" s="274"/>
      <c r="I8" s="275"/>
    </row>
    <row r="9" spans="1:10" ht="19.5" customHeight="1">
      <c r="A9" s="289" t="str">
        <f>CPU!A9</f>
        <v>REGISTRO PROFISSIONAL:</v>
      </c>
      <c r="B9" s="289"/>
      <c r="C9" s="273" t="str">
        <f>CPU!B9</f>
        <v>CREA - 1516123638</v>
      </c>
      <c r="D9" s="274"/>
      <c r="E9" s="274"/>
      <c r="F9" s="274"/>
      <c r="G9" s="274"/>
      <c r="H9" s="274"/>
      <c r="I9" s="275"/>
      <c r="J9" s="3"/>
    </row>
    <row r="10" spans="1:10" ht="19.5" customHeight="1">
      <c r="A10" s="282" t="s">
        <v>151</v>
      </c>
      <c r="B10" s="283"/>
      <c r="C10" s="283"/>
      <c r="D10" s="283"/>
      <c r="E10" s="283"/>
      <c r="F10" s="283"/>
      <c r="G10" s="283"/>
      <c r="H10" s="283"/>
      <c r="I10" s="283"/>
      <c r="J10" s="3"/>
    </row>
    <row r="11" spans="1:9" ht="13.5" customHeight="1" thickBot="1">
      <c r="A11" s="284"/>
      <c r="B11" s="285"/>
      <c r="C11" s="285"/>
      <c r="D11" s="285"/>
      <c r="E11" s="285"/>
      <c r="F11" s="285"/>
      <c r="G11" s="285"/>
      <c r="H11" s="285"/>
      <c r="I11" s="285"/>
    </row>
    <row r="12" spans="1:9" ht="13.5" thickBot="1">
      <c r="A12" s="30" t="s">
        <v>0</v>
      </c>
      <c r="B12" s="31" t="s">
        <v>56</v>
      </c>
      <c r="C12" s="32"/>
      <c r="D12" s="32"/>
      <c r="E12" s="32"/>
      <c r="F12" s="32"/>
      <c r="G12" s="32"/>
      <c r="H12" s="32"/>
      <c r="I12" s="33"/>
    </row>
    <row r="13" spans="1:9" ht="15.75" thickBot="1">
      <c r="A13" s="34">
        <v>1</v>
      </c>
      <c r="B13" s="35" t="s">
        <v>57</v>
      </c>
      <c r="C13" s="36"/>
      <c r="D13" s="36"/>
      <c r="E13" s="36"/>
      <c r="F13" s="36"/>
      <c r="G13" s="36"/>
      <c r="H13" s="37"/>
      <c r="I13" s="92">
        <v>0.03</v>
      </c>
    </row>
    <row r="14" spans="1:9" ht="15.75" thickBot="1">
      <c r="A14" s="34">
        <v>2</v>
      </c>
      <c r="B14" s="35" t="s">
        <v>58</v>
      </c>
      <c r="C14" s="36"/>
      <c r="D14" s="36"/>
      <c r="E14" s="36"/>
      <c r="F14" s="36"/>
      <c r="G14" s="36"/>
      <c r="H14" s="36"/>
      <c r="I14" s="92">
        <v>0.008</v>
      </c>
    </row>
    <row r="15" spans="1:9" ht="13.5" thickBot="1">
      <c r="A15" s="39">
        <v>3</v>
      </c>
      <c r="B15" s="35" t="s">
        <v>59</v>
      </c>
      <c r="C15" s="36"/>
      <c r="D15" s="36"/>
      <c r="E15" s="36"/>
      <c r="F15" s="36"/>
      <c r="G15" s="36"/>
      <c r="H15" s="37"/>
      <c r="I15" s="93">
        <v>0.0097</v>
      </c>
    </row>
    <row r="16" spans="1:9" ht="15.75" thickBot="1">
      <c r="A16" s="34">
        <v>4</v>
      </c>
      <c r="B16" s="35" t="s">
        <v>60</v>
      </c>
      <c r="C16" s="36"/>
      <c r="D16" s="36"/>
      <c r="E16" s="36"/>
      <c r="F16" s="36"/>
      <c r="G16" s="36"/>
      <c r="H16" s="37"/>
      <c r="I16" s="92">
        <v>0.0059</v>
      </c>
    </row>
    <row r="17" spans="1:9" ht="15">
      <c r="A17" s="34">
        <v>5</v>
      </c>
      <c r="B17" s="35" t="s">
        <v>61</v>
      </c>
      <c r="C17" s="36"/>
      <c r="D17" s="36"/>
      <c r="E17" s="36"/>
      <c r="F17" s="36"/>
      <c r="G17" s="36"/>
      <c r="H17" s="37"/>
      <c r="I17" s="40">
        <v>0.0616</v>
      </c>
    </row>
    <row r="18" spans="1:9" ht="15.75" thickBot="1">
      <c r="A18" s="41">
        <v>6</v>
      </c>
      <c r="B18" s="42" t="s">
        <v>62</v>
      </c>
      <c r="C18" s="43"/>
      <c r="D18" s="43"/>
      <c r="E18" s="43"/>
      <c r="F18" s="43"/>
      <c r="G18" s="43"/>
      <c r="H18" s="44"/>
      <c r="I18" s="45">
        <f>I25</f>
        <v>0.1315</v>
      </c>
    </row>
    <row r="19" spans="1:9" ht="12.75">
      <c r="A19" s="46"/>
      <c r="B19" s="36"/>
      <c r="C19" s="36"/>
      <c r="D19" s="36"/>
      <c r="E19" s="36"/>
      <c r="F19" s="36"/>
      <c r="G19" s="36"/>
      <c r="H19" s="36"/>
      <c r="I19" s="47"/>
    </row>
    <row r="20" spans="1:9" ht="13.5" thickBot="1">
      <c r="A20" s="48" t="s">
        <v>0</v>
      </c>
      <c r="B20" s="49" t="s">
        <v>63</v>
      </c>
      <c r="C20" s="36"/>
      <c r="D20" s="36"/>
      <c r="E20" s="36"/>
      <c r="F20" s="36"/>
      <c r="G20" s="36"/>
      <c r="H20" s="36"/>
      <c r="I20" s="47"/>
    </row>
    <row r="21" spans="1:9" ht="12.75">
      <c r="A21" s="50" t="s">
        <v>64</v>
      </c>
      <c r="B21" s="51" t="s">
        <v>65</v>
      </c>
      <c r="C21" s="52"/>
      <c r="D21" s="52"/>
      <c r="E21" s="52"/>
      <c r="F21" s="52"/>
      <c r="G21" s="52"/>
      <c r="H21" s="52"/>
      <c r="I21" s="53">
        <v>0.05</v>
      </c>
    </row>
    <row r="22" spans="1:9" ht="15">
      <c r="A22" s="34" t="s">
        <v>66</v>
      </c>
      <c r="B22" s="35" t="s">
        <v>67</v>
      </c>
      <c r="C22" s="36"/>
      <c r="D22" s="36"/>
      <c r="E22" s="36"/>
      <c r="F22" s="36"/>
      <c r="G22" s="36"/>
      <c r="H22" s="36"/>
      <c r="I22" s="38">
        <v>0.0065</v>
      </c>
    </row>
    <row r="23" spans="1:9" ht="15">
      <c r="A23" s="34" t="s">
        <v>68</v>
      </c>
      <c r="B23" s="54" t="s">
        <v>69</v>
      </c>
      <c r="C23" s="36"/>
      <c r="D23" s="36"/>
      <c r="E23" s="36"/>
      <c r="F23" s="36"/>
      <c r="G23" s="36"/>
      <c r="H23" s="36"/>
      <c r="I23" s="38">
        <v>0.03</v>
      </c>
    </row>
    <row r="24" spans="1:9" ht="15.75" thickBot="1">
      <c r="A24" s="41" t="s">
        <v>70</v>
      </c>
      <c r="B24" s="55" t="s">
        <v>71</v>
      </c>
      <c r="C24" s="43"/>
      <c r="D24" s="43"/>
      <c r="E24" s="43"/>
      <c r="F24" s="43"/>
      <c r="G24" s="43"/>
      <c r="H24" s="43"/>
      <c r="I24" s="56">
        <v>0.045</v>
      </c>
    </row>
    <row r="25" spans="1:14" ht="16.5" thickBot="1">
      <c r="A25" s="35"/>
      <c r="B25" s="36"/>
      <c r="C25" s="36"/>
      <c r="D25" s="36"/>
      <c r="E25" s="36"/>
      <c r="F25" s="52" t="s">
        <v>72</v>
      </c>
      <c r="G25" s="52"/>
      <c r="H25" s="57"/>
      <c r="I25" s="58">
        <f>SUM(I21:I24)</f>
        <v>0.1315</v>
      </c>
      <c r="N25" s="59"/>
    </row>
    <row r="26" spans="1:14" ht="16.5" thickBot="1">
      <c r="A26" s="60" t="s">
        <v>73</v>
      </c>
      <c r="B26" s="61"/>
      <c r="C26" s="61"/>
      <c r="D26" s="61"/>
      <c r="E26" s="61"/>
      <c r="F26" s="61"/>
      <c r="G26" s="61"/>
      <c r="H26" s="61"/>
      <c r="I26" s="62"/>
      <c r="N26" s="63"/>
    </row>
    <row r="27" spans="1:14" ht="41.25" customHeight="1" thickBot="1">
      <c r="A27" s="64"/>
      <c r="B27" s="65"/>
      <c r="C27" s="65"/>
      <c r="D27" s="65"/>
      <c r="E27" s="65"/>
      <c r="F27" s="65"/>
      <c r="G27" s="78" t="s">
        <v>79</v>
      </c>
      <c r="H27" s="66"/>
      <c r="I27" s="67">
        <f>(((1+I13+I14+I15)*(1+I16)*(1+I17))/(1-I18))-1</f>
        <v>0.2881986483454233</v>
      </c>
      <c r="N27" s="68"/>
    </row>
    <row r="28" spans="2:14" ht="15">
      <c r="B28" s="69"/>
      <c r="C28" s="69"/>
      <c r="D28" s="69"/>
      <c r="E28" s="69"/>
      <c r="F28" s="69"/>
      <c r="G28" s="69"/>
      <c r="H28" s="69"/>
      <c r="I28" s="69"/>
      <c r="J28" s="70"/>
      <c r="N28" s="68"/>
    </row>
    <row r="29" spans="1:14" ht="15.75">
      <c r="A29" s="71" t="s">
        <v>74</v>
      </c>
      <c r="N29" s="63"/>
    </row>
    <row r="30" spans="1:10" ht="12.75">
      <c r="A30" s="292" t="s">
        <v>75</v>
      </c>
      <c r="B30" s="292"/>
      <c r="C30" s="292"/>
      <c r="D30" s="292"/>
      <c r="E30" s="292"/>
      <c r="F30" s="292"/>
      <c r="G30" s="292"/>
      <c r="H30" s="292"/>
      <c r="I30" s="292"/>
      <c r="J30" s="181"/>
    </row>
    <row r="31" spans="1:10" ht="12.75">
      <c r="A31" s="293" t="s">
        <v>150</v>
      </c>
      <c r="B31" s="293"/>
      <c r="C31" s="293"/>
      <c r="D31" s="293"/>
      <c r="E31" s="293"/>
      <c r="F31" s="293"/>
      <c r="G31" s="293"/>
      <c r="H31" s="293"/>
      <c r="I31" s="293"/>
      <c r="J31" s="181"/>
    </row>
    <row r="32" spans="1:10" ht="12.75">
      <c r="A32" s="292" t="s">
        <v>76</v>
      </c>
      <c r="B32" s="292"/>
      <c r="C32" s="292"/>
      <c r="D32" s="292"/>
      <c r="E32" s="292"/>
      <c r="F32" s="292"/>
      <c r="G32" s="292"/>
      <c r="H32" s="292"/>
      <c r="I32" s="292"/>
      <c r="J32" s="181"/>
    </row>
    <row r="33" spans="1:10" ht="29.25" customHeight="1">
      <c r="A33" s="291" t="s">
        <v>77</v>
      </c>
      <c r="B33" s="291"/>
      <c r="C33" s="291"/>
      <c r="D33" s="291"/>
      <c r="E33" s="291"/>
      <c r="F33" s="291"/>
      <c r="G33" s="291"/>
      <c r="H33" s="291"/>
      <c r="I33" s="291"/>
      <c r="J33" s="72"/>
    </row>
    <row r="34" spans="1:10" ht="23.25" customHeight="1">
      <c r="A34" s="291" t="s">
        <v>78</v>
      </c>
      <c r="B34" s="291"/>
      <c r="C34" s="291"/>
      <c r="D34" s="291"/>
      <c r="E34" s="291"/>
      <c r="F34" s="291"/>
      <c r="G34" s="291"/>
      <c r="H34" s="291"/>
      <c r="I34" s="291"/>
      <c r="J34" s="72"/>
    </row>
    <row r="35" spans="2:9" ht="12.75" customHeight="1">
      <c r="B35" s="72"/>
      <c r="C35" s="72"/>
      <c r="D35" s="72"/>
      <c r="E35" s="72"/>
      <c r="F35" s="72"/>
      <c r="G35" s="72"/>
      <c r="H35" s="72"/>
      <c r="I35" s="72"/>
    </row>
    <row r="36" spans="1:9" ht="12.75">
      <c r="A36" s="72"/>
      <c r="B36" s="72"/>
      <c r="C36" s="72"/>
      <c r="D36" s="72"/>
      <c r="E36" s="72"/>
      <c r="F36" s="72"/>
      <c r="G36" s="72"/>
      <c r="H36" s="72"/>
      <c r="I36" s="72"/>
    </row>
    <row r="37" spans="2:9" ht="12.75">
      <c r="B37" s="72"/>
      <c r="C37" s="72"/>
      <c r="D37" s="72"/>
      <c r="E37" s="72"/>
      <c r="F37" s="72"/>
      <c r="G37" s="72"/>
      <c r="H37" s="72"/>
      <c r="I37" s="72"/>
    </row>
    <row r="38" spans="2:9" ht="12.75">
      <c r="B38" s="72"/>
      <c r="C38" s="72"/>
      <c r="D38" s="72"/>
      <c r="E38" s="72"/>
      <c r="F38" s="72"/>
      <c r="G38" s="72"/>
      <c r="H38" s="72"/>
      <c r="I38" s="72"/>
    </row>
    <row r="39" spans="2:9" ht="12.75">
      <c r="B39" s="72"/>
      <c r="C39" s="72"/>
      <c r="D39" s="72"/>
      <c r="E39" s="72"/>
      <c r="F39" s="72"/>
      <c r="G39" s="72"/>
      <c r="H39" s="72"/>
      <c r="I39" s="72"/>
    </row>
    <row r="40" spans="2:9" ht="12.75">
      <c r="B40" s="72"/>
      <c r="C40" s="72"/>
      <c r="D40" s="72"/>
      <c r="E40" s="72"/>
      <c r="F40" s="72"/>
      <c r="G40" s="72"/>
      <c r="H40" s="72"/>
      <c r="I40" s="72"/>
    </row>
    <row r="41" spans="2:9" ht="12.75">
      <c r="B41" s="72"/>
      <c r="C41" s="72"/>
      <c r="D41" s="72"/>
      <c r="E41" s="72"/>
      <c r="F41" s="72"/>
      <c r="G41" s="72"/>
      <c r="H41" s="72"/>
      <c r="I41" s="72"/>
    </row>
    <row r="42" spans="2:9" ht="12.75">
      <c r="B42" s="72"/>
      <c r="C42" s="72"/>
      <c r="D42" s="72"/>
      <c r="E42" s="72"/>
      <c r="F42" s="72"/>
      <c r="G42" s="72"/>
      <c r="H42" s="72"/>
      <c r="I42" s="72"/>
    </row>
    <row r="43" spans="2:9" ht="12.75">
      <c r="B43" s="72"/>
      <c r="C43" s="72"/>
      <c r="D43" s="72"/>
      <c r="E43" s="72"/>
      <c r="F43" s="72"/>
      <c r="G43" s="72"/>
      <c r="H43" s="72"/>
      <c r="I43" s="72"/>
    </row>
    <row r="44" spans="1:9" ht="12.75">
      <c r="A44" s="36"/>
      <c r="B44" s="36"/>
      <c r="C44" s="36"/>
      <c r="D44" s="73"/>
      <c r="E44" s="73"/>
      <c r="F44" s="73"/>
      <c r="G44" s="73"/>
      <c r="H44" s="36"/>
      <c r="I44" s="36"/>
    </row>
    <row r="45" spans="1:9" ht="12.75">
      <c r="A45" s="74"/>
      <c r="B45" s="74"/>
      <c r="C45" s="74"/>
      <c r="D45" s="290"/>
      <c r="E45" s="290"/>
      <c r="F45" s="290"/>
      <c r="G45" s="290"/>
      <c r="H45" s="74"/>
      <c r="I45" s="74"/>
    </row>
    <row r="46" spans="1:9" ht="12.75">
      <c r="A46" s="75"/>
      <c r="B46" s="75"/>
      <c r="C46" s="75"/>
      <c r="D46" s="290"/>
      <c r="E46" s="290"/>
      <c r="F46" s="290"/>
      <c r="G46" s="290"/>
      <c r="H46" s="75"/>
      <c r="I46" s="75"/>
    </row>
    <row r="47" spans="1:9" ht="12.75">
      <c r="A47" s="76"/>
      <c r="B47" s="76"/>
      <c r="C47" s="76"/>
      <c r="D47" s="76"/>
      <c r="E47" s="76"/>
      <c r="F47" s="76"/>
      <c r="G47" s="76"/>
      <c r="H47" s="76"/>
      <c r="I47" s="76"/>
    </row>
    <row r="48" spans="1:9" ht="12.75">
      <c r="A48" s="76"/>
      <c r="B48" s="76"/>
      <c r="C48" s="76"/>
      <c r="D48" s="76"/>
      <c r="E48" s="76"/>
      <c r="F48" s="76"/>
      <c r="G48" s="76"/>
      <c r="H48" s="76"/>
      <c r="I48" s="76"/>
    </row>
    <row r="49" spans="5:9" ht="12.75">
      <c r="E49" s="77"/>
      <c r="F49" s="77"/>
      <c r="G49" s="77"/>
      <c r="H49" s="77"/>
      <c r="I49" s="77"/>
    </row>
    <row r="50" spans="1:9" ht="12.75">
      <c r="A50" s="74"/>
      <c r="B50" s="74"/>
      <c r="C50" s="74"/>
      <c r="D50" s="74"/>
      <c r="E50" s="74"/>
      <c r="F50" s="74"/>
      <c r="G50" s="74"/>
      <c r="H50" s="74"/>
      <c r="I50" s="74"/>
    </row>
  </sheetData>
  <sheetProtection/>
  <mergeCells count="26">
    <mergeCell ref="A3:B3"/>
    <mergeCell ref="A4:B4"/>
    <mergeCell ref="D45:G45"/>
    <mergeCell ref="D46:G46"/>
    <mergeCell ref="A34:I34"/>
    <mergeCell ref="A33:I33"/>
    <mergeCell ref="A30:I30"/>
    <mergeCell ref="A32:I32"/>
    <mergeCell ref="A31:I31"/>
    <mergeCell ref="A5:B5"/>
    <mergeCell ref="A7:B7"/>
    <mergeCell ref="A8:B8"/>
    <mergeCell ref="A9:B9"/>
    <mergeCell ref="C7:I7"/>
    <mergeCell ref="C8:I8"/>
    <mergeCell ref="C9:I9"/>
    <mergeCell ref="A10:I11"/>
    <mergeCell ref="C1:I1"/>
    <mergeCell ref="C2:I2"/>
    <mergeCell ref="C3:I3"/>
    <mergeCell ref="C4:I4"/>
    <mergeCell ref="C5:I5"/>
    <mergeCell ref="A1:B1"/>
    <mergeCell ref="A2:B2"/>
    <mergeCell ref="C6:I6"/>
    <mergeCell ref="A6:B6"/>
  </mergeCells>
  <printOptions/>
  <pageMargins left="0.7" right="0.7" top="0.75" bottom="0.75" header="0.3" footer="0.3"/>
  <pageSetup fitToHeight="0" fitToWidth="1" horizontalDpi="360" verticalDpi="360" orientation="portrait" paperSize="9" scale="77" r:id="rId4"/>
  <drawing r:id="rId3"/>
  <legacyDrawing r:id="rId2"/>
  <oleObjects>
    <oleObject progId="Word.Document.12" shapeId="33793619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view="pageBreakPreview" zoomScale="95" zoomScaleSheetLayoutView="95" zoomScalePageLayoutView="0" workbookViewId="0" topLeftCell="A1">
      <selection activeCell="B32" sqref="B32"/>
    </sheetView>
  </sheetViews>
  <sheetFormatPr defaultColWidth="9.140625" defaultRowHeight="12.75"/>
  <cols>
    <col min="1" max="1" width="28.28125" style="10" customWidth="1"/>
    <col min="2" max="2" width="52.28125" style="0" bestFit="1" customWidth="1"/>
    <col min="3" max="3" width="17.7109375" style="0" customWidth="1"/>
    <col min="4" max="4" width="14.140625" style="0" customWidth="1"/>
    <col min="5" max="6" width="13.8515625" style="0" bestFit="1" customWidth="1"/>
  </cols>
  <sheetData>
    <row r="1" spans="1:6" ht="15">
      <c r="A1" s="230" t="str">
        <f>CPU!A1</f>
        <v>OBRA: </v>
      </c>
      <c r="B1" s="294" t="str">
        <f>CPU!B1</f>
        <v>CONSTRUÇÃO DE ARENA ESPORTIVA</v>
      </c>
      <c r="C1" s="294"/>
      <c r="D1" s="294"/>
      <c r="E1" s="294"/>
      <c r="F1" s="294"/>
    </row>
    <row r="2" spans="1:6" ht="15">
      <c r="A2" s="230" t="str">
        <f>CPU!A2</f>
        <v>CONVENENTE:  </v>
      </c>
      <c r="B2" s="294" t="str">
        <f>CPU!B2</f>
        <v> PREFEITURA MUNICIPAL DE OURÉM - PARÁ</v>
      </c>
      <c r="C2" s="294"/>
      <c r="D2" s="294"/>
      <c r="E2" s="294"/>
      <c r="F2" s="294"/>
    </row>
    <row r="3" spans="1:6" ht="19.5" customHeight="1">
      <c r="A3" s="230" t="str">
        <f>CPU!A3</f>
        <v>DATA: </v>
      </c>
      <c r="B3" s="294" t="str">
        <f>CPU!B3</f>
        <v>AGOSTO DE 2019</v>
      </c>
      <c r="C3" s="294"/>
      <c r="D3" s="294"/>
      <c r="E3" s="294"/>
      <c r="F3" s="294"/>
    </row>
    <row r="4" spans="1:6" ht="19.5" customHeight="1">
      <c r="A4" s="230" t="str">
        <f>CPU!A4</f>
        <v>LOCAL: </v>
      </c>
      <c r="B4" s="294" t="str">
        <f>CPU!B4</f>
        <v>VILA RIO VERMELHO  - OURÉM, PARÁ</v>
      </c>
      <c r="C4" s="294"/>
      <c r="D4" s="294"/>
      <c r="E4" s="294"/>
      <c r="F4" s="294"/>
    </row>
    <row r="5" spans="1:6" ht="19.5" customHeight="1">
      <c r="A5" s="230" t="str">
        <f>CPU!A5</f>
        <v>VALOR: </v>
      </c>
      <c r="B5" s="295">
        <f>CPU!B5</f>
        <v>210468.5701</v>
      </c>
      <c r="C5" s="295"/>
      <c r="D5" s="295"/>
      <c r="E5" s="295"/>
      <c r="F5" s="295"/>
    </row>
    <row r="6" spans="1:6" ht="19.5" customHeight="1">
      <c r="A6" s="230" t="str">
        <f>CPU!A6</f>
        <v>BDI</v>
      </c>
      <c r="B6" s="299">
        <f>CPU!B6</f>
        <v>0.2881986483454233</v>
      </c>
      <c r="C6" s="299"/>
      <c r="D6" s="299"/>
      <c r="E6" s="299"/>
      <c r="F6" s="299"/>
    </row>
    <row r="7" spans="1:6" ht="19.5" customHeight="1">
      <c r="A7" s="230" t="str">
        <f>CPU!A7</f>
        <v>REFERÊNCIA:</v>
      </c>
      <c r="B7" s="294" t="str">
        <f>CPU!B7</f>
        <v>SEDOP - NOVEMBRO 2019 / SINAPI - NOVEMBRO 2019</v>
      </c>
      <c r="C7" s="294"/>
      <c r="D7" s="294"/>
      <c r="E7" s="294"/>
      <c r="F7" s="294"/>
    </row>
    <row r="8" spans="1:6" ht="19.5" customHeight="1">
      <c r="A8" s="230" t="str">
        <f>CPU!A8</f>
        <v>RESPONSÁVEL TÉCNICO:</v>
      </c>
      <c r="B8" s="294" t="str">
        <f>CPU!B8</f>
        <v>RENARA DURÃES</v>
      </c>
      <c r="C8" s="294"/>
      <c r="D8" s="294"/>
      <c r="E8" s="294"/>
      <c r="F8" s="294"/>
    </row>
    <row r="9" spans="1:6" ht="12.75">
      <c r="A9" s="300" t="s">
        <v>20</v>
      </c>
      <c r="B9" s="301"/>
      <c r="C9" s="301"/>
      <c r="D9" s="301"/>
      <c r="E9" s="301"/>
      <c r="F9" s="302"/>
    </row>
    <row r="10" spans="1:6" ht="12.75">
      <c r="A10" s="300"/>
      <c r="B10" s="301"/>
      <c r="C10" s="301"/>
      <c r="D10" s="301"/>
      <c r="E10" s="301"/>
      <c r="F10" s="302"/>
    </row>
    <row r="11" spans="1:6" ht="12.75">
      <c r="A11" s="84" t="s">
        <v>16</v>
      </c>
      <c r="B11" s="12" t="s">
        <v>17</v>
      </c>
      <c r="C11" s="12" t="s">
        <v>9</v>
      </c>
      <c r="D11" s="15" t="s">
        <v>18</v>
      </c>
      <c r="E11" s="15" t="s">
        <v>19</v>
      </c>
      <c r="F11" s="15" t="s">
        <v>149</v>
      </c>
    </row>
    <row r="12" spans="1:6" ht="12.75">
      <c r="A12" s="85"/>
      <c r="B12" s="296" t="str">
        <f>Orçamento!D13</f>
        <v>ADMINISTRAÇÃO LOCAL</v>
      </c>
      <c r="C12" s="5"/>
      <c r="D12" s="176">
        <f>1/3</f>
        <v>0.3333333333333333</v>
      </c>
      <c r="E12" s="176">
        <f>1/3</f>
        <v>0.3333333333333333</v>
      </c>
      <c r="F12" s="176">
        <f>1/3</f>
        <v>0.3333333333333333</v>
      </c>
    </row>
    <row r="13" spans="1:6" ht="12.75">
      <c r="A13" s="173" t="str">
        <f>Orçamento!C13</f>
        <v>1</v>
      </c>
      <c r="B13" s="297"/>
      <c r="C13" s="11">
        <f>Orçamento!I15</f>
        <v>10737.91</v>
      </c>
      <c r="D13" s="177"/>
      <c r="E13" s="177"/>
      <c r="F13" s="177"/>
    </row>
    <row r="14" spans="1:6" ht="12.75">
      <c r="A14" s="87"/>
      <c r="B14" s="298"/>
      <c r="C14" s="9"/>
      <c r="D14" s="178">
        <f>$C$13*D12</f>
        <v>3579.3033333333333</v>
      </c>
      <c r="E14" s="178">
        <f>$C$13*E12</f>
        <v>3579.3033333333333</v>
      </c>
      <c r="F14" s="178">
        <f>$C$13*F12</f>
        <v>3579.3033333333333</v>
      </c>
    </row>
    <row r="15" spans="1:6" ht="12.75">
      <c r="A15" s="85"/>
      <c r="B15" s="296" t="str">
        <f>Orçamento!D16</f>
        <v>SERVIÇOS INICIAIS</v>
      </c>
      <c r="C15" s="5"/>
      <c r="D15" s="176">
        <f>D17/C16</f>
        <v>1</v>
      </c>
      <c r="E15" s="176"/>
      <c r="F15" s="14"/>
    </row>
    <row r="16" spans="1:6" ht="12.75">
      <c r="A16" s="173" t="str">
        <f>Orçamento!C16</f>
        <v>2</v>
      </c>
      <c r="B16" s="297"/>
      <c r="C16" s="11">
        <f>Orçamento!I21</f>
        <v>21957.7502</v>
      </c>
      <c r="D16" s="177"/>
      <c r="E16" s="179"/>
      <c r="F16" s="6"/>
    </row>
    <row r="17" spans="1:6" ht="12.75">
      <c r="A17" s="87"/>
      <c r="B17" s="298"/>
      <c r="C17" s="9"/>
      <c r="D17" s="178">
        <f>C16</f>
        <v>21957.7502</v>
      </c>
      <c r="E17" s="178"/>
      <c r="F17" s="13"/>
    </row>
    <row r="18" spans="1:6" ht="12.75">
      <c r="A18" s="86"/>
      <c r="B18" s="303" t="str">
        <f>Orçamento!D22</f>
        <v>MURETA EM ALVENARIA, REBOCADA E PINTADA DUAS FACES, H= 1,00 M E CALÇADA E PISOS</v>
      </c>
      <c r="C18" s="172"/>
      <c r="D18" s="176">
        <v>0.2</v>
      </c>
      <c r="E18" s="176">
        <v>0.65</v>
      </c>
      <c r="F18" s="176">
        <v>0.15</v>
      </c>
    </row>
    <row r="19" spans="1:6" ht="12.75">
      <c r="A19" s="173" t="str">
        <f>Orçamento!C22</f>
        <v>3</v>
      </c>
      <c r="B19" s="304"/>
      <c r="C19" s="11">
        <f>Orçamento!I36</f>
        <v>145314.3974</v>
      </c>
      <c r="D19" s="177"/>
      <c r="E19" s="177"/>
      <c r="F19" s="177"/>
    </row>
    <row r="20" spans="1:6" ht="12.75">
      <c r="A20" s="86"/>
      <c r="B20" s="305"/>
      <c r="C20" s="172"/>
      <c r="D20" s="178">
        <f>C19*$D$18</f>
        <v>29062.87948</v>
      </c>
      <c r="E20" s="178">
        <f>C19*$E$18</f>
        <v>94454.35831</v>
      </c>
      <c r="F20" s="178">
        <f>F18*C19</f>
        <v>21797.15961</v>
      </c>
    </row>
    <row r="21" spans="1:6" ht="12.75">
      <c r="A21" s="85"/>
      <c r="B21" s="5"/>
      <c r="C21" s="5"/>
      <c r="D21" s="14"/>
      <c r="E21" s="14"/>
      <c r="F21" s="176">
        <v>1</v>
      </c>
    </row>
    <row r="22" spans="1:6" ht="12.75">
      <c r="A22" s="173" t="str">
        <f>Orçamento!C37</f>
        <v>4</v>
      </c>
      <c r="B22" s="16" t="str">
        <f>Orçamento!D37</f>
        <v>INSTALAÇÕES ELÉTRICAS</v>
      </c>
      <c r="C22" s="11">
        <f>Orçamento!I48</f>
        <v>17810.1375</v>
      </c>
      <c r="D22" s="6"/>
      <c r="E22" s="6"/>
      <c r="F22" s="177"/>
    </row>
    <row r="23" spans="1:6" ht="12.75">
      <c r="A23" s="87"/>
      <c r="B23" s="174"/>
      <c r="C23" s="9"/>
      <c r="D23" s="13"/>
      <c r="E23" s="13"/>
      <c r="F23" s="178">
        <f>F21*C22</f>
        <v>17810.1375</v>
      </c>
    </row>
    <row r="24" spans="1:6" ht="12.75">
      <c r="A24" s="85"/>
      <c r="B24" s="175"/>
      <c r="C24" s="5"/>
      <c r="D24" s="176">
        <v>1</v>
      </c>
      <c r="E24" s="14"/>
      <c r="F24" s="14"/>
    </row>
    <row r="25" spans="1:6" ht="12.75">
      <c r="A25" s="173" t="str">
        <f>Orçamento!C49</f>
        <v>5</v>
      </c>
      <c r="B25" s="16" t="str">
        <f>Orçamento!D49</f>
        <v>DRENAGEM DE ÁGUAS PLUVIAIS</v>
      </c>
      <c r="C25" s="11">
        <f>Orçamento!I54</f>
        <v>8443.8975</v>
      </c>
      <c r="D25" s="177"/>
      <c r="E25" s="6"/>
      <c r="F25" s="6"/>
    </row>
    <row r="26" spans="1:6" ht="12.75">
      <c r="A26" s="87"/>
      <c r="B26" s="174"/>
      <c r="C26" s="9"/>
      <c r="D26" s="178">
        <f>D24*C25</f>
        <v>8443.8975</v>
      </c>
      <c r="E26" s="13"/>
      <c r="F26" s="13"/>
    </row>
    <row r="27" spans="1:6" ht="12.75">
      <c r="A27" s="85"/>
      <c r="B27" s="175"/>
      <c r="C27" s="5"/>
      <c r="D27" s="14"/>
      <c r="E27" s="14"/>
      <c r="F27" s="176">
        <v>1</v>
      </c>
    </row>
    <row r="28" spans="1:6" ht="12.75">
      <c r="A28" s="173" t="str">
        <f>Orçamento!C55</f>
        <v>6</v>
      </c>
      <c r="B28" s="16" t="str">
        <f>Orçamento!D55</f>
        <v>SERVIÇOS FINAIS</v>
      </c>
      <c r="C28" s="11">
        <f>Orçamento!I57</f>
        <v>6204.4775</v>
      </c>
      <c r="D28" s="6"/>
      <c r="E28" s="6"/>
      <c r="F28" s="177"/>
    </row>
    <row r="29" spans="1:6" ht="12.75">
      <c r="A29" s="87"/>
      <c r="B29" s="9"/>
      <c r="C29" s="9"/>
      <c r="D29" s="13"/>
      <c r="E29" s="13"/>
      <c r="F29" s="178">
        <f>F27*C28</f>
        <v>6204.4775</v>
      </c>
    </row>
    <row r="30" spans="1:6" ht="13.5" thickBot="1">
      <c r="A30" s="88"/>
      <c r="B30" s="89" t="s">
        <v>9</v>
      </c>
      <c r="C30" s="90">
        <f>C13+C28+C25+C22+C16+C19</f>
        <v>210468.57009999998</v>
      </c>
      <c r="D30" s="91">
        <f>D14+D17+D20+D23+D26+D29</f>
        <v>63043.83051333333</v>
      </c>
      <c r="E30" s="91">
        <f>E14+E17+E20+E23+E26+E29</f>
        <v>98033.66164333333</v>
      </c>
      <c r="F30" s="91">
        <f>F14+F17+F20+F23+F26+F29</f>
        <v>49391.07794333333</v>
      </c>
    </row>
    <row r="35" spans="5:6" ht="12.75">
      <c r="E35" s="83"/>
      <c r="F35" s="83"/>
    </row>
  </sheetData>
  <sheetProtection/>
  <mergeCells count="12">
    <mergeCell ref="B15:B17"/>
    <mergeCell ref="B18:B20"/>
    <mergeCell ref="B1:F1"/>
    <mergeCell ref="B2:F2"/>
    <mergeCell ref="B3:F3"/>
    <mergeCell ref="B4:F4"/>
    <mergeCell ref="B5:F5"/>
    <mergeCell ref="B12:B14"/>
    <mergeCell ref="B6:F6"/>
    <mergeCell ref="B7:F7"/>
    <mergeCell ref="B8:F8"/>
    <mergeCell ref="A9:F10"/>
  </mergeCells>
  <printOptions/>
  <pageMargins left="0.7" right="0.7" top="0.75" bottom="0.75" header="0.3" footer="0.3"/>
  <pageSetup fitToHeight="0" fitToWidth="1" horizontalDpi="360" verticalDpi="360" orientation="landscape" paperSize="9" scale="95" r:id="rId3"/>
  <legacyDrawing r:id="rId2"/>
  <oleObjects>
    <oleObject progId="Word.Document.12" shapeId="795494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6"/>
  <sheetViews>
    <sheetView view="pageBreakPreview" zoomScaleSheetLayoutView="100" zoomScalePageLayoutView="0" workbookViewId="0" topLeftCell="A321">
      <selection activeCell="G353" sqref="G352:G353"/>
    </sheetView>
  </sheetViews>
  <sheetFormatPr defaultColWidth="9.140625" defaultRowHeight="12.75"/>
  <cols>
    <col min="1" max="1" width="10.140625" style="7" customWidth="1"/>
    <col min="2" max="2" width="9.8515625" style="7" customWidth="1"/>
    <col min="3" max="3" width="11.140625" style="7" customWidth="1"/>
    <col min="4" max="4" width="7.57421875" style="7" customWidth="1"/>
    <col min="5" max="5" width="6.7109375" style="7" customWidth="1"/>
    <col min="6" max="7" width="7.00390625" style="7" customWidth="1"/>
    <col min="8" max="8" width="6.421875" style="7" customWidth="1"/>
    <col min="9" max="9" width="9.421875" style="7" customWidth="1"/>
    <col min="10" max="10" width="8.140625" style="7" customWidth="1"/>
    <col min="11" max="11" width="8.57421875" style="7" customWidth="1"/>
    <col min="12" max="20" width="6.421875" style="7" customWidth="1"/>
    <col min="21" max="16384" width="9.140625" style="7" customWidth="1"/>
  </cols>
  <sheetData>
    <row r="1" spans="1:13" ht="15">
      <c r="A1" s="258" t="s">
        <v>95</v>
      </c>
      <c r="B1" s="258"/>
      <c r="C1" s="258"/>
      <c r="D1" s="312" t="str">
        <f>Orçamento!D1</f>
        <v>CONSTRUÇÃO DE ARENA ESPORTIVA</v>
      </c>
      <c r="E1" s="313"/>
      <c r="F1" s="313"/>
      <c r="G1" s="313"/>
      <c r="H1" s="313"/>
      <c r="I1" s="313"/>
      <c r="J1" s="313"/>
      <c r="K1" s="313"/>
      <c r="L1" s="313"/>
      <c r="M1" s="314"/>
    </row>
    <row r="2" spans="1:13" ht="15">
      <c r="A2" s="258" t="s">
        <v>96</v>
      </c>
      <c r="B2" s="258"/>
      <c r="C2" s="258"/>
      <c r="D2" s="312" t="str">
        <f>Orçamento!D2</f>
        <v> PREFEITURA MUNICIPAL DE OURÉM - PARÁ</v>
      </c>
      <c r="E2" s="313"/>
      <c r="F2" s="313"/>
      <c r="G2" s="313"/>
      <c r="H2" s="313"/>
      <c r="I2" s="313"/>
      <c r="J2" s="313"/>
      <c r="K2" s="313"/>
      <c r="L2" s="313"/>
      <c r="M2" s="314"/>
    </row>
    <row r="3" spans="1:13" ht="15">
      <c r="A3" s="258" t="s">
        <v>98</v>
      </c>
      <c r="B3" s="258"/>
      <c r="C3" s="258"/>
      <c r="D3" s="312" t="str">
        <f>Orçamento!D3</f>
        <v>AGOSTO DE 2019</v>
      </c>
      <c r="E3" s="313"/>
      <c r="F3" s="313"/>
      <c r="G3" s="313"/>
      <c r="H3" s="313"/>
      <c r="I3" s="313"/>
      <c r="J3" s="313"/>
      <c r="K3" s="313"/>
      <c r="L3" s="313"/>
      <c r="M3" s="314"/>
    </row>
    <row r="4" spans="1:13" ht="15">
      <c r="A4" s="258" t="s">
        <v>99</v>
      </c>
      <c r="B4" s="258"/>
      <c r="C4" s="258"/>
      <c r="D4" s="312" t="str">
        <f>Orçamento!D4</f>
        <v>VILA RIO VERMELHO  - OURÉM, PARÁ</v>
      </c>
      <c r="E4" s="313"/>
      <c r="F4" s="313"/>
      <c r="G4" s="313"/>
      <c r="H4" s="313"/>
      <c r="I4" s="313"/>
      <c r="J4" s="313"/>
      <c r="K4" s="313"/>
      <c r="L4" s="313"/>
      <c r="M4" s="314"/>
    </row>
    <row r="5" spans="1:13" ht="15">
      <c r="A5" s="258" t="s">
        <v>10</v>
      </c>
      <c r="B5" s="258"/>
      <c r="C5" s="258"/>
      <c r="D5" s="315">
        <f>Orçamento!I58</f>
        <v>210468.5701</v>
      </c>
      <c r="E5" s="313"/>
      <c r="F5" s="313"/>
      <c r="G5" s="313"/>
      <c r="H5" s="313"/>
      <c r="I5" s="313"/>
      <c r="J5" s="313"/>
      <c r="K5" s="313"/>
      <c r="L5" s="313"/>
      <c r="M5" s="314"/>
    </row>
    <row r="6" spans="1:13" ht="15">
      <c r="A6" s="319" t="s">
        <v>80</v>
      </c>
      <c r="B6" s="319"/>
      <c r="C6" s="319"/>
      <c r="D6" s="316">
        <f>Orçamento!D6</f>
        <v>0.2881986483454233</v>
      </c>
      <c r="E6" s="317"/>
      <c r="F6" s="317"/>
      <c r="G6" s="317"/>
      <c r="H6" s="317"/>
      <c r="I6" s="317"/>
      <c r="J6" s="317"/>
      <c r="K6" s="317"/>
      <c r="L6" s="317"/>
      <c r="M6" s="318"/>
    </row>
    <row r="7" spans="1:13" ht="15">
      <c r="A7" s="319" t="s">
        <v>100</v>
      </c>
      <c r="B7" s="319"/>
      <c r="C7" s="319"/>
      <c r="D7" s="312" t="str">
        <f>Orçamento!D7</f>
        <v>SEDOP - NOVEMBRO 2019 / SINAPI - NOVEMBRO 2019</v>
      </c>
      <c r="E7" s="313"/>
      <c r="F7" s="313"/>
      <c r="G7" s="313"/>
      <c r="H7" s="313"/>
      <c r="I7" s="313"/>
      <c r="J7" s="313"/>
      <c r="K7" s="313"/>
      <c r="L7" s="313"/>
      <c r="M7" s="314"/>
    </row>
    <row r="8" spans="1:13" ht="15">
      <c r="A8" s="322" t="s">
        <v>101</v>
      </c>
      <c r="B8" s="322"/>
      <c r="C8" s="322"/>
      <c r="D8" s="312" t="str">
        <f>Orçamento!D8</f>
        <v>RENARA DURÃES</v>
      </c>
      <c r="E8" s="313"/>
      <c r="F8" s="313"/>
      <c r="G8" s="313"/>
      <c r="H8" s="313"/>
      <c r="I8" s="313"/>
      <c r="J8" s="313"/>
      <c r="K8" s="313"/>
      <c r="L8" s="313"/>
      <c r="M8" s="314"/>
    </row>
    <row r="9" spans="1:13" ht="15">
      <c r="A9" s="322" t="s">
        <v>94</v>
      </c>
      <c r="B9" s="322"/>
      <c r="C9" s="322"/>
      <c r="D9" s="312" t="str">
        <f>Orçamento!D9</f>
        <v>CREA - 1516123638</v>
      </c>
      <c r="E9" s="313"/>
      <c r="F9" s="313"/>
      <c r="G9" s="313"/>
      <c r="H9" s="313"/>
      <c r="I9" s="313"/>
      <c r="J9" s="313"/>
      <c r="K9" s="313"/>
      <c r="L9" s="313"/>
      <c r="M9" s="314"/>
    </row>
    <row r="10" spans="1:13" ht="12.75" customHeight="1">
      <c r="A10" s="282" t="s">
        <v>152</v>
      </c>
      <c r="B10" s="283"/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</row>
    <row r="11" spans="1:13" ht="13.5" customHeight="1">
      <c r="A11" s="300"/>
      <c r="B11" s="301"/>
      <c r="C11" s="301"/>
      <c r="D11" s="301"/>
      <c r="E11" s="301"/>
      <c r="F11" s="301"/>
      <c r="G11" s="301"/>
      <c r="H11" s="301"/>
      <c r="I11" s="301"/>
      <c r="J11" s="301"/>
      <c r="K11" s="301"/>
      <c r="L11" s="301"/>
      <c r="M11" s="301"/>
    </row>
    <row r="12" spans="1:13" ht="13.5" customHeight="1">
      <c r="A12" s="232"/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</row>
    <row r="13" spans="1:13" ht="12.75">
      <c r="A13" s="135" t="str">
        <f>Orçamento!C13</f>
        <v>1</v>
      </c>
      <c r="B13" s="136" t="str">
        <f>Orçamento!D13</f>
        <v>ADMINISTRAÇÃO LOCAL</v>
      </c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8"/>
    </row>
    <row r="14" spans="1:13" ht="13.5" customHeight="1">
      <c r="A14" s="232"/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</row>
    <row r="15" spans="1:13" ht="13.5" customHeight="1">
      <c r="A15" s="128" t="str">
        <f>Orçamento!C14</f>
        <v>1.1</v>
      </c>
      <c r="B15" s="17" t="str">
        <f>Orçamento!D14</f>
        <v>ADMINISTRAÇÃO LOCAL (ENGENHEIRO CIVIL E ENCARREGADO DE OBRAS)</v>
      </c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</row>
    <row r="16" spans="1:13" ht="13.5" customHeight="1">
      <c r="A16" s="232"/>
      <c r="B16" s="232"/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</row>
    <row r="17" spans="1:13" ht="13.5" customHeight="1">
      <c r="A17" s="232"/>
      <c r="B17" s="233" t="s">
        <v>224</v>
      </c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</row>
    <row r="18" spans="1:13" ht="13.5" customHeight="1">
      <c r="A18" s="232"/>
      <c r="B18" s="232"/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2"/>
    </row>
    <row r="19" spans="1:13" ht="13.5" customHeight="1">
      <c r="A19" s="232"/>
      <c r="B19" s="236" t="str">
        <f>CPU!C16</f>
        <v>ENGENHEIRO CIVIL DE OBRA JUNIOR COM ENCARGOS COMPLEMENTARES</v>
      </c>
      <c r="C19" s="231"/>
      <c r="D19" s="231"/>
      <c r="E19" s="231"/>
      <c r="F19" s="231"/>
      <c r="G19" s="231"/>
      <c r="H19" s="231"/>
      <c r="I19" s="231"/>
      <c r="J19" s="237"/>
      <c r="K19" s="232"/>
      <c r="L19" s="232"/>
      <c r="M19" s="232"/>
    </row>
    <row r="20" spans="1:13" ht="13.5" customHeight="1">
      <c r="A20" s="232"/>
      <c r="B20" s="238"/>
      <c r="C20" s="76" t="s">
        <v>225</v>
      </c>
      <c r="D20" s="76"/>
      <c r="E20" s="76" t="s">
        <v>226</v>
      </c>
      <c r="F20" s="76"/>
      <c r="G20" s="76" t="s">
        <v>227</v>
      </c>
      <c r="H20" s="232"/>
      <c r="I20" s="232"/>
      <c r="J20" s="239"/>
      <c r="K20" s="232"/>
      <c r="L20" s="232"/>
      <c r="M20" s="232"/>
    </row>
    <row r="21" spans="1:13" ht="13.5" customHeight="1">
      <c r="A21" s="232"/>
      <c r="B21" s="238" t="s">
        <v>38</v>
      </c>
      <c r="C21" s="235">
        <v>1</v>
      </c>
      <c r="D21" s="235" t="s">
        <v>39</v>
      </c>
      <c r="E21" s="235">
        <v>3</v>
      </c>
      <c r="F21" s="235" t="s">
        <v>39</v>
      </c>
      <c r="G21" s="235">
        <v>3</v>
      </c>
      <c r="H21" s="234" t="s">
        <v>84</v>
      </c>
      <c r="I21" s="235">
        <f>ROUND((C21*E21*G21),2)</f>
        <v>9</v>
      </c>
      <c r="J21" s="240" t="s">
        <v>217</v>
      </c>
      <c r="K21" s="232"/>
      <c r="L21" s="232"/>
      <c r="M21" s="232"/>
    </row>
    <row r="22" spans="1:13" ht="13.5" customHeight="1">
      <c r="A22" s="232"/>
      <c r="B22" s="238"/>
      <c r="C22" s="232"/>
      <c r="D22" s="232"/>
      <c r="E22" s="232"/>
      <c r="F22" s="232"/>
      <c r="G22" s="232"/>
      <c r="H22" s="232"/>
      <c r="I22" s="232"/>
      <c r="J22" s="239"/>
      <c r="K22" s="232"/>
      <c r="L22" s="232"/>
      <c r="M22" s="232"/>
    </row>
    <row r="23" spans="1:13" ht="13.5" customHeight="1">
      <c r="A23" s="232"/>
      <c r="B23" s="241" t="str">
        <f>CPU!C17</f>
        <v>ENCARREGADO GERAL COM ENCARGOS COMPLEMENTARES</v>
      </c>
      <c r="C23" s="232"/>
      <c r="D23" s="232"/>
      <c r="E23" s="232"/>
      <c r="F23" s="232"/>
      <c r="G23" s="232"/>
      <c r="H23" s="232"/>
      <c r="I23" s="232"/>
      <c r="J23" s="239"/>
      <c r="K23" s="232"/>
      <c r="L23" s="232"/>
      <c r="M23" s="232"/>
    </row>
    <row r="24" spans="1:13" ht="13.5" customHeight="1">
      <c r="A24" s="232"/>
      <c r="B24" s="238"/>
      <c r="C24" s="76" t="s">
        <v>225</v>
      </c>
      <c r="D24" s="76"/>
      <c r="E24" s="76" t="s">
        <v>226</v>
      </c>
      <c r="F24" s="76"/>
      <c r="G24" s="76" t="s">
        <v>227</v>
      </c>
      <c r="H24" s="232"/>
      <c r="I24" s="232"/>
      <c r="J24" s="239"/>
      <c r="K24" s="232"/>
      <c r="L24" s="232"/>
      <c r="M24" s="232"/>
    </row>
    <row r="25" spans="1:13" ht="13.5" customHeight="1">
      <c r="A25" s="232"/>
      <c r="B25" s="242" t="s">
        <v>38</v>
      </c>
      <c r="C25" s="243">
        <v>8</v>
      </c>
      <c r="D25" s="243" t="s">
        <v>39</v>
      </c>
      <c r="E25" s="243">
        <v>20</v>
      </c>
      <c r="F25" s="243" t="s">
        <v>39</v>
      </c>
      <c r="G25" s="243">
        <f>G21</f>
        <v>3</v>
      </c>
      <c r="H25" s="244" t="s">
        <v>84</v>
      </c>
      <c r="I25" s="243">
        <f>ROUND((C25*E25*G25),2)</f>
        <v>480</v>
      </c>
      <c r="J25" s="245" t="s">
        <v>217</v>
      </c>
      <c r="K25" s="232"/>
      <c r="L25" s="232"/>
      <c r="M25" s="232"/>
    </row>
    <row r="26" spans="1:13" ht="13.5" customHeight="1">
      <c r="A26" s="232"/>
      <c r="B26" s="232"/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</row>
    <row r="27" spans="1:13" ht="13.5" customHeight="1">
      <c r="A27" s="232"/>
      <c r="B27" s="133" t="s">
        <v>38</v>
      </c>
      <c r="C27" s="98">
        <v>1</v>
      </c>
      <c r="D27" s="99" t="s">
        <v>182</v>
      </c>
      <c r="E27" s="232"/>
      <c r="F27" s="232"/>
      <c r="G27" s="232"/>
      <c r="H27" s="232"/>
      <c r="I27" s="232"/>
      <c r="J27" s="232"/>
      <c r="K27" s="232"/>
      <c r="L27" s="232"/>
      <c r="M27" s="232"/>
    </row>
    <row r="28" spans="1:13" ht="13.5" customHeight="1">
      <c r="A28" s="232"/>
      <c r="B28" s="232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</row>
    <row r="29" spans="1:13" ht="12.75">
      <c r="A29" s="135" t="str">
        <f>Orçamento!C16</f>
        <v>2</v>
      </c>
      <c r="B29" s="136" t="str">
        <f>Orçamento!D16</f>
        <v>SERVIÇOS INICIAIS</v>
      </c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8"/>
    </row>
    <row r="30" spans="1:2" ht="12.75">
      <c r="A30" s="127"/>
      <c r="B30" s="17"/>
    </row>
    <row r="31" spans="1:2" ht="12.75">
      <c r="A31" s="128" t="str">
        <f>Orçamento!C17</f>
        <v>2.1</v>
      </c>
      <c r="B31" s="17" t="str">
        <f>Orçamento!D17</f>
        <v>Locação da obra a trena</v>
      </c>
    </row>
    <row r="32" spans="1:9" ht="12.75">
      <c r="A32" s="128"/>
      <c r="C32" s="309" t="s">
        <v>109</v>
      </c>
      <c r="D32" s="309"/>
      <c r="E32" s="309"/>
      <c r="G32" s="132" t="s">
        <v>110</v>
      </c>
      <c r="H32" s="132"/>
      <c r="I32" s="132"/>
    </row>
    <row r="33" spans="1:11" ht="12.75">
      <c r="A33" s="128"/>
      <c r="B33" s="18" t="s">
        <v>38</v>
      </c>
      <c r="C33" s="306">
        <f>20.3+2.4</f>
        <v>22.7</v>
      </c>
      <c r="D33" s="306"/>
      <c r="E33" s="306"/>
      <c r="F33" s="20" t="s">
        <v>39</v>
      </c>
      <c r="G33" s="306">
        <f>35.3+2.4</f>
        <v>37.699999999999996</v>
      </c>
      <c r="H33" s="306"/>
      <c r="I33" s="306"/>
      <c r="J33" s="20" t="s">
        <v>84</v>
      </c>
      <c r="K33" s="7">
        <f>ROUND((C33*G33),2)</f>
        <v>855.79</v>
      </c>
    </row>
    <row r="34" spans="1:5" ht="12.75">
      <c r="A34" s="128"/>
      <c r="B34" s="18"/>
      <c r="C34" s="19"/>
      <c r="D34" s="20"/>
      <c r="E34" s="19"/>
    </row>
    <row r="35" spans="1:4" ht="12.75">
      <c r="A35" s="128"/>
      <c r="B35" s="133" t="s">
        <v>38</v>
      </c>
      <c r="C35" s="98">
        <f>K33</f>
        <v>855.79</v>
      </c>
      <c r="D35" s="99" t="s">
        <v>4</v>
      </c>
    </row>
    <row r="36" spans="1:2" ht="12.75">
      <c r="A36" s="128"/>
      <c r="B36" s="18"/>
    </row>
    <row r="37" spans="1:2" ht="12.75">
      <c r="A37" s="128" t="str">
        <f>Orçamento!C18</f>
        <v>2.2</v>
      </c>
      <c r="B37" s="134" t="str">
        <f>Orçamento!D18</f>
        <v>Placa da obra em aço galvanizado</v>
      </c>
    </row>
    <row r="38" spans="1:5" ht="12.75">
      <c r="A38" s="128"/>
      <c r="B38" s="18"/>
      <c r="C38" s="20" t="s">
        <v>111</v>
      </c>
      <c r="E38" s="21" t="s">
        <v>107</v>
      </c>
    </row>
    <row r="39" spans="1:7" ht="12.75">
      <c r="A39" s="128"/>
      <c r="B39" s="18" t="s">
        <v>38</v>
      </c>
      <c r="C39" s="19">
        <v>2</v>
      </c>
      <c r="D39" s="20" t="s">
        <v>39</v>
      </c>
      <c r="E39" s="19">
        <v>3</v>
      </c>
      <c r="F39" s="20" t="s">
        <v>84</v>
      </c>
      <c r="G39" s="19">
        <f>ROUND((C39*E39),2)</f>
        <v>6</v>
      </c>
    </row>
    <row r="40" spans="1:5" ht="12.75">
      <c r="A40" s="128"/>
      <c r="B40" s="18"/>
      <c r="C40" s="19"/>
      <c r="D40" s="20"/>
      <c r="E40" s="19"/>
    </row>
    <row r="41" spans="1:4" ht="12.75">
      <c r="A41" s="128"/>
      <c r="B41" s="22" t="s">
        <v>38</v>
      </c>
      <c r="C41" s="98">
        <f>G39</f>
        <v>6</v>
      </c>
      <c r="D41" s="99" t="s">
        <v>4</v>
      </c>
    </row>
    <row r="42" spans="1:3" s="80" customFormat="1" ht="12.75">
      <c r="A42" s="131"/>
      <c r="B42" s="81"/>
      <c r="C42" s="94"/>
    </row>
    <row r="43" spans="1:3" s="80" customFormat="1" ht="12.75">
      <c r="A43" s="131" t="str">
        <f>Orçamento!C19</f>
        <v>2.3</v>
      </c>
      <c r="B43" s="139" t="str">
        <f>Orçamento!D19</f>
        <v>Licenças e taxas da obra (acima de 500m2)</v>
      </c>
      <c r="C43" s="94"/>
    </row>
    <row r="44" spans="1:3" s="80" customFormat="1" ht="12.75">
      <c r="A44" s="131"/>
      <c r="B44" s="95"/>
      <c r="C44" s="94"/>
    </row>
    <row r="45" spans="1:4" ht="12.75">
      <c r="A45" s="128"/>
      <c r="B45" s="22" t="s">
        <v>38</v>
      </c>
      <c r="C45" s="97">
        <v>1</v>
      </c>
      <c r="D45" s="96" t="s">
        <v>92</v>
      </c>
    </row>
    <row r="46" spans="1:3" s="80" customFormat="1" ht="12.75">
      <c r="A46" s="131"/>
      <c r="B46" s="81"/>
      <c r="C46" s="94"/>
    </row>
    <row r="47" spans="1:3" s="80" customFormat="1" ht="12.75">
      <c r="A47" s="131" t="str">
        <f>Orçamento!C20</f>
        <v>2.4</v>
      </c>
      <c r="B47" s="139" t="str">
        <f>Orçamento!D20</f>
        <v>Barracão de madeira/Almoxarifado</v>
      </c>
      <c r="C47" s="94"/>
    </row>
    <row r="48" spans="1:3" s="80" customFormat="1" ht="12.75">
      <c r="A48" s="131"/>
      <c r="B48" s="81"/>
      <c r="C48" s="94"/>
    </row>
    <row r="49" spans="1:5" s="80" customFormat="1" ht="12.75">
      <c r="A49" s="131"/>
      <c r="C49" s="171" t="s">
        <v>107</v>
      </c>
      <c r="D49" s="130"/>
      <c r="E49" s="130" t="s">
        <v>108</v>
      </c>
    </row>
    <row r="50" spans="1:7" s="80" customFormat="1" ht="12.75">
      <c r="A50" s="131"/>
      <c r="B50" s="171" t="s">
        <v>42</v>
      </c>
      <c r="C50" s="171">
        <v>3</v>
      </c>
      <c r="D50" s="130" t="s">
        <v>39</v>
      </c>
      <c r="E50" s="129">
        <v>4</v>
      </c>
      <c r="F50" s="130" t="s">
        <v>84</v>
      </c>
      <c r="G50" s="129">
        <f>ROUND((C50*E50),2)</f>
        <v>12</v>
      </c>
    </row>
    <row r="51" spans="1:3" s="80" customFormat="1" ht="12.75">
      <c r="A51" s="131"/>
      <c r="B51" s="171"/>
      <c r="C51" s="94"/>
    </row>
    <row r="52" spans="1:4" s="80" customFormat="1" ht="12.75">
      <c r="A52" s="131"/>
      <c r="B52" s="22" t="s">
        <v>42</v>
      </c>
      <c r="C52" s="98">
        <f>G50</f>
        <v>12</v>
      </c>
      <c r="D52" s="96" t="s">
        <v>4</v>
      </c>
    </row>
    <row r="53" spans="1:3" s="80" customFormat="1" ht="12.75">
      <c r="A53" s="131"/>
      <c r="B53" s="81"/>
      <c r="C53" s="94"/>
    </row>
    <row r="54" spans="1:13" ht="12.75">
      <c r="A54" s="140" t="str">
        <f>Orçamento!C22</f>
        <v>3</v>
      </c>
      <c r="B54" s="307" t="str">
        <f>Orçamento!D22</f>
        <v>MURETA EM ALVENARIA, REBOCADA E PINTADA DUAS FACES, H= 1,00 M E CALÇADA E PISOS</v>
      </c>
      <c r="C54" s="307"/>
      <c r="D54" s="307"/>
      <c r="E54" s="307"/>
      <c r="F54" s="307"/>
      <c r="G54" s="307"/>
      <c r="H54" s="307"/>
      <c r="I54" s="307"/>
      <c r="J54" s="307"/>
      <c r="K54" s="307"/>
      <c r="L54" s="307"/>
      <c r="M54" s="308"/>
    </row>
    <row r="55" spans="1:3" s="80" customFormat="1" ht="12.75">
      <c r="A55" s="131"/>
      <c r="B55" s="81"/>
      <c r="C55" s="94"/>
    </row>
    <row r="56" spans="1:2" ht="12.75">
      <c r="A56" s="128" t="str">
        <f>Orçamento!C23</f>
        <v>3.1</v>
      </c>
      <c r="B56" s="17" t="str">
        <f>Orçamento!D23</f>
        <v>Escavação manual ate 1.50m de profundidade</v>
      </c>
    </row>
    <row r="57" spans="1:2" ht="12.75">
      <c r="A57" s="128"/>
      <c r="B57" s="21"/>
    </row>
    <row r="58" spans="1:2" ht="12.75">
      <c r="A58" s="128"/>
      <c r="B58" s="21" t="s">
        <v>112</v>
      </c>
    </row>
    <row r="59" spans="1:11" ht="12.75">
      <c r="A59" s="128"/>
      <c r="B59" s="21"/>
      <c r="C59" s="20" t="s">
        <v>107</v>
      </c>
      <c r="D59" s="19"/>
      <c r="E59" s="20" t="s">
        <v>108</v>
      </c>
      <c r="F59" s="19"/>
      <c r="G59" s="20" t="s">
        <v>107</v>
      </c>
      <c r="H59" s="19"/>
      <c r="I59" s="20" t="s">
        <v>108</v>
      </c>
      <c r="K59" s="19"/>
    </row>
    <row r="60" spans="1:12" ht="12.75">
      <c r="A60" s="128"/>
      <c r="B60" s="20" t="s">
        <v>38</v>
      </c>
      <c r="C60" s="19">
        <v>20</v>
      </c>
      <c r="D60" s="20" t="s">
        <v>85</v>
      </c>
      <c r="E60" s="19">
        <v>35</v>
      </c>
      <c r="F60" s="20" t="s">
        <v>85</v>
      </c>
      <c r="G60" s="19">
        <v>20</v>
      </c>
      <c r="H60" s="20" t="s">
        <v>85</v>
      </c>
      <c r="I60" s="19">
        <v>35</v>
      </c>
      <c r="J60" s="20" t="s">
        <v>84</v>
      </c>
      <c r="K60" s="7">
        <f>C60+E60+G60+I60</f>
        <v>110</v>
      </c>
      <c r="L60" s="20" t="s">
        <v>113</v>
      </c>
    </row>
    <row r="61" spans="1:2" ht="12.75">
      <c r="A61" s="128"/>
      <c r="B61" s="21"/>
    </row>
    <row r="62" spans="1:2" ht="12.75">
      <c r="A62" s="128"/>
      <c r="B62" s="21" t="s">
        <v>114</v>
      </c>
    </row>
    <row r="63" spans="1:7" ht="12.75">
      <c r="A63" s="128"/>
      <c r="B63" s="21"/>
      <c r="C63" s="21" t="s">
        <v>116</v>
      </c>
      <c r="E63" s="20" t="s">
        <v>107</v>
      </c>
      <c r="G63" s="20" t="s">
        <v>111</v>
      </c>
    </row>
    <row r="64" spans="1:9" ht="12.75">
      <c r="A64" s="128"/>
      <c r="B64" s="20" t="s">
        <v>115</v>
      </c>
      <c r="C64" s="19">
        <f>K60</f>
        <v>110</v>
      </c>
      <c r="D64" s="20" t="s">
        <v>39</v>
      </c>
      <c r="E64" s="19">
        <v>0.3</v>
      </c>
      <c r="F64" s="20" t="s">
        <v>39</v>
      </c>
      <c r="G64" s="19">
        <v>0.4</v>
      </c>
      <c r="H64" s="20" t="s">
        <v>84</v>
      </c>
      <c r="I64" s="19">
        <f>ROUND((C64*E64*G64),2)</f>
        <v>13.2</v>
      </c>
    </row>
    <row r="65" spans="1:7" ht="12.75">
      <c r="A65" s="128"/>
      <c r="B65" s="18"/>
      <c r="C65" s="19"/>
      <c r="D65" s="20"/>
      <c r="E65" s="19"/>
      <c r="F65" s="20"/>
      <c r="G65" s="19"/>
    </row>
    <row r="66" spans="1:4" ht="12.75">
      <c r="A66" s="128"/>
      <c r="B66" s="133" t="s">
        <v>40</v>
      </c>
      <c r="C66" s="98">
        <f>I64</f>
        <v>13.2</v>
      </c>
      <c r="D66" s="99" t="s">
        <v>6</v>
      </c>
    </row>
    <row r="67" ht="12.75">
      <c r="A67" s="128"/>
    </row>
    <row r="68" spans="1:2" ht="12.75">
      <c r="A68" s="128" t="str">
        <f>Orçamento!C24</f>
        <v>3.2</v>
      </c>
      <c r="B68" s="17" t="str">
        <f>Orçamento!D24</f>
        <v>Fundação corrida/bloco c/pedra preta arg.no traço 1:8</v>
      </c>
    </row>
    <row r="69" ht="12.75">
      <c r="A69" s="128"/>
    </row>
    <row r="70" spans="1:2" ht="12.75">
      <c r="A70" s="128"/>
      <c r="B70" s="21" t="s">
        <v>112</v>
      </c>
    </row>
    <row r="71" spans="1:11" ht="12.75">
      <c r="A71" s="128"/>
      <c r="B71" s="21"/>
      <c r="C71" s="20" t="s">
        <v>107</v>
      </c>
      <c r="D71" s="19"/>
      <c r="E71" s="20" t="s">
        <v>108</v>
      </c>
      <c r="F71" s="19"/>
      <c r="G71" s="20" t="s">
        <v>107</v>
      </c>
      <c r="H71" s="19"/>
      <c r="I71" s="20" t="s">
        <v>108</v>
      </c>
      <c r="K71" s="19"/>
    </row>
    <row r="72" spans="1:12" ht="12.75">
      <c r="A72" s="128"/>
      <c r="B72" s="20" t="s">
        <v>38</v>
      </c>
      <c r="C72" s="19">
        <f>C60</f>
        <v>20</v>
      </c>
      <c r="D72" s="19" t="str">
        <f aca="true" t="shared" si="0" ref="D72:I72">D60</f>
        <v>+</v>
      </c>
      <c r="E72" s="19">
        <f t="shared" si="0"/>
        <v>35</v>
      </c>
      <c r="F72" s="19" t="str">
        <f t="shared" si="0"/>
        <v>+</v>
      </c>
      <c r="G72" s="19">
        <f t="shared" si="0"/>
        <v>20</v>
      </c>
      <c r="H72" s="19" t="str">
        <f t="shared" si="0"/>
        <v>+</v>
      </c>
      <c r="I72" s="19">
        <f t="shared" si="0"/>
        <v>35</v>
      </c>
      <c r="J72" s="20" t="s">
        <v>84</v>
      </c>
      <c r="K72" s="7">
        <f>C72+E72+G72+I72</f>
        <v>110</v>
      </c>
      <c r="L72" s="20" t="s">
        <v>113</v>
      </c>
    </row>
    <row r="73" ht="12.75">
      <c r="A73" s="128"/>
    </row>
    <row r="74" spans="1:7" ht="12.75">
      <c r="A74" s="128"/>
      <c r="B74" s="19"/>
      <c r="C74" s="20" t="s">
        <v>116</v>
      </c>
      <c r="D74" s="19"/>
      <c r="E74" s="20" t="s">
        <v>117</v>
      </c>
      <c r="F74" s="19"/>
      <c r="G74" s="20" t="s">
        <v>111</v>
      </c>
    </row>
    <row r="75" spans="1:10" ht="12.75">
      <c r="A75" s="128"/>
      <c r="B75" s="20" t="s">
        <v>41</v>
      </c>
      <c r="C75" s="19">
        <f>K72</f>
        <v>110</v>
      </c>
      <c r="D75" s="20" t="s">
        <v>39</v>
      </c>
      <c r="E75" s="19">
        <v>0.3</v>
      </c>
      <c r="F75" s="20" t="s">
        <v>39</v>
      </c>
      <c r="G75" s="19">
        <v>0.4</v>
      </c>
      <c r="H75" s="20" t="s">
        <v>84</v>
      </c>
      <c r="I75" s="19">
        <f>ROUND((C75*E75*G75),2)</f>
        <v>13.2</v>
      </c>
      <c r="J75" s="20" t="s">
        <v>6</v>
      </c>
    </row>
    <row r="76" spans="1:7" ht="12.75">
      <c r="A76" s="128"/>
      <c r="B76" s="18"/>
      <c r="C76" s="19"/>
      <c r="D76" s="20"/>
      <c r="E76" s="19"/>
      <c r="F76" s="20"/>
      <c r="G76" s="19"/>
    </row>
    <row r="77" spans="1:4" ht="12.75">
      <c r="A77" s="128"/>
      <c r="B77" s="22" t="s">
        <v>41</v>
      </c>
      <c r="C77" s="98">
        <f>I75</f>
        <v>13.2</v>
      </c>
      <c r="D77" s="96" t="s">
        <v>6</v>
      </c>
    </row>
    <row r="78" ht="12.75">
      <c r="A78" s="128"/>
    </row>
    <row r="79" spans="1:9" ht="12.75">
      <c r="A79" s="128" t="str">
        <f>Orçamento!C25</f>
        <v>3.3</v>
      </c>
      <c r="B79" s="141" t="str">
        <f>Orçamento!D25</f>
        <v>Alvenaria tijolo de barro a cutelo</v>
      </c>
      <c r="C79" s="79"/>
      <c r="D79" s="79"/>
      <c r="E79" s="79"/>
      <c r="F79" s="79"/>
      <c r="G79" s="79"/>
      <c r="H79" s="79"/>
      <c r="I79" s="79"/>
    </row>
    <row r="80" spans="1:9" ht="12.75">
      <c r="A80" s="128"/>
      <c r="B80" s="27"/>
      <c r="C80" s="27"/>
      <c r="D80" s="27"/>
      <c r="E80" s="27"/>
      <c r="F80" s="27"/>
      <c r="G80" s="27"/>
      <c r="H80" s="27"/>
      <c r="I80" s="27"/>
    </row>
    <row r="81" spans="1:2" ht="12.75">
      <c r="A81" s="128"/>
      <c r="B81" s="21" t="s">
        <v>112</v>
      </c>
    </row>
    <row r="82" spans="1:11" ht="12.75">
      <c r="A82" s="128"/>
      <c r="B82" s="21"/>
      <c r="C82" s="20" t="s">
        <v>107</v>
      </c>
      <c r="D82" s="19"/>
      <c r="E82" s="20" t="s">
        <v>108</v>
      </c>
      <c r="F82" s="19"/>
      <c r="G82" s="20" t="s">
        <v>107</v>
      </c>
      <c r="H82" s="19"/>
      <c r="I82" s="20" t="s">
        <v>108</v>
      </c>
      <c r="K82" s="19"/>
    </row>
    <row r="83" spans="1:12" ht="12.75">
      <c r="A83" s="128"/>
      <c r="B83" s="20" t="s">
        <v>38</v>
      </c>
      <c r="C83" s="19">
        <f>C72</f>
        <v>20</v>
      </c>
      <c r="D83" s="19" t="str">
        <f aca="true" t="shared" si="1" ref="D83:I83">D72</f>
        <v>+</v>
      </c>
      <c r="E83" s="19">
        <f t="shared" si="1"/>
        <v>35</v>
      </c>
      <c r="F83" s="19" t="str">
        <f t="shared" si="1"/>
        <v>+</v>
      </c>
      <c r="G83" s="19">
        <f t="shared" si="1"/>
        <v>20</v>
      </c>
      <c r="H83" s="19" t="str">
        <f t="shared" si="1"/>
        <v>+</v>
      </c>
      <c r="I83" s="19">
        <f t="shared" si="1"/>
        <v>35</v>
      </c>
      <c r="J83" s="20" t="s">
        <v>84</v>
      </c>
      <c r="K83" s="7">
        <f>C83+E83+G83+I83</f>
        <v>110</v>
      </c>
      <c r="L83" s="20" t="s">
        <v>113</v>
      </c>
    </row>
    <row r="84" spans="1:9" ht="12.75">
      <c r="A84" s="128"/>
      <c r="B84" s="27"/>
      <c r="C84" s="27"/>
      <c r="D84" s="27"/>
      <c r="E84" s="27"/>
      <c r="F84" s="27"/>
      <c r="G84" s="27"/>
      <c r="H84" s="27"/>
      <c r="I84" s="27"/>
    </row>
    <row r="85" spans="1:11" ht="12.75">
      <c r="A85" s="128"/>
      <c r="B85" s="27"/>
      <c r="C85" s="19"/>
      <c r="D85" s="20" t="s">
        <v>116</v>
      </c>
      <c r="E85" s="19"/>
      <c r="F85" s="20" t="s">
        <v>156</v>
      </c>
      <c r="G85" s="19"/>
      <c r="H85" s="27"/>
      <c r="I85" s="142" t="s">
        <v>111</v>
      </c>
      <c r="J85" s="27"/>
      <c r="K85" s="27"/>
    </row>
    <row r="86" spans="1:12" ht="12.75">
      <c r="A86" s="128"/>
      <c r="B86" s="20" t="s">
        <v>42</v>
      </c>
      <c r="C86" s="20" t="s">
        <v>137</v>
      </c>
      <c r="D86" s="19">
        <f>C64</f>
        <v>110</v>
      </c>
      <c r="E86" s="20" t="s">
        <v>155</v>
      </c>
      <c r="F86" s="19">
        <v>1.5</v>
      </c>
      <c r="G86" s="20" t="s">
        <v>138</v>
      </c>
      <c r="H86" s="20" t="s">
        <v>39</v>
      </c>
      <c r="I86" s="19">
        <v>1</v>
      </c>
      <c r="J86" s="20" t="s">
        <v>84</v>
      </c>
      <c r="K86" s="7">
        <f>ROUND(((D86-F86)*I86),2)</f>
        <v>108.5</v>
      </c>
      <c r="L86" s="19" t="s">
        <v>113</v>
      </c>
    </row>
    <row r="87" spans="1:5" ht="12.75">
      <c r="A87" s="128"/>
      <c r="B87" s="18"/>
      <c r="C87" s="19"/>
      <c r="D87" s="20"/>
      <c r="E87" s="19"/>
    </row>
    <row r="88" spans="1:4" ht="12.75">
      <c r="A88" s="128"/>
      <c r="B88" s="22" t="s">
        <v>42</v>
      </c>
      <c r="C88" s="98">
        <f>K86</f>
        <v>108.5</v>
      </c>
      <c r="D88" s="99" t="s">
        <v>4</v>
      </c>
    </row>
    <row r="89" ht="12.75">
      <c r="A89" s="128"/>
    </row>
    <row r="90" spans="1:2" ht="12.75">
      <c r="A90" s="128" t="str">
        <f>Orçamento!C26</f>
        <v>3.4</v>
      </c>
      <c r="B90" s="17" t="str">
        <f>Orçamento!D26</f>
        <v>Concreto armado Fck=15 MPA c/forma mad. branca - PILARETES DE AMARRAÇÃO</v>
      </c>
    </row>
    <row r="91" ht="12.75">
      <c r="A91" s="128"/>
    </row>
    <row r="92" spans="1:9" ht="12.75">
      <c r="A92" s="128"/>
      <c r="B92" s="19"/>
      <c r="C92" s="20" t="s">
        <v>107</v>
      </c>
      <c r="D92" s="19"/>
      <c r="E92" s="20" t="s">
        <v>108</v>
      </c>
      <c r="G92" s="309" t="s">
        <v>120</v>
      </c>
      <c r="H92" s="309"/>
      <c r="I92" s="309"/>
    </row>
    <row r="93" spans="1:11" ht="12.75">
      <c r="A93" s="128"/>
      <c r="B93" s="20" t="s">
        <v>115</v>
      </c>
      <c r="C93" s="19">
        <v>0.1</v>
      </c>
      <c r="D93" s="20" t="s">
        <v>39</v>
      </c>
      <c r="E93" s="19">
        <v>0.1</v>
      </c>
      <c r="F93" s="20" t="s">
        <v>39</v>
      </c>
      <c r="G93" s="320">
        <v>28</v>
      </c>
      <c r="H93" s="320"/>
      <c r="I93" s="320"/>
      <c r="J93" s="20" t="s">
        <v>84</v>
      </c>
      <c r="K93" s="19">
        <f>ROUND((C93*E93*G93),2)</f>
        <v>0.28</v>
      </c>
    </row>
    <row r="94" ht="12.75">
      <c r="A94" s="128"/>
    </row>
    <row r="95" spans="1:4" ht="12.75">
      <c r="A95" s="128"/>
      <c r="B95" s="133" t="s">
        <v>115</v>
      </c>
      <c r="C95" s="98">
        <f>K93</f>
        <v>0.28</v>
      </c>
      <c r="D95" s="99" t="s">
        <v>6</v>
      </c>
    </row>
    <row r="96" ht="12.75">
      <c r="A96" s="128"/>
    </row>
    <row r="97" spans="1:2" ht="12.75">
      <c r="A97" s="128" t="str">
        <f>Orçamento!C27</f>
        <v>3.5</v>
      </c>
      <c r="B97" s="17" t="str">
        <f>Orçamento!D27</f>
        <v>Chapisco de cimento e areia no traço 1:3</v>
      </c>
    </row>
    <row r="98" ht="12.75">
      <c r="A98" s="128"/>
    </row>
    <row r="99" spans="1:2" ht="12.75">
      <c r="A99" s="128"/>
      <c r="B99" s="21" t="s">
        <v>112</v>
      </c>
    </row>
    <row r="100" spans="1:11" ht="12.75">
      <c r="A100" s="128"/>
      <c r="B100" s="21"/>
      <c r="C100" s="20" t="s">
        <v>107</v>
      </c>
      <c r="D100" s="19"/>
      <c r="E100" s="20" t="s">
        <v>108</v>
      </c>
      <c r="F100" s="19"/>
      <c r="G100" s="20" t="s">
        <v>107</v>
      </c>
      <c r="H100" s="19"/>
      <c r="I100" s="20" t="s">
        <v>108</v>
      </c>
      <c r="K100" s="19"/>
    </row>
    <row r="101" spans="1:12" ht="12.75">
      <c r="A101" s="128"/>
      <c r="B101" s="20" t="s">
        <v>38</v>
      </c>
      <c r="C101" s="19">
        <f aca="true" t="shared" si="2" ref="C101:I101">C83</f>
        <v>20</v>
      </c>
      <c r="D101" s="19" t="str">
        <f t="shared" si="2"/>
        <v>+</v>
      </c>
      <c r="E101" s="19">
        <f t="shared" si="2"/>
        <v>35</v>
      </c>
      <c r="F101" s="19" t="str">
        <f t="shared" si="2"/>
        <v>+</v>
      </c>
      <c r="G101" s="19">
        <f t="shared" si="2"/>
        <v>20</v>
      </c>
      <c r="H101" s="19" t="str">
        <f t="shared" si="2"/>
        <v>+</v>
      </c>
      <c r="I101" s="19">
        <f t="shared" si="2"/>
        <v>35</v>
      </c>
      <c r="J101" s="20" t="s">
        <v>84</v>
      </c>
      <c r="K101" s="7">
        <f>C101+E101+G101+I101</f>
        <v>110</v>
      </c>
      <c r="L101" s="20" t="s">
        <v>113</v>
      </c>
    </row>
    <row r="102" ht="12.75">
      <c r="A102" s="128"/>
    </row>
    <row r="103" spans="1:7" ht="12.75">
      <c r="A103" s="128"/>
      <c r="C103" s="21" t="s">
        <v>121</v>
      </c>
      <c r="E103" s="21" t="s">
        <v>111</v>
      </c>
      <c r="G103" s="21" t="s">
        <v>122</v>
      </c>
    </row>
    <row r="104" spans="1:10" s="19" customFormat="1" ht="12.75">
      <c r="A104" s="128"/>
      <c r="B104" s="20" t="s">
        <v>42</v>
      </c>
      <c r="C104" s="19">
        <f>C75</f>
        <v>110</v>
      </c>
      <c r="D104" s="20" t="s">
        <v>39</v>
      </c>
      <c r="E104" s="19">
        <v>1</v>
      </c>
      <c r="F104" s="20" t="s">
        <v>39</v>
      </c>
      <c r="G104" s="19">
        <v>2</v>
      </c>
      <c r="H104" s="20" t="s">
        <v>84</v>
      </c>
      <c r="I104" s="19">
        <f>ROUND((C104*E104*G104),2)</f>
        <v>220</v>
      </c>
      <c r="J104" s="20" t="s">
        <v>4</v>
      </c>
    </row>
    <row r="105" spans="1:6" s="19" customFormat="1" ht="12.75">
      <c r="A105" s="128"/>
      <c r="B105" s="20"/>
      <c r="D105" s="20"/>
      <c r="F105" s="20"/>
    </row>
    <row r="106" spans="1:4" ht="12.75">
      <c r="A106" s="128"/>
      <c r="B106" s="133" t="s">
        <v>42</v>
      </c>
      <c r="C106" s="98">
        <f>I104</f>
        <v>220</v>
      </c>
      <c r="D106" s="99" t="s">
        <v>4</v>
      </c>
    </row>
    <row r="107" ht="12.75">
      <c r="A107" s="128"/>
    </row>
    <row r="108" spans="1:2" ht="12.75">
      <c r="A108" s="128" t="str">
        <f>Orçamento!C28</f>
        <v>3.6</v>
      </c>
      <c r="B108" s="17" t="str">
        <f>Orçamento!D28</f>
        <v>Reboco com argamassa 1:6:Adit. Plast.</v>
      </c>
    </row>
    <row r="109" ht="12.75">
      <c r="A109" s="128"/>
    </row>
    <row r="110" spans="1:2" ht="12.75">
      <c r="A110" s="128"/>
      <c r="B110" s="21" t="s">
        <v>112</v>
      </c>
    </row>
    <row r="111" spans="1:11" ht="12.75">
      <c r="A111" s="128"/>
      <c r="B111" s="21"/>
      <c r="C111" s="20" t="s">
        <v>107</v>
      </c>
      <c r="D111" s="19"/>
      <c r="E111" s="20" t="s">
        <v>108</v>
      </c>
      <c r="F111" s="19"/>
      <c r="G111" s="20" t="s">
        <v>107</v>
      </c>
      <c r="H111" s="19"/>
      <c r="I111" s="20" t="s">
        <v>108</v>
      </c>
      <c r="K111" s="19"/>
    </row>
    <row r="112" spans="1:12" ht="12.75">
      <c r="A112" s="128"/>
      <c r="B112" s="20" t="s">
        <v>38</v>
      </c>
      <c r="C112" s="19">
        <f>C101</f>
        <v>20</v>
      </c>
      <c r="D112" s="19" t="str">
        <f aca="true" t="shared" si="3" ref="D112:I112">D101</f>
        <v>+</v>
      </c>
      <c r="E112" s="19">
        <f t="shared" si="3"/>
        <v>35</v>
      </c>
      <c r="F112" s="19" t="str">
        <f t="shared" si="3"/>
        <v>+</v>
      </c>
      <c r="G112" s="19">
        <f t="shared" si="3"/>
        <v>20</v>
      </c>
      <c r="H112" s="19" t="str">
        <f t="shared" si="3"/>
        <v>+</v>
      </c>
      <c r="I112" s="19">
        <f t="shared" si="3"/>
        <v>35</v>
      </c>
      <c r="J112" s="20" t="s">
        <v>84</v>
      </c>
      <c r="K112" s="7">
        <f>C112+E112+G112+I112</f>
        <v>110</v>
      </c>
      <c r="L112" s="20" t="s">
        <v>113</v>
      </c>
    </row>
    <row r="113" ht="12.75">
      <c r="A113" s="128"/>
    </row>
    <row r="114" spans="1:7" ht="12.75">
      <c r="A114" s="128"/>
      <c r="C114" s="21" t="s">
        <v>121</v>
      </c>
      <c r="E114" s="21" t="s">
        <v>111</v>
      </c>
      <c r="G114" s="21" t="s">
        <v>122</v>
      </c>
    </row>
    <row r="115" spans="1:12" ht="12.75">
      <c r="A115" s="128"/>
      <c r="B115" s="20" t="s">
        <v>42</v>
      </c>
      <c r="C115" s="19">
        <f>D86</f>
        <v>110</v>
      </c>
      <c r="D115" s="20" t="s">
        <v>39</v>
      </c>
      <c r="E115" s="19">
        <v>1</v>
      </c>
      <c r="F115" s="20" t="s">
        <v>39</v>
      </c>
      <c r="G115" s="19">
        <v>2</v>
      </c>
      <c r="H115" s="20" t="s">
        <v>84</v>
      </c>
      <c r="I115" s="19">
        <f>ROUND((C115*E115*G115),2)</f>
        <v>220</v>
      </c>
      <c r="J115" s="20" t="s">
        <v>4</v>
      </c>
      <c r="K115" s="19"/>
      <c r="L115" s="19"/>
    </row>
    <row r="116" ht="12.75">
      <c r="A116" s="128"/>
    </row>
    <row r="117" spans="1:4" ht="12.75">
      <c r="A117" s="128"/>
      <c r="B117" s="133" t="s">
        <v>42</v>
      </c>
      <c r="C117" s="98">
        <f>I115</f>
        <v>220</v>
      </c>
      <c r="D117" s="99" t="s">
        <v>4</v>
      </c>
    </row>
    <row r="118" ht="12.75">
      <c r="A118" s="128"/>
    </row>
    <row r="119" spans="1:2" ht="12.75">
      <c r="A119" s="128" t="str">
        <f>Orçamento!C29</f>
        <v>3.7</v>
      </c>
      <c r="B119" s="17" t="str">
        <f>Orçamento!D29</f>
        <v>Pintura Acrílica fosca  Ambientes/ Externos,3 Demãos, com fundo preparador</v>
      </c>
    </row>
    <row r="120" ht="12.75">
      <c r="A120" s="128"/>
    </row>
    <row r="121" spans="1:2" ht="12.75">
      <c r="A121" s="128"/>
      <c r="B121" s="21" t="s">
        <v>112</v>
      </c>
    </row>
    <row r="122" spans="1:11" ht="12.75">
      <c r="A122" s="128"/>
      <c r="B122" s="21"/>
      <c r="C122" s="20" t="s">
        <v>107</v>
      </c>
      <c r="D122" s="19"/>
      <c r="E122" s="20" t="s">
        <v>108</v>
      </c>
      <c r="F122" s="19"/>
      <c r="G122" s="20" t="s">
        <v>107</v>
      </c>
      <c r="H122" s="19"/>
      <c r="I122" s="20" t="s">
        <v>108</v>
      </c>
      <c r="K122" s="19"/>
    </row>
    <row r="123" spans="1:12" ht="12.75">
      <c r="A123" s="128"/>
      <c r="B123" s="20" t="s">
        <v>38</v>
      </c>
      <c r="C123" s="19">
        <f>C112</f>
        <v>20</v>
      </c>
      <c r="D123" s="19" t="str">
        <f aca="true" t="shared" si="4" ref="D123:I123">D112</f>
        <v>+</v>
      </c>
      <c r="E123" s="19">
        <f t="shared" si="4"/>
        <v>35</v>
      </c>
      <c r="F123" s="19" t="str">
        <f t="shared" si="4"/>
        <v>+</v>
      </c>
      <c r="G123" s="19">
        <f t="shared" si="4"/>
        <v>20</v>
      </c>
      <c r="H123" s="19" t="str">
        <f t="shared" si="4"/>
        <v>+</v>
      </c>
      <c r="I123" s="19">
        <f t="shared" si="4"/>
        <v>35</v>
      </c>
      <c r="J123" s="20" t="s">
        <v>84</v>
      </c>
      <c r="K123" s="7">
        <f>C123+E123+G123+I123</f>
        <v>110</v>
      </c>
      <c r="L123" s="20" t="s">
        <v>113</v>
      </c>
    </row>
    <row r="124" ht="12.75">
      <c r="A124" s="128"/>
    </row>
    <row r="125" spans="1:7" ht="12.75">
      <c r="A125" s="128"/>
      <c r="C125" s="21" t="s">
        <v>121</v>
      </c>
      <c r="E125" s="21" t="s">
        <v>111</v>
      </c>
      <c r="G125" s="21" t="s">
        <v>122</v>
      </c>
    </row>
    <row r="126" spans="1:12" ht="12.75">
      <c r="A126" s="128"/>
      <c r="B126" s="20" t="s">
        <v>42</v>
      </c>
      <c r="C126" s="19">
        <f>C115</f>
        <v>110</v>
      </c>
      <c r="D126" s="19" t="str">
        <f>D115</f>
        <v>x</v>
      </c>
      <c r="E126" s="19">
        <f>E115</f>
        <v>1</v>
      </c>
      <c r="F126" s="19" t="str">
        <f>F115</f>
        <v>x</v>
      </c>
      <c r="G126" s="19">
        <f>G115</f>
        <v>2</v>
      </c>
      <c r="H126" s="20" t="s">
        <v>84</v>
      </c>
      <c r="I126" s="19">
        <f>ROUND((C126*E126*G126),2)</f>
        <v>220</v>
      </c>
      <c r="J126" s="20" t="s">
        <v>4</v>
      </c>
      <c r="K126" s="19"/>
      <c r="L126" s="19"/>
    </row>
    <row r="127" ht="12.75">
      <c r="A127" s="128"/>
    </row>
    <row r="128" spans="1:4" ht="12.75">
      <c r="A128" s="128"/>
      <c r="B128" s="22" t="s">
        <v>42</v>
      </c>
      <c r="C128" s="98">
        <f>I126</f>
        <v>220</v>
      </c>
      <c r="D128" s="96" t="s">
        <v>4</v>
      </c>
    </row>
    <row r="129" ht="12.75">
      <c r="A129" s="128"/>
    </row>
    <row r="130" spans="1:2" ht="12.75">
      <c r="A130" s="128" t="str">
        <f>Orçamento!C30</f>
        <v>3.8</v>
      </c>
      <c r="B130" s="17" t="str">
        <f>Orçamento!D30</f>
        <v>Colchão de areia e = 20 Cm </v>
      </c>
    </row>
    <row r="131" ht="12.75">
      <c r="A131" s="128"/>
    </row>
    <row r="132" spans="1:5" ht="12.75">
      <c r="A132" s="128"/>
      <c r="C132" s="20" t="s">
        <v>107</v>
      </c>
      <c r="D132" s="19"/>
      <c r="E132" s="20" t="s">
        <v>108</v>
      </c>
    </row>
    <row r="133" spans="1:7" ht="12.75">
      <c r="A133" s="128"/>
      <c r="B133" s="20" t="s">
        <v>43</v>
      </c>
      <c r="C133" s="19">
        <f>C123</f>
        <v>20</v>
      </c>
      <c r="D133" s="20" t="s">
        <v>39</v>
      </c>
      <c r="E133" s="19">
        <f>E123</f>
        <v>35</v>
      </c>
      <c r="F133" s="20" t="s">
        <v>84</v>
      </c>
      <c r="G133" s="19">
        <f>ROUND((C133*E133),2)</f>
        <v>700</v>
      </c>
    </row>
    <row r="134" ht="12.75">
      <c r="A134" s="128"/>
    </row>
    <row r="135" spans="1:4" ht="12.75">
      <c r="A135" s="128"/>
      <c r="B135" s="133" t="s">
        <v>43</v>
      </c>
      <c r="C135" s="98">
        <f>G133</f>
        <v>700</v>
      </c>
      <c r="D135" s="99" t="s">
        <v>4</v>
      </c>
    </row>
    <row r="136" ht="12.75">
      <c r="A136" s="128"/>
    </row>
    <row r="137" spans="1:2" ht="12.75">
      <c r="A137" s="128" t="str">
        <f>Orçamento!C31</f>
        <v>3.9</v>
      </c>
      <c r="B137" s="17" t="str">
        <f>Orçamento!D31</f>
        <v>Portão tubo/tela arame galv.c/ferragens(incl.pint.anti-corrosiva)</v>
      </c>
    </row>
    <row r="138" ht="12.75">
      <c r="A138" s="128"/>
    </row>
    <row r="139" spans="1:5" ht="12.75">
      <c r="A139" s="128"/>
      <c r="B139" s="19"/>
      <c r="C139" s="20" t="s">
        <v>107</v>
      </c>
      <c r="D139" s="19"/>
      <c r="E139" s="20" t="s">
        <v>111</v>
      </c>
    </row>
    <row r="140" spans="1:7" ht="12.75">
      <c r="A140" s="128"/>
      <c r="B140" s="20" t="s">
        <v>44</v>
      </c>
      <c r="C140" s="19">
        <v>1.4</v>
      </c>
      <c r="D140" s="20" t="s">
        <v>39</v>
      </c>
      <c r="E140" s="19">
        <v>2</v>
      </c>
      <c r="F140" s="20" t="s">
        <v>84</v>
      </c>
      <c r="G140" s="19">
        <f>ROUND((C140*E140),2)</f>
        <v>2.8</v>
      </c>
    </row>
    <row r="141" spans="1:5" ht="12.75">
      <c r="A141" s="128"/>
      <c r="B141" s="18"/>
      <c r="C141" s="19"/>
      <c r="D141" s="20"/>
      <c r="E141" s="19"/>
    </row>
    <row r="142" spans="1:4" ht="12.75">
      <c r="A142" s="128"/>
      <c r="B142" s="133" t="s">
        <v>44</v>
      </c>
      <c r="C142" s="98">
        <f>G140</f>
        <v>2.8</v>
      </c>
      <c r="D142" s="99" t="s">
        <v>4</v>
      </c>
    </row>
    <row r="143" ht="12.75">
      <c r="A143" s="128"/>
    </row>
    <row r="144" spans="1:2" ht="12.75">
      <c r="A144" s="128" t="str">
        <f>Orçamento!C32</f>
        <v>3.10</v>
      </c>
      <c r="B144" s="146" t="str">
        <f>Orçamento!D32</f>
        <v>Alambrado para quadra (tubo fo e tela de arame galv.-12 #2")</v>
      </c>
    </row>
    <row r="145" ht="12.75">
      <c r="A145" s="128"/>
    </row>
    <row r="146" spans="1:2" ht="12.75">
      <c r="A146" s="128"/>
      <c r="B146" s="21" t="s">
        <v>136</v>
      </c>
    </row>
    <row r="147" spans="1:7" ht="12.75">
      <c r="A147" s="128"/>
      <c r="C147" s="20" t="s">
        <v>108</v>
      </c>
      <c r="E147" s="20" t="s">
        <v>111</v>
      </c>
      <c r="G147" s="21" t="s">
        <v>119</v>
      </c>
    </row>
    <row r="148" spans="1:9" ht="12.75">
      <c r="A148" s="128"/>
      <c r="B148" s="20" t="s">
        <v>42</v>
      </c>
      <c r="C148" s="19">
        <v>20</v>
      </c>
      <c r="D148" s="20" t="s">
        <v>39</v>
      </c>
      <c r="E148" s="19">
        <v>2</v>
      </c>
      <c r="F148" s="20" t="s">
        <v>39</v>
      </c>
      <c r="G148" s="19">
        <v>2</v>
      </c>
      <c r="H148" s="20" t="s">
        <v>84</v>
      </c>
      <c r="I148" s="19">
        <f>ROUND((C148*E148*G148),2)</f>
        <v>80</v>
      </c>
    </row>
    <row r="149" ht="12.75">
      <c r="A149" s="128"/>
    </row>
    <row r="150" spans="1:2" ht="12.75">
      <c r="A150" s="128"/>
      <c r="B150" s="21" t="s">
        <v>135</v>
      </c>
    </row>
    <row r="151" spans="1:7" ht="12.75">
      <c r="A151" s="128"/>
      <c r="C151" s="20" t="s">
        <v>108</v>
      </c>
      <c r="E151" s="20" t="s">
        <v>111</v>
      </c>
      <c r="G151" s="21" t="s">
        <v>119</v>
      </c>
    </row>
    <row r="152" spans="1:10" ht="12.75">
      <c r="A152" s="128"/>
      <c r="B152" s="20" t="s">
        <v>42</v>
      </c>
      <c r="C152" s="19">
        <v>35</v>
      </c>
      <c r="D152" s="20" t="s">
        <v>39</v>
      </c>
      <c r="E152" s="19">
        <v>1</v>
      </c>
      <c r="F152" s="20" t="s">
        <v>39</v>
      </c>
      <c r="G152" s="19">
        <v>2</v>
      </c>
      <c r="H152" s="20" t="s">
        <v>84</v>
      </c>
      <c r="I152" s="19">
        <f>ROUND((C152*E152*G152),2)</f>
        <v>70</v>
      </c>
      <c r="J152" s="21" t="s">
        <v>135</v>
      </c>
    </row>
    <row r="153" spans="1:8" ht="12.75">
      <c r="A153" s="128"/>
      <c r="C153" s="19"/>
      <c r="D153" s="20"/>
      <c r="E153" s="19"/>
      <c r="F153" s="20"/>
      <c r="G153" s="19"/>
      <c r="H153" s="21"/>
    </row>
    <row r="154" spans="1:2" ht="12.75">
      <c r="A154" s="128"/>
      <c r="B154" s="21" t="s">
        <v>139</v>
      </c>
    </row>
    <row r="155" spans="1:11" ht="12.75">
      <c r="A155" s="128"/>
      <c r="B155" s="20" t="s">
        <v>42</v>
      </c>
      <c r="C155" s="168" t="s">
        <v>137</v>
      </c>
      <c r="D155" s="169">
        <v>3.3</v>
      </c>
      <c r="E155" s="168" t="s">
        <v>85</v>
      </c>
      <c r="F155" s="169">
        <v>2.3</v>
      </c>
      <c r="G155" s="168" t="s">
        <v>138</v>
      </c>
      <c r="H155" s="168" t="s">
        <v>39</v>
      </c>
      <c r="I155" s="169">
        <v>1</v>
      </c>
      <c r="J155" s="20" t="s">
        <v>84</v>
      </c>
      <c r="K155" s="19">
        <f>ROUND((((D155+F155)*I155)/C156),2)</f>
        <v>2.8</v>
      </c>
    </row>
    <row r="156" spans="1:12" ht="12.75">
      <c r="A156" s="128"/>
      <c r="C156" s="321">
        <v>2</v>
      </c>
      <c r="D156" s="321"/>
      <c r="E156" s="321"/>
      <c r="F156" s="321"/>
      <c r="G156" s="321"/>
      <c r="H156" s="321"/>
      <c r="I156" s="321"/>
      <c r="J156" s="321"/>
      <c r="L156" s="21"/>
    </row>
    <row r="157" spans="1:5" ht="12.75">
      <c r="A157" s="128"/>
      <c r="C157" s="20" t="s">
        <v>140</v>
      </c>
      <c r="E157" s="21" t="s">
        <v>119</v>
      </c>
    </row>
    <row r="158" spans="1:7" ht="12.75">
      <c r="A158" s="128"/>
      <c r="B158" s="20" t="s">
        <v>42</v>
      </c>
      <c r="C158" s="19">
        <f>K155</f>
        <v>2.8</v>
      </c>
      <c r="D158" s="20" t="s">
        <v>39</v>
      </c>
      <c r="E158" s="19">
        <v>4</v>
      </c>
      <c r="F158" s="20" t="s">
        <v>84</v>
      </c>
      <c r="G158" s="19">
        <f>ROUND((C158*E158),2)</f>
        <v>11.2</v>
      </c>
    </row>
    <row r="159" ht="12.75">
      <c r="A159" s="128"/>
    </row>
    <row r="160" spans="1:2" ht="12.75">
      <c r="A160" s="128"/>
      <c r="B160" s="21" t="s">
        <v>141</v>
      </c>
    </row>
    <row r="161" spans="1:8" ht="12.75">
      <c r="A161" s="128"/>
      <c r="C161" s="19" t="str">
        <f>B146</f>
        <v>Frente e Fundos</v>
      </c>
      <c r="D161" s="19"/>
      <c r="E161" s="19" t="str">
        <f>B150</f>
        <v>Laterais</v>
      </c>
      <c r="F161" s="19"/>
      <c r="G161" s="19" t="str">
        <f>B154</f>
        <v>Cantos - Trapézios</v>
      </c>
      <c r="H161" s="19"/>
    </row>
    <row r="162" spans="1:9" ht="12.75">
      <c r="A162" s="128"/>
      <c r="B162" s="20" t="s">
        <v>38</v>
      </c>
      <c r="C162" s="19">
        <f>I148</f>
        <v>80</v>
      </c>
      <c r="D162" s="20" t="s">
        <v>85</v>
      </c>
      <c r="E162" s="19">
        <f>I152</f>
        <v>70</v>
      </c>
      <c r="F162" s="20" t="s">
        <v>85</v>
      </c>
      <c r="G162" s="19">
        <f>G158</f>
        <v>11.2</v>
      </c>
      <c r="H162" s="20" t="s">
        <v>84</v>
      </c>
      <c r="I162" s="19">
        <f>C162+E162+G162</f>
        <v>161.2</v>
      </c>
    </row>
    <row r="163" ht="12.75">
      <c r="A163" s="128"/>
    </row>
    <row r="164" spans="1:2" ht="12.75">
      <c r="A164" s="128"/>
      <c r="B164" s="21" t="s">
        <v>189</v>
      </c>
    </row>
    <row r="165" spans="1:7" ht="12.75">
      <c r="A165" s="128"/>
      <c r="C165" s="20" t="s">
        <v>107</v>
      </c>
      <c r="D165" s="19"/>
      <c r="E165" s="20" t="s">
        <v>111</v>
      </c>
      <c r="F165" s="19"/>
      <c r="G165" s="19"/>
    </row>
    <row r="166" spans="1:7" ht="12.75">
      <c r="A166" s="128"/>
      <c r="B166" s="20" t="s">
        <v>42</v>
      </c>
      <c r="C166" s="19">
        <v>1.4</v>
      </c>
      <c r="D166" s="20" t="s">
        <v>39</v>
      </c>
      <c r="E166" s="19">
        <v>2</v>
      </c>
      <c r="F166" s="20" t="s">
        <v>84</v>
      </c>
      <c r="G166" s="19">
        <f>ROUND((C166*E166),2)</f>
        <v>2.8</v>
      </c>
    </row>
    <row r="167" ht="12.75">
      <c r="A167" s="128"/>
    </row>
    <row r="168" spans="1:2" ht="12.75">
      <c r="A168" s="128"/>
      <c r="B168" s="21" t="s">
        <v>190</v>
      </c>
    </row>
    <row r="169" spans="1:7" ht="12.75">
      <c r="A169" s="128"/>
      <c r="B169" s="19"/>
      <c r="C169" s="20" t="s">
        <v>129</v>
      </c>
      <c r="D169" s="19"/>
      <c r="E169" s="20" t="s">
        <v>191</v>
      </c>
      <c r="F169" s="19"/>
      <c r="G169" s="19"/>
    </row>
    <row r="170" spans="1:7" ht="12.75">
      <c r="A170" s="128"/>
      <c r="B170" s="20" t="s">
        <v>42</v>
      </c>
      <c r="C170" s="19">
        <f>I162</f>
        <v>161.2</v>
      </c>
      <c r="D170" s="20" t="s">
        <v>155</v>
      </c>
      <c r="E170" s="19">
        <f>G166</f>
        <v>2.8</v>
      </c>
      <c r="F170" s="20" t="s">
        <v>84</v>
      </c>
      <c r="G170" s="19">
        <f>C170-E170</f>
        <v>158.39999999999998</v>
      </c>
    </row>
    <row r="171" ht="12.75">
      <c r="A171" s="128"/>
    </row>
    <row r="172" spans="1:5" ht="12.75">
      <c r="A172" s="128"/>
      <c r="B172" s="22" t="s">
        <v>45</v>
      </c>
      <c r="C172" s="98">
        <f>G170</f>
        <v>158.39999999999998</v>
      </c>
      <c r="D172" s="99" t="s">
        <v>4</v>
      </c>
      <c r="E172" s="19"/>
    </row>
    <row r="173" ht="12.75">
      <c r="A173" s="128"/>
    </row>
    <row r="174" spans="1:2" ht="12.75">
      <c r="A174" s="128" t="str">
        <f>Orçamento!C33</f>
        <v>3.11</v>
      </c>
      <c r="B174" s="17" t="str">
        <f>Orçamento!D33</f>
        <v>Pintura Anti-ferruginosa</v>
      </c>
    </row>
    <row r="175" ht="12.75">
      <c r="A175" s="128"/>
    </row>
    <row r="176" spans="1:2" ht="12.75">
      <c r="A176" s="128"/>
      <c r="B176" s="7" t="str">
        <f>B146</f>
        <v>Frente e Fundos</v>
      </c>
    </row>
    <row r="177" spans="1:9" ht="12.75">
      <c r="A177" s="128"/>
      <c r="B177" s="19"/>
      <c r="C177" s="19" t="str">
        <f>C147</f>
        <v>comprimento</v>
      </c>
      <c r="D177" s="19"/>
      <c r="E177" s="19" t="str">
        <f>E147</f>
        <v>altura</v>
      </c>
      <c r="F177" s="19"/>
      <c r="G177" s="19" t="str">
        <f>G147</f>
        <v>quant.</v>
      </c>
      <c r="H177" s="19"/>
      <c r="I177" s="19"/>
    </row>
    <row r="178" spans="1:9" ht="12.75">
      <c r="A178" s="128"/>
      <c r="B178" s="19" t="str">
        <f>B148</f>
        <v>A=</v>
      </c>
      <c r="C178" s="19">
        <f>C148</f>
        <v>20</v>
      </c>
      <c r="D178" s="19" t="str">
        <f>D148</f>
        <v>x</v>
      </c>
      <c r="E178" s="19">
        <f>E148</f>
        <v>2</v>
      </c>
      <c r="F178" s="19" t="str">
        <f>F148</f>
        <v>x</v>
      </c>
      <c r="G178" s="19">
        <f>G148</f>
        <v>2</v>
      </c>
      <c r="H178" s="19" t="str">
        <f>H148</f>
        <v>=</v>
      </c>
      <c r="I178" s="19">
        <f>ROUND((C178*E178*G178),2)</f>
        <v>80</v>
      </c>
    </row>
    <row r="179" ht="12.75">
      <c r="A179" s="128"/>
    </row>
    <row r="180" spans="1:2" ht="12.75">
      <c r="A180" s="128"/>
      <c r="B180" s="7" t="str">
        <f>B150</f>
        <v>Laterais</v>
      </c>
    </row>
    <row r="181" spans="1:9" ht="12.75">
      <c r="A181" s="128"/>
      <c r="B181" s="19"/>
      <c r="C181" s="19" t="str">
        <f>C151</f>
        <v>comprimento</v>
      </c>
      <c r="D181" s="19"/>
      <c r="E181" s="19" t="str">
        <f>E151</f>
        <v>altura</v>
      </c>
      <c r="F181" s="19"/>
      <c r="G181" s="19" t="str">
        <f>G151</f>
        <v>quant.</v>
      </c>
      <c r="H181" s="19"/>
      <c r="I181" s="19"/>
    </row>
    <row r="182" spans="1:9" ht="12.75">
      <c r="A182" s="128"/>
      <c r="B182" s="19" t="str">
        <f>B152</f>
        <v>A=</v>
      </c>
      <c r="C182" s="19">
        <f>C152</f>
        <v>35</v>
      </c>
      <c r="D182" s="19" t="str">
        <f>D152</f>
        <v>x</v>
      </c>
      <c r="E182" s="19">
        <f>E152</f>
        <v>1</v>
      </c>
      <c r="F182" s="19" t="str">
        <f>F152</f>
        <v>x</v>
      </c>
      <c r="G182" s="19">
        <f>G152</f>
        <v>2</v>
      </c>
      <c r="H182" s="19" t="str">
        <f>H152</f>
        <v>=</v>
      </c>
      <c r="I182" s="19">
        <f>ROUND((C182*E182*G182),2)</f>
        <v>70</v>
      </c>
    </row>
    <row r="183" ht="12.75">
      <c r="A183" s="128"/>
    </row>
    <row r="184" spans="1:2" ht="12.75">
      <c r="A184" s="128"/>
      <c r="B184" s="7" t="str">
        <f>B154</f>
        <v>Cantos - Trapézios</v>
      </c>
    </row>
    <row r="185" spans="1:11" ht="12.75">
      <c r="A185" s="128"/>
      <c r="B185" s="19" t="str">
        <f>B155</f>
        <v>A=</v>
      </c>
      <c r="C185" s="169" t="str">
        <f aca="true" t="shared" si="5" ref="C185:I185">C155</f>
        <v>(</v>
      </c>
      <c r="D185" s="169">
        <f t="shared" si="5"/>
        <v>3.3</v>
      </c>
      <c r="E185" s="169" t="str">
        <f t="shared" si="5"/>
        <v>+</v>
      </c>
      <c r="F185" s="169">
        <f t="shared" si="5"/>
        <v>2.3</v>
      </c>
      <c r="G185" s="169" t="str">
        <f t="shared" si="5"/>
        <v>)</v>
      </c>
      <c r="H185" s="19" t="str">
        <f t="shared" si="5"/>
        <v>x</v>
      </c>
      <c r="I185" s="19">
        <f t="shared" si="5"/>
        <v>1</v>
      </c>
      <c r="J185" s="20" t="s">
        <v>84</v>
      </c>
      <c r="K185" s="19">
        <f>ROUND((((D185+F185)*I185)/C186),2)</f>
        <v>2.8</v>
      </c>
    </row>
    <row r="186" spans="1:9" ht="12.75">
      <c r="A186" s="128"/>
      <c r="B186" s="19"/>
      <c r="C186" s="306">
        <f>C156</f>
        <v>2</v>
      </c>
      <c r="D186" s="306"/>
      <c r="E186" s="306"/>
      <c r="F186" s="306"/>
      <c r="G186" s="306"/>
      <c r="H186" s="19"/>
      <c r="I186" s="19"/>
    </row>
    <row r="187" spans="1:8" ht="12.75">
      <c r="A187" s="128"/>
      <c r="B187" s="19"/>
      <c r="C187" s="19" t="str">
        <f>C157</f>
        <v>área do trapézio</v>
      </c>
      <c r="D187" s="19"/>
      <c r="E187" s="19" t="str">
        <f>E157</f>
        <v>quant.</v>
      </c>
      <c r="F187" s="19"/>
      <c r="G187" s="19"/>
      <c r="H187" s="19"/>
    </row>
    <row r="188" spans="1:8" ht="12.75">
      <c r="A188" s="128"/>
      <c r="B188" s="19" t="str">
        <f>B158</f>
        <v>A=</v>
      </c>
      <c r="C188" s="19">
        <f>C158</f>
        <v>2.8</v>
      </c>
      <c r="D188" s="19" t="str">
        <f>D158</f>
        <v>x</v>
      </c>
      <c r="E188" s="19">
        <f>E158</f>
        <v>4</v>
      </c>
      <c r="F188" s="19" t="str">
        <f>F158</f>
        <v>=</v>
      </c>
      <c r="G188" s="19">
        <f>ROUND((C188*E188),2)</f>
        <v>11.2</v>
      </c>
      <c r="H188" s="19"/>
    </row>
    <row r="189" ht="12.75">
      <c r="A189" s="128"/>
    </row>
    <row r="190" spans="1:2" ht="12.75">
      <c r="A190" s="128"/>
      <c r="B190" s="7" t="str">
        <f>B160</f>
        <v>Somatória das áreas</v>
      </c>
    </row>
    <row r="191" spans="1:9" ht="12.75">
      <c r="A191" s="128"/>
      <c r="B191" s="19"/>
      <c r="C191" s="19" t="str">
        <f>C161</f>
        <v>Frente e Fundos</v>
      </c>
      <c r="D191" s="19"/>
      <c r="E191" s="19" t="str">
        <f>E161</f>
        <v>Laterais</v>
      </c>
      <c r="F191" s="19"/>
      <c r="G191" s="19" t="str">
        <f>G161</f>
        <v>Cantos - Trapézios</v>
      </c>
      <c r="H191" s="19"/>
      <c r="I191" s="19"/>
    </row>
    <row r="192" spans="1:9" ht="12.75">
      <c r="A192" s="128"/>
      <c r="B192" s="19" t="str">
        <f>B162</f>
        <v>L=</v>
      </c>
      <c r="C192" s="19">
        <f>C162</f>
        <v>80</v>
      </c>
      <c r="D192" s="19" t="str">
        <f>D162</f>
        <v>+</v>
      </c>
      <c r="E192" s="19">
        <f>E162</f>
        <v>70</v>
      </c>
      <c r="F192" s="19" t="str">
        <f>F162</f>
        <v>+</v>
      </c>
      <c r="G192" s="19">
        <f>G162</f>
        <v>11.2</v>
      </c>
      <c r="H192" s="19" t="str">
        <f>H162</f>
        <v>=</v>
      </c>
      <c r="I192" s="19">
        <f>C192+E192+G192</f>
        <v>161.2</v>
      </c>
    </row>
    <row r="193" ht="12.75">
      <c r="A193" s="128"/>
    </row>
    <row r="194" spans="1:2" ht="12.75">
      <c r="A194" s="128"/>
      <c r="B194" s="7" t="str">
        <f>B164</f>
        <v>Desconto - Portão</v>
      </c>
    </row>
    <row r="195" spans="1:7" ht="12.75">
      <c r="A195" s="128"/>
      <c r="B195" s="19"/>
      <c r="C195" s="19" t="str">
        <f>C165</f>
        <v>largura</v>
      </c>
      <c r="D195" s="19"/>
      <c r="E195" s="19" t="str">
        <f>E165</f>
        <v>altura</v>
      </c>
      <c r="F195" s="19"/>
      <c r="G195" s="19"/>
    </row>
    <row r="196" spans="1:7" ht="12.75">
      <c r="A196" s="128"/>
      <c r="B196" s="19" t="str">
        <f>B166</f>
        <v>A=</v>
      </c>
      <c r="C196" s="19">
        <f>C166</f>
        <v>1.4</v>
      </c>
      <c r="D196" s="19" t="str">
        <f>D166</f>
        <v>x</v>
      </c>
      <c r="E196" s="19">
        <f>E166</f>
        <v>2</v>
      </c>
      <c r="F196" s="19" t="str">
        <f>F166</f>
        <v>=</v>
      </c>
      <c r="G196" s="19">
        <f>ROUND((C196*E196),2)</f>
        <v>2.8</v>
      </c>
    </row>
    <row r="197" ht="12.75">
      <c r="A197" s="128"/>
    </row>
    <row r="198" spans="1:2" ht="12.75">
      <c r="A198" s="128"/>
      <c r="B198" s="7" t="str">
        <f>B168</f>
        <v>AREA DE ALAMBRADO</v>
      </c>
    </row>
    <row r="199" spans="1:7" ht="12.75">
      <c r="A199" s="128"/>
      <c r="B199" s="19"/>
      <c r="C199" s="19" t="str">
        <f>C169</f>
        <v>total</v>
      </c>
      <c r="D199" s="19"/>
      <c r="E199" s="194" t="str">
        <f>E169</f>
        <v>desconto</v>
      </c>
      <c r="F199" s="19"/>
      <c r="G199" s="19"/>
    </row>
    <row r="200" spans="1:7" ht="12.75">
      <c r="A200" s="128"/>
      <c r="B200" s="19" t="str">
        <f>B170</f>
        <v>A=</v>
      </c>
      <c r="C200" s="19">
        <f>C170</f>
        <v>161.2</v>
      </c>
      <c r="D200" s="19" t="str">
        <f>D170</f>
        <v>-</v>
      </c>
      <c r="E200" s="19">
        <f>E170</f>
        <v>2.8</v>
      </c>
      <c r="F200" s="19" t="str">
        <f>F170</f>
        <v>=</v>
      </c>
      <c r="G200" s="19">
        <f>C200-E200</f>
        <v>158.39999999999998</v>
      </c>
    </row>
    <row r="201" ht="12.75">
      <c r="A201" s="128"/>
    </row>
    <row r="202" spans="1:4" ht="12.75">
      <c r="A202" s="128"/>
      <c r="B202" s="22" t="s">
        <v>45</v>
      </c>
      <c r="C202" s="98">
        <f>G200</f>
        <v>158.39999999999998</v>
      </c>
      <c r="D202" s="99" t="s">
        <v>4</v>
      </c>
    </row>
    <row r="203" ht="12.75">
      <c r="A203" s="128"/>
    </row>
    <row r="204" spans="1:2" ht="12.75">
      <c r="A204" s="128" t="str">
        <f>Orçamento!C34</f>
        <v>3.12</v>
      </c>
      <c r="B204" s="17" t="str">
        <f>Orçamento!D34</f>
        <v> Esmalte s/ ferro (superf. lisa)</v>
      </c>
    </row>
    <row r="205" ht="12.75">
      <c r="A205" s="128"/>
    </row>
    <row r="206" spans="1:2" ht="12.75">
      <c r="A206" s="128"/>
      <c r="B206" s="7" t="str">
        <f>B176</f>
        <v>Frente e Fundos</v>
      </c>
    </row>
    <row r="207" spans="1:9" ht="12.75">
      <c r="A207" s="128"/>
      <c r="B207" s="19"/>
      <c r="C207" s="19" t="str">
        <f>C177</f>
        <v>comprimento</v>
      </c>
      <c r="D207" s="19"/>
      <c r="E207" s="19" t="str">
        <f>E177</f>
        <v>altura</v>
      </c>
      <c r="F207" s="19"/>
      <c r="G207" s="19" t="str">
        <f>G177</f>
        <v>quant.</v>
      </c>
      <c r="H207" s="19"/>
      <c r="I207" s="19"/>
    </row>
    <row r="208" spans="1:9" ht="12.75">
      <c r="A208" s="128"/>
      <c r="B208" s="19" t="str">
        <f aca="true" t="shared" si="6" ref="B208:H208">B178</f>
        <v>A=</v>
      </c>
      <c r="C208" s="19">
        <f t="shared" si="6"/>
        <v>20</v>
      </c>
      <c r="D208" s="19" t="str">
        <f t="shared" si="6"/>
        <v>x</v>
      </c>
      <c r="E208" s="19">
        <f t="shared" si="6"/>
        <v>2</v>
      </c>
      <c r="F208" s="19" t="str">
        <f t="shared" si="6"/>
        <v>x</v>
      </c>
      <c r="G208" s="19">
        <f t="shared" si="6"/>
        <v>2</v>
      </c>
      <c r="H208" s="19" t="str">
        <f t="shared" si="6"/>
        <v>=</v>
      </c>
      <c r="I208" s="19">
        <f>ROUND((C208*E208*G208),2)</f>
        <v>80</v>
      </c>
    </row>
    <row r="209" ht="12.75">
      <c r="A209" s="128"/>
    </row>
    <row r="210" spans="1:2" ht="12.75">
      <c r="A210" s="128"/>
      <c r="B210" s="7" t="str">
        <f>B180</f>
        <v>Laterais</v>
      </c>
    </row>
    <row r="211" spans="1:9" ht="12.75">
      <c r="A211" s="128"/>
      <c r="B211" s="19"/>
      <c r="C211" s="19" t="str">
        <f>C181</f>
        <v>comprimento</v>
      </c>
      <c r="D211" s="19"/>
      <c r="E211" s="19" t="str">
        <f>E181</f>
        <v>altura</v>
      </c>
      <c r="F211" s="19"/>
      <c r="G211" s="19" t="str">
        <f>G181</f>
        <v>quant.</v>
      </c>
      <c r="H211" s="19"/>
      <c r="I211" s="19"/>
    </row>
    <row r="212" spans="1:9" ht="12.75">
      <c r="A212" s="128"/>
      <c r="B212" s="19" t="str">
        <f aca="true" t="shared" si="7" ref="B212:H212">B182</f>
        <v>A=</v>
      </c>
      <c r="C212" s="19">
        <f t="shared" si="7"/>
        <v>35</v>
      </c>
      <c r="D212" s="19" t="str">
        <f t="shared" si="7"/>
        <v>x</v>
      </c>
      <c r="E212" s="19">
        <f t="shared" si="7"/>
        <v>1</v>
      </c>
      <c r="F212" s="19" t="str">
        <f t="shared" si="7"/>
        <v>x</v>
      </c>
      <c r="G212" s="19">
        <f t="shared" si="7"/>
        <v>2</v>
      </c>
      <c r="H212" s="19" t="str">
        <f t="shared" si="7"/>
        <v>=</v>
      </c>
      <c r="I212" s="19">
        <f>ROUND((C212*E212*G212),2)</f>
        <v>70</v>
      </c>
    </row>
    <row r="213" ht="12.75">
      <c r="A213" s="128"/>
    </row>
    <row r="214" spans="1:2" ht="12.75">
      <c r="A214" s="128"/>
      <c r="B214" s="7" t="str">
        <f>B184</f>
        <v>Cantos - Trapézios</v>
      </c>
    </row>
    <row r="215" spans="1:11" ht="12.75">
      <c r="A215" s="128"/>
      <c r="B215" s="19" t="str">
        <f aca="true" t="shared" si="8" ref="B215:I215">B185</f>
        <v>A=</v>
      </c>
      <c r="C215" s="169" t="str">
        <f t="shared" si="8"/>
        <v>(</v>
      </c>
      <c r="D215" s="169">
        <f t="shared" si="8"/>
        <v>3.3</v>
      </c>
      <c r="E215" s="169" t="str">
        <f t="shared" si="8"/>
        <v>+</v>
      </c>
      <c r="F215" s="169">
        <f t="shared" si="8"/>
        <v>2.3</v>
      </c>
      <c r="G215" s="169" t="str">
        <f t="shared" si="8"/>
        <v>)</v>
      </c>
      <c r="H215" s="19" t="str">
        <f t="shared" si="8"/>
        <v>x</v>
      </c>
      <c r="I215" s="19">
        <f t="shared" si="8"/>
        <v>1</v>
      </c>
      <c r="J215" s="20" t="s">
        <v>84</v>
      </c>
      <c r="K215" s="19">
        <f>ROUND((((D215+F215)*I215)/C216),2)</f>
        <v>2.8</v>
      </c>
    </row>
    <row r="216" spans="1:9" ht="12.75">
      <c r="A216" s="128"/>
      <c r="B216" s="19"/>
      <c r="C216" s="306">
        <f>C186</f>
        <v>2</v>
      </c>
      <c r="D216" s="306"/>
      <c r="E216" s="306"/>
      <c r="F216" s="306"/>
      <c r="G216" s="306"/>
      <c r="H216" s="19"/>
      <c r="I216" s="19"/>
    </row>
    <row r="217" spans="1:8" ht="12.75">
      <c r="A217" s="128"/>
      <c r="B217" s="19"/>
      <c r="C217" s="19" t="str">
        <f>C187</f>
        <v>área do trapézio</v>
      </c>
      <c r="D217" s="19"/>
      <c r="E217" s="19" t="str">
        <f>E187</f>
        <v>quant.</v>
      </c>
      <c r="F217" s="19"/>
      <c r="G217" s="19"/>
      <c r="H217" s="19"/>
    </row>
    <row r="218" spans="1:8" ht="12.75">
      <c r="A218" s="128"/>
      <c r="B218" s="19" t="str">
        <f>B188</f>
        <v>A=</v>
      </c>
      <c r="C218" s="19">
        <f>C188</f>
        <v>2.8</v>
      </c>
      <c r="D218" s="19" t="str">
        <f>D188</f>
        <v>x</v>
      </c>
      <c r="E218" s="19">
        <f>E188</f>
        <v>4</v>
      </c>
      <c r="F218" s="19" t="str">
        <f>F188</f>
        <v>=</v>
      </c>
      <c r="G218" s="19">
        <f>ROUND((C218*E218),2)</f>
        <v>11.2</v>
      </c>
      <c r="H218" s="19"/>
    </row>
    <row r="219" ht="12.75">
      <c r="A219" s="128"/>
    </row>
    <row r="220" spans="1:2" ht="12.75">
      <c r="A220" s="128"/>
      <c r="B220" s="7" t="str">
        <f>B190</f>
        <v>Somatória das áreas</v>
      </c>
    </row>
    <row r="221" spans="1:9" ht="12.75">
      <c r="A221" s="128"/>
      <c r="B221" s="19"/>
      <c r="C221" s="19" t="str">
        <f>C191</f>
        <v>Frente e Fundos</v>
      </c>
      <c r="D221" s="19"/>
      <c r="E221" s="19" t="str">
        <f>E191</f>
        <v>Laterais</v>
      </c>
      <c r="F221" s="19"/>
      <c r="G221" s="19" t="str">
        <f>G191</f>
        <v>Cantos - Trapézios</v>
      </c>
      <c r="H221" s="19"/>
      <c r="I221" s="19"/>
    </row>
    <row r="222" spans="1:9" ht="12.75">
      <c r="A222" s="128"/>
      <c r="B222" s="19" t="str">
        <f aca="true" t="shared" si="9" ref="B222:H222">B192</f>
        <v>L=</v>
      </c>
      <c r="C222" s="19">
        <f t="shared" si="9"/>
        <v>80</v>
      </c>
      <c r="D222" s="19" t="str">
        <f t="shared" si="9"/>
        <v>+</v>
      </c>
      <c r="E222" s="19">
        <f t="shared" si="9"/>
        <v>70</v>
      </c>
      <c r="F222" s="19" t="str">
        <f t="shared" si="9"/>
        <v>+</v>
      </c>
      <c r="G222" s="19">
        <f t="shared" si="9"/>
        <v>11.2</v>
      </c>
      <c r="H222" s="19" t="str">
        <f t="shared" si="9"/>
        <v>=</v>
      </c>
      <c r="I222" s="19">
        <f>C222+E222+G222</f>
        <v>161.2</v>
      </c>
    </row>
    <row r="223" ht="12.75">
      <c r="A223" s="128"/>
    </row>
    <row r="224" spans="1:2" ht="12.75">
      <c r="A224" s="128"/>
      <c r="B224" s="7" t="str">
        <f>B194</f>
        <v>Desconto - Portão</v>
      </c>
    </row>
    <row r="225" spans="1:7" ht="12.75">
      <c r="A225" s="128"/>
      <c r="B225" s="19"/>
      <c r="C225" s="19" t="str">
        <f>C195</f>
        <v>largura</v>
      </c>
      <c r="D225" s="19"/>
      <c r="E225" s="19" t="str">
        <f>E195</f>
        <v>altura</v>
      </c>
      <c r="F225" s="19"/>
      <c r="G225" s="19"/>
    </row>
    <row r="226" spans="1:7" ht="12.75">
      <c r="A226" s="128"/>
      <c r="B226" s="19" t="str">
        <f>B196</f>
        <v>A=</v>
      </c>
      <c r="C226" s="19">
        <f>C196</f>
        <v>1.4</v>
      </c>
      <c r="D226" s="19" t="str">
        <f>D196</f>
        <v>x</v>
      </c>
      <c r="E226" s="19">
        <f>E196</f>
        <v>2</v>
      </c>
      <c r="F226" s="19" t="str">
        <f>F196</f>
        <v>=</v>
      </c>
      <c r="G226" s="19">
        <f>ROUND((C226*E226),2)</f>
        <v>2.8</v>
      </c>
    </row>
    <row r="227" ht="12.75">
      <c r="A227" s="128"/>
    </row>
    <row r="228" spans="1:2" ht="12.75">
      <c r="A228" s="128"/>
      <c r="B228" s="7" t="str">
        <f>B198</f>
        <v>AREA DE ALAMBRADO</v>
      </c>
    </row>
    <row r="229" spans="1:7" ht="12.75">
      <c r="A229" s="128"/>
      <c r="B229" s="19"/>
      <c r="C229" s="19" t="str">
        <f>C199</f>
        <v>total</v>
      </c>
      <c r="D229" s="19"/>
      <c r="E229" s="194" t="str">
        <f>E199</f>
        <v>desconto</v>
      </c>
      <c r="F229" s="19"/>
      <c r="G229" s="19"/>
    </row>
    <row r="230" spans="1:7" ht="12.75">
      <c r="A230" s="128"/>
      <c r="B230" s="19" t="str">
        <f>B200</f>
        <v>A=</v>
      </c>
      <c r="C230" s="19">
        <f>C200</f>
        <v>161.2</v>
      </c>
      <c r="D230" s="19" t="str">
        <f>D200</f>
        <v>-</v>
      </c>
      <c r="E230" s="19">
        <f>E200</f>
        <v>2.8</v>
      </c>
      <c r="F230" s="19" t="str">
        <f>F200</f>
        <v>=</v>
      </c>
      <c r="G230" s="19">
        <f>C230-E230</f>
        <v>158.39999999999998</v>
      </c>
    </row>
    <row r="231" ht="12.75">
      <c r="A231" s="128"/>
    </row>
    <row r="232" spans="1:4" ht="12.75">
      <c r="A232" s="128"/>
      <c r="B232" s="22" t="s">
        <v>45</v>
      </c>
      <c r="C232" s="98">
        <f>G230</f>
        <v>158.39999999999998</v>
      </c>
      <c r="D232" s="99" t="s">
        <v>4</v>
      </c>
    </row>
    <row r="233" ht="12.75">
      <c r="A233" s="128"/>
    </row>
    <row r="234" spans="1:3" s="80" customFormat="1" ht="12.75">
      <c r="A234" s="131" t="str">
        <f>Orçamento!C35</f>
        <v>3.13</v>
      </c>
      <c r="B234" s="139" t="str">
        <f>Orçamento!D35</f>
        <v>Calçada (incl.alicerce, baldrame e concreto c/ junta seca)</v>
      </c>
      <c r="C234" s="82"/>
    </row>
    <row r="235" spans="1:3" s="80" customFormat="1" ht="12.75">
      <c r="A235" s="131"/>
      <c r="B235" s="81"/>
      <c r="C235" s="82"/>
    </row>
    <row r="236" spans="1:7" s="80" customFormat="1" ht="12.75">
      <c r="A236" s="131"/>
      <c r="B236" s="306" t="s">
        <v>49</v>
      </c>
      <c r="C236" s="306"/>
      <c r="D236" s="306"/>
      <c r="E236" s="7"/>
      <c r="F236" s="7"/>
      <c r="G236" s="7"/>
    </row>
    <row r="237" spans="1:7" s="80" customFormat="1" ht="12.75">
      <c r="A237" s="131"/>
      <c r="B237" s="23" t="s">
        <v>42</v>
      </c>
      <c r="C237" s="19">
        <v>23</v>
      </c>
      <c r="D237" s="19" t="s">
        <v>39</v>
      </c>
      <c r="E237" s="19">
        <v>1.2</v>
      </c>
      <c r="F237" s="20" t="s">
        <v>84</v>
      </c>
      <c r="G237" s="19">
        <f>ROUND((C237*E237),2)</f>
        <v>27.6</v>
      </c>
    </row>
    <row r="238" spans="1:7" s="80" customFormat="1" ht="12.75">
      <c r="A238" s="131"/>
      <c r="B238" s="23"/>
      <c r="C238" s="19">
        <v>23</v>
      </c>
      <c r="D238" s="20" t="s">
        <v>39</v>
      </c>
      <c r="E238" s="19">
        <v>1.2</v>
      </c>
      <c r="F238" s="20" t="s">
        <v>84</v>
      </c>
      <c r="G238" s="19">
        <f>ROUND((C238*E238),2)</f>
        <v>27.6</v>
      </c>
    </row>
    <row r="239" spans="1:7" s="80" customFormat="1" ht="12.75">
      <c r="A239" s="131"/>
      <c r="B239" s="23"/>
      <c r="C239" s="19">
        <v>35</v>
      </c>
      <c r="D239" s="20" t="s">
        <v>39</v>
      </c>
      <c r="E239" s="19">
        <v>1.2</v>
      </c>
      <c r="F239" s="20" t="s">
        <v>84</v>
      </c>
      <c r="G239" s="19">
        <f>ROUND((C239*E239),2)</f>
        <v>42</v>
      </c>
    </row>
    <row r="240" spans="1:7" s="80" customFormat="1" ht="12.75">
      <c r="A240" s="131"/>
      <c r="B240" s="23"/>
      <c r="C240" s="19">
        <v>35</v>
      </c>
      <c r="D240" s="20" t="s">
        <v>39</v>
      </c>
      <c r="E240" s="19">
        <v>1.2</v>
      </c>
      <c r="F240" s="20" t="s">
        <v>84</v>
      </c>
      <c r="G240" s="19">
        <f>ROUND((C240*E240),2)</f>
        <v>42</v>
      </c>
    </row>
    <row r="241" spans="1:7" s="80" customFormat="1" ht="12.75">
      <c r="A241" s="131"/>
      <c r="B241" s="23"/>
      <c r="C241" s="19"/>
      <c r="D241" s="19"/>
      <c r="E241" s="19"/>
      <c r="F241" s="19"/>
      <c r="G241" s="19"/>
    </row>
    <row r="242" spans="1:7" s="80" customFormat="1" ht="12.75">
      <c r="A242" s="131"/>
      <c r="B242" s="22" t="s">
        <v>42</v>
      </c>
      <c r="C242" s="98">
        <f>SUM(G237:G240)</f>
        <v>139.2</v>
      </c>
      <c r="D242" s="99" t="s">
        <v>4</v>
      </c>
      <c r="E242" s="7"/>
      <c r="F242" s="7"/>
      <c r="G242" s="7"/>
    </row>
    <row r="243" spans="1:3" s="80" customFormat="1" ht="12.75">
      <c r="A243" s="131"/>
      <c r="B243" s="81"/>
      <c r="C243" s="82"/>
    </row>
    <row r="244" spans="1:13" s="80" customFormat="1" ht="12.75">
      <c r="A244" s="140" t="str">
        <f>Orçamento!C37</f>
        <v>4</v>
      </c>
      <c r="B244" s="307" t="str">
        <f>Orçamento!D37</f>
        <v>INSTALAÇÕES ELÉTRICAS</v>
      </c>
      <c r="C244" s="307"/>
      <c r="D244" s="307"/>
      <c r="E244" s="307"/>
      <c r="F244" s="307"/>
      <c r="G244" s="307"/>
      <c r="H244" s="307"/>
      <c r="I244" s="307"/>
      <c r="J244" s="307"/>
      <c r="K244" s="307"/>
      <c r="L244" s="307"/>
      <c r="M244" s="308"/>
    </row>
    <row r="245" spans="1:3" s="80" customFormat="1" ht="12.75">
      <c r="A245" s="131"/>
      <c r="B245" s="81"/>
      <c r="C245" s="82"/>
    </row>
    <row r="246" spans="1:3" s="80" customFormat="1" ht="12.75">
      <c r="A246" s="131" t="str">
        <f>Orçamento!C38</f>
        <v>4.1</v>
      </c>
      <c r="B246" s="139" t="str">
        <f>Orçamento!D38</f>
        <v>Poste em aço reto h=11m (inclui base em concreto ciclópico)</v>
      </c>
      <c r="C246" s="82"/>
    </row>
    <row r="247" spans="1:3" s="80" customFormat="1" ht="12.75">
      <c r="A247" s="131"/>
      <c r="B247" s="81"/>
      <c r="C247" s="82"/>
    </row>
    <row r="248" spans="1:4" s="80" customFormat="1" ht="12.75">
      <c r="A248" s="131"/>
      <c r="B248" s="22" t="s">
        <v>86</v>
      </c>
      <c r="C248" s="98">
        <v>4</v>
      </c>
      <c r="D248" s="96" t="s">
        <v>93</v>
      </c>
    </row>
    <row r="249" spans="1:3" s="80" customFormat="1" ht="12.75">
      <c r="A249" s="131"/>
      <c r="B249" s="81"/>
      <c r="C249" s="82"/>
    </row>
    <row r="250" spans="1:3" s="80" customFormat="1" ht="12.75">
      <c r="A250" s="131" t="str">
        <f>Orçamento!C39</f>
        <v>4.2</v>
      </c>
      <c r="B250" s="139" t="str">
        <f>Orçamento!D39</f>
        <v>Haste de Aço cobreada 3/4"x3m c/ conector</v>
      </c>
      <c r="C250" s="82"/>
    </row>
    <row r="251" s="80" customFormat="1" ht="12.75">
      <c r="A251" s="131"/>
    </row>
    <row r="252" spans="1:4" s="80" customFormat="1" ht="12.75">
      <c r="A252" s="131"/>
      <c r="B252" s="22" t="s">
        <v>86</v>
      </c>
      <c r="C252" s="98">
        <f>C248</f>
        <v>4</v>
      </c>
      <c r="D252" s="96" t="s">
        <v>93</v>
      </c>
    </row>
    <row r="253" spans="1:3" s="80" customFormat="1" ht="12.75">
      <c r="A253" s="131"/>
      <c r="B253" s="81"/>
      <c r="C253" s="82"/>
    </row>
    <row r="254" spans="1:3" s="80" customFormat="1" ht="12.75">
      <c r="A254" s="131" t="str">
        <f>Orçamento!C40</f>
        <v>4.3</v>
      </c>
      <c r="B254" s="139" t="str">
        <f>Orçamento!D40</f>
        <v>Cordoalha de cobre nu - seçao 35 a 50mm2 - isoladores</v>
      </c>
      <c r="C254" s="82"/>
    </row>
    <row r="255" spans="1:3" s="80" customFormat="1" ht="12.75">
      <c r="A255" s="131"/>
      <c r="B255" s="81"/>
      <c r="C255" s="82"/>
    </row>
    <row r="256" spans="1:3" s="80" customFormat="1" ht="12.75">
      <c r="A256" s="131"/>
      <c r="B256" s="95" t="s">
        <v>174</v>
      </c>
      <c r="C256" s="193" t="s">
        <v>229</v>
      </c>
    </row>
    <row r="257" spans="1:6" s="80" customFormat="1" ht="12.75">
      <c r="A257" s="131"/>
      <c r="B257" s="81"/>
      <c r="C257" s="190" t="s">
        <v>175</v>
      </c>
      <c r="D257" s="129"/>
      <c r="E257" s="130" t="s">
        <v>145</v>
      </c>
      <c r="F257" s="129"/>
    </row>
    <row r="258" spans="1:8" s="80" customFormat="1" ht="12.75">
      <c r="A258" s="131"/>
      <c r="B258" s="190" t="s">
        <v>38</v>
      </c>
      <c r="C258" s="190">
        <v>1.5</v>
      </c>
      <c r="D258" s="130" t="s">
        <v>39</v>
      </c>
      <c r="E258" s="129">
        <f>C248</f>
        <v>4</v>
      </c>
      <c r="F258" s="130" t="s">
        <v>84</v>
      </c>
      <c r="G258" s="129">
        <f>ROUND((C258*E258),2)</f>
        <v>6</v>
      </c>
      <c r="H258" s="182" t="s">
        <v>113</v>
      </c>
    </row>
    <row r="259" spans="1:3" s="80" customFormat="1" ht="12.75">
      <c r="A259" s="131"/>
      <c r="B259" s="81"/>
      <c r="C259" s="82"/>
    </row>
    <row r="260" spans="1:4" s="80" customFormat="1" ht="12.75">
      <c r="A260" s="131"/>
      <c r="B260" s="22" t="s">
        <v>86</v>
      </c>
      <c r="C260" s="98">
        <f>G258</f>
        <v>6</v>
      </c>
      <c r="D260" s="96" t="s">
        <v>164</v>
      </c>
    </row>
    <row r="261" spans="1:3" s="80" customFormat="1" ht="12.75">
      <c r="A261" s="131"/>
      <c r="B261" s="81"/>
      <c r="C261" s="82"/>
    </row>
    <row r="262" spans="1:3" s="80" customFormat="1" ht="12.75">
      <c r="A262" s="131" t="str">
        <f>Orçamento!C41</f>
        <v>4.4</v>
      </c>
      <c r="B262" s="139" t="str">
        <f>Orçamento!D41</f>
        <v>Refletor aluminio c/ lâmp mista 250W E-27</v>
      </c>
      <c r="C262" s="82"/>
    </row>
    <row r="263" spans="1:3" s="80" customFormat="1" ht="12.75">
      <c r="A263" s="131"/>
      <c r="B263" s="81"/>
      <c r="C263" s="82"/>
    </row>
    <row r="264" spans="1:7" s="80" customFormat="1" ht="12.75">
      <c r="A264" s="131"/>
      <c r="C264" s="310" t="s">
        <v>144</v>
      </c>
      <c r="D264" s="310"/>
      <c r="E264" s="310"/>
      <c r="G264" s="130" t="s">
        <v>145</v>
      </c>
    </row>
    <row r="265" spans="1:9" s="80" customFormat="1" ht="12.75">
      <c r="A265" s="131"/>
      <c r="B265" s="170" t="s">
        <v>38</v>
      </c>
      <c r="C265" s="310">
        <v>2</v>
      </c>
      <c r="D265" s="310"/>
      <c r="E265" s="310"/>
      <c r="F265" s="130" t="s">
        <v>39</v>
      </c>
      <c r="G265" s="129">
        <v>4</v>
      </c>
      <c r="H265" s="130" t="s">
        <v>84</v>
      </c>
      <c r="I265" s="129">
        <f>ROUND((C265*G265),2)</f>
        <v>8</v>
      </c>
    </row>
    <row r="266" spans="1:3" s="80" customFormat="1" ht="12.75">
      <c r="A266" s="131"/>
      <c r="B266" s="81"/>
      <c r="C266" s="82"/>
    </row>
    <row r="267" spans="1:4" s="80" customFormat="1" ht="12.75">
      <c r="A267" s="131"/>
      <c r="B267" s="22" t="s">
        <v>87</v>
      </c>
      <c r="C267" s="98">
        <f>I265</f>
        <v>8</v>
      </c>
      <c r="D267" s="96" t="s">
        <v>93</v>
      </c>
    </row>
    <row r="268" spans="1:3" s="80" customFormat="1" ht="12.75">
      <c r="A268" s="131"/>
      <c r="B268" s="81"/>
      <c r="C268" s="82"/>
    </row>
    <row r="269" spans="1:3" s="80" customFormat="1" ht="12.75">
      <c r="A269" s="131" t="str">
        <f>Orçamento!C42</f>
        <v>4.5</v>
      </c>
      <c r="B269" s="139" t="str">
        <f>Orçamento!D42</f>
        <v>Caixa em alvenaria de 30x30x30cm c/ tpo. Concreto</v>
      </c>
      <c r="C269" s="82"/>
    </row>
    <row r="270" spans="1:3" s="80" customFormat="1" ht="12.75">
      <c r="A270" s="131"/>
      <c r="B270" s="81"/>
      <c r="C270" s="82"/>
    </row>
    <row r="271" spans="1:4" s="80" customFormat="1" ht="12.75">
      <c r="A271" s="131"/>
      <c r="B271" s="22" t="s">
        <v>88</v>
      </c>
      <c r="C271" s="98">
        <v>4</v>
      </c>
      <c r="D271" s="96" t="s">
        <v>93</v>
      </c>
    </row>
    <row r="272" spans="1:3" s="80" customFormat="1" ht="12.75">
      <c r="A272" s="131"/>
      <c r="B272" s="81"/>
      <c r="C272" s="82"/>
    </row>
    <row r="273" spans="1:3" s="80" customFormat="1" ht="12.75">
      <c r="A273" s="131" t="str">
        <f>Orçamento!C43</f>
        <v>4.6</v>
      </c>
      <c r="B273" s="139" t="str">
        <f>Orçamento!D43</f>
        <v>Cabo de cobre 4mm2 - 750 V</v>
      </c>
      <c r="C273" s="82"/>
    </row>
    <row r="274" spans="1:3" s="80" customFormat="1" ht="12.75">
      <c r="A274" s="131"/>
      <c r="B274" s="81"/>
      <c r="C274" s="82"/>
    </row>
    <row r="275" spans="1:2" s="80" customFormat="1" ht="12.75">
      <c r="A275" s="131"/>
      <c r="B275" s="187" t="s">
        <v>161</v>
      </c>
    </row>
    <row r="276" spans="1:9" s="80" customFormat="1" ht="12.75">
      <c r="A276" s="131"/>
      <c r="B276" s="82"/>
      <c r="C276" s="191" t="s">
        <v>119</v>
      </c>
      <c r="D276" s="130"/>
      <c r="E276" s="129" t="s">
        <v>108</v>
      </c>
      <c r="F276" s="130"/>
      <c r="G276" s="130" t="s">
        <v>192</v>
      </c>
      <c r="H276" s="129"/>
      <c r="I276" s="130"/>
    </row>
    <row r="277" spans="1:10" s="80" customFormat="1" ht="12.75">
      <c r="A277" s="131"/>
      <c r="B277" s="191" t="s">
        <v>38</v>
      </c>
      <c r="C277" s="191">
        <v>2</v>
      </c>
      <c r="D277" s="130" t="s">
        <v>39</v>
      </c>
      <c r="E277" s="130">
        <v>23.5</v>
      </c>
      <c r="F277" s="129"/>
      <c r="G277" s="130"/>
      <c r="H277" s="130" t="s">
        <v>84</v>
      </c>
      <c r="I277" s="129">
        <f>ROUND((C277*E277),2)</f>
        <v>47</v>
      </c>
      <c r="J277" s="202" t="s">
        <v>113</v>
      </c>
    </row>
    <row r="278" spans="1:10" s="80" customFormat="1" ht="12.75">
      <c r="A278" s="131"/>
      <c r="B278" s="191" t="s">
        <v>38</v>
      </c>
      <c r="C278" s="129">
        <v>1</v>
      </c>
      <c r="D278" s="130" t="s">
        <v>39</v>
      </c>
      <c r="E278" s="191">
        <v>38.75</v>
      </c>
      <c r="F278" s="129"/>
      <c r="G278" s="129"/>
      <c r="H278" s="130" t="s">
        <v>84</v>
      </c>
      <c r="I278" s="129">
        <f>ROUND((C278*E278),2)</f>
        <v>38.75</v>
      </c>
      <c r="J278" s="182" t="s">
        <v>113</v>
      </c>
    </row>
    <row r="279" spans="1:10" s="80" customFormat="1" ht="12.75">
      <c r="A279" s="131"/>
      <c r="B279" s="200" t="s">
        <v>38</v>
      </c>
      <c r="C279" s="200">
        <v>4</v>
      </c>
      <c r="D279" s="200" t="s">
        <v>39</v>
      </c>
      <c r="E279" s="201">
        <v>11</v>
      </c>
      <c r="F279" s="200" t="s">
        <v>39</v>
      </c>
      <c r="G279" s="201">
        <v>3</v>
      </c>
      <c r="H279" s="200" t="s">
        <v>84</v>
      </c>
      <c r="I279" s="201">
        <f>ROUND((C279*E279*G279),2)</f>
        <v>132</v>
      </c>
      <c r="J279" s="182" t="s">
        <v>113</v>
      </c>
    </row>
    <row r="280" spans="1:10" s="80" customFormat="1" ht="12.75">
      <c r="A280" s="131"/>
      <c r="B280" s="81"/>
      <c r="C280" s="82"/>
      <c r="G280" s="130" t="s">
        <v>193</v>
      </c>
      <c r="H280" s="130" t="s">
        <v>84</v>
      </c>
      <c r="I280" s="129">
        <f>SUM(I277:I279)</f>
        <v>217.75</v>
      </c>
      <c r="J280" s="182" t="s">
        <v>113</v>
      </c>
    </row>
    <row r="281" spans="1:3" s="80" customFormat="1" ht="12.75">
      <c r="A281" s="131"/>
      <c r="B281" s="81"/>
      <c r="C281" s="82"/>
    </row>
    <row r="282" spans="1:4" s="80" customFormat="1" ht="12.75">
      <c r="A282" s="131"/>
      <c r="B282" s="22" t="s">
        <v>89</v>
      </c>
      <c r="C282" s="98">
        <f>I280</f>
        <v>217.75</v>
      </c>
      <c r="D282" s="96" t="s">
        <v>113</v>
      </c>
    </row>
    <row r="283" spans="1:3" s="80" customFormat="1" ht="12.75">
      <c r="A283" s="131"/>
      <c r="B283" s="81"/>
      <c r="C283" s="82"/>
    </row>
    <row r="284" spans="1:3" s="80" customFormat="1" ht="12.75">
      <c r="A284" s="131" t="str">
        <f>Orçamento!C44</f>
        <v>4.7</v>
      </c>
      <c r="B284" s="139" t="str">
        <f>Orçamento!D44</f>
        <v>Eletroduto PVC de 3/4"</v>
      </c>
      <c r="C284" s="82"/>
    </row>
    <row r="285" spans="1:3" s="80" customFormat="1" ht="12.75">
      <c r="A285" s="131"/>
      <c r="B285" s="81"/>
      <c r="C285" s="82"/>
    </row>
    <row r="286" spans="1:8" s="80" customFormat="1" ht="12.75">
      <c r="A286" s="131"/>
      <c r="B286" s="82"/>
      <c r="C286" s="191" t="s">
        <v>119</v>
      </c>
      <c r="D286" s="130"/>
      <c r="E286" s="129" t="s">
        <v>108</v>
      </c>
      <c r="F286" s="130"/>
      <c r="G286" s="129"/>
      <c r="H286" s="130"/>
    </row>
    <row r="287" spans="1:9" s="80" customFormat="1" ht="12.75">
      <c r="A287" s="131"/>
      <c r="B287" s="191" t="s">
        <v>38</v>
      </c>
      <c r="C287" s="191">
        <v>2</v>
      </c>
      <c r="D287" s="130" t="s">
        <v>39</v>
      </c>
      <c r="E287" s="130">
        <v>23.5</v>
      </c>
      <c r="F287" s="129"/>
      <c r="G287" s="130" t="s">
        <v>84</v>
      </c>
      <c r="H287" s="129">
        <f>ROUND((C287*E287),2)</f>
        <v>47</v>
      </c>
      <c r="I287" s="202" t="s">
        <v>113</v>
      </c>
    </row>
    <row r="288" spans="1:9" s="80" customFormat="1" ht="12.75">
      <c r="A288" s="131"/>
      <c r="B288" s="200" t="s">
        <v>38</v>
      </c>
      <c r="C288" s="201">
        <v>1</v>
      </c>
      <c r="D288" s="200" t="s">
        <v>39</v>
      </c>
      <c r="E288" s="200">
        <v>38.75</v>
      </c>
      <c r="F288" s="201"/>
      <c r="G288" s="200" t="s">
        <v>84</v>
      </c>
      <c r="H288" s="201">
        <f>ROUND((C288*E288),2)</f>
        <v>38.75</v>
      </c>
      <c r="I288" s="182" t="s">
        <v>113</v>
      </c>
    </row>
    <row r="289" spans="1:9" s="80" customFormat="1" ht="12.75">
      <c r="A289" s="131"/>
      <c r="B289" s="81"/>
      <c r="C289" s="82"/>
      <c r="F289" s="130" t="s">
        <v>193</v>
      </c>
      <c r="G289" s="130" t="s">
        <v>84</v>
      </c>
      <c r="H289" s="129">
        <f>SUM(H287:H288)</f>
        <v>85.75</v>
      </c>
      <c r="I289" s="182" t="s">
        <v>113</v>
      </c>
    </row>
    <row r="290" spans="1:3" s="80" customFormat="1" ht="12.75">
      <c r="A290" s="131"/>
      <c r="B290" s="81"/>
      <c r="C290" s="82"/>
    </row>
    <row r="291" spans="1:4" s="80" customFormat="1" ht="12.75">
      <c r="A291" s="131"/>
      <c r="B291" s="22" t="s">
        <v>40</v>
      </c>
      <c r="C291" s="98">
        <f>H289</f>
        <v>85.75</v>
      </c>
      <c r="D291" s="96" t="s">
        <v>113</v>
      </c>
    </row>
    <row r="292" spans="1:3" s="80" customFormat="1" ht="12.75">
      <c r="A292" s="131"/>
      <c r="B292" s="81"/>
      <c r="C292" s="82"/>
    </row>
    <row r="293" spans="1:13" s="80" customFormat="1" ht="27" customHeight="1">
      <c r="A293" s="131" t="str">
        <f>Orçamento!C45</f>
        <v>4.8</v>
      </c>
      <c r="B293" s="311" t="str">
        <f>Orçamento!D45</f>
        <v>Mureta de mediçao em alv.c/laje em conc.(c=2.20/l=0.50/h=2.0m) - utilizada para abrigar o quadro de medição</v>
      </c>
      <c r="C293" s="311"/>
      <c r="D293" s="311"/>
      <c r="E293" s="311"/>
      <c r="F293" s="311"/>
      <c r="G293" s="311"/>
      <c r="H293" s="311"/>
      <c r="I293" s="311"/>
      <c r="J293" s="311"/>
      <c r="K293" s="311"/>
      <c r="L293" s="311"/>
      <c r="M293" s="311"/>
    </row>
    <row r="294" spans="1:3" s="80" customFormat="1" ht="12.75">
      <c r="A294" s="131"/>
      <c r="B294" s="81"/>
      <c r="C294" s="82"/>
    </row>
    <row r="295" spans="1:4" s="80" customFormat="1" ht="12.75">
      <c r="A295" s="131"/>
      <c r="B295" s="22" t="s">
        <v>181</v>
      </c>
      <c r="C295" s="98">
        <v>1</v>
      </c>
      <c r="D295" s="96" t="s">
        <v>182</v>
      </c>
    </row>
    <row r="296" spans="1:3" s="80" customFormat="1" ht="12.75">
      <c r="A296" s="131"/>
      <c r="B296" s="81"/>
      <c r="C296" s="82"/>
    </row>
    <row r="297" spans="1:3" s="80" customFormat="1" ht="12.75">
      <c r="A297" s="131" t="str">
        <f>Orçamento!C46</f>
        <v>4.9</v>
      </c>
      <c r="B297" s="139" t="str">
        <f>Orçamento!D46</f>
        <v>Centro de distribuição p/ 03 disjuntores (s/ barramento)</v>
      </c>
      <c r="C297" s="82"/>
    </row>
    <row r="298" spans="1:3" s="80" customFormat="1" ht="12.75">
      <c r="A298" s="131"/>
      <c r="B298" s="81"/>
      <c r="C298" s="82"/>
    </row>
    <row r="299" spans="1:4" s="80" customFormat="1" ht="12.75">
      <c r="A299" s="131"/>
      <c r="B299" s="22" t="s">
        <v>88</v>
      </c>
      <c r="C299" s="98">
        <v>1</v>
      </c>
      <c r="D299" s="96" t="s">
        <v>182</v>
      </c>
    </row>
    <row r="300" spans="1:3" s="80" customFormat="1" ht="12.75">
      <c r="A300" s="131"/>
      <c r="B300" s="81"/>
      <c r="C300" s="82"/>
    </row>
    <row r="301" spans="1:3" s="80" customFormat="1" ht="12.75">
      <c r="A301" s="131" t="str">
        <f>Orçamento!C47</f>
        <v>4.10</v>
      </c>
      <c r="B301" s="139" t="str">
        <f>Orçamento!D47</f>
        <v>Disjuntor 2P - 15 a 50A - PADRÃO DIN</v>
      </c>
      <c r="C301" s="82"/>
    </row>
    <row r="302" spans="1:3" s="80" customFormat="1" ht="12.75">
      <c r="A302" s="131"/>
      <c r="B302" s="139"/>
      <c r="C302" s="82"/>
    </row>
    <row r="303" spans="1:4" s="80" customFormat="1" ht="12.75">
      <c r="A303" s="131"/>
      <c r="B303" s="22" t="s">
        <v>184</v>
      </c>
      <c r="C303" s="98">
        <v>1</v>
      </c>
      <c r="D303" s="96" t="s">
        <v>182</v>
      </c>
    </row>
    <row r="304" spans="1:3" s="80" customFormat="1" ht="12.75">
      <c r="A304" s="131"/>
      <c r="B304" s="81"/>
      <c r="C304" s="82"/>
    </row>
    <row r="305" spans="1:13" s="80" customFormat="1" ht="12.75">
      <c r="A305" s="140" t="str">
        <f>Orçamento!C49</f>
        <v>5</v>
      </c>
      <c r="B305" s="307" t="str">
        <f>Orçamento!D49</f>
        <v>DRENAGEM DE ÁGUAS PLUVIAIS</v>
      </c>
      <c r="C305" s="307"/>
      <c r="D305" s="307"/>
      <c r="E305" s="307"/>
      <c r="F305" s="307"/>
      <c r="G305" s="307"/>
      <c r="H305" s="307"/>
      <c r="I305" s="307"/>
      <c r="J305" s="307"/>
      <c r="K305" s="307"/>
      <c r="L305" s="307"/>
      <c r="M305" s="308"/>
    </row>
    <row r="306" spans="1:3" s="80" customFormat="1" ht="12.75">
      <c r="A306" s="131"/>
      <c r="B306" s="81"/>
      <c r="C306" s="82"/>
    </row>
    <row r="307" spans="1:2" ht="12.75">
      <c r="A307" s="128" t="str">
        <f>Orçamento!C50</f>
        <v>5.1</v>
      </c>
      <c r="B307" s="146" t="str">
        <f>Orçamento!D50</f>
        <v>Escavação manual ate 1.50m de profundidade - VALAS DE DRENAGEM E TUBO</v>
      </c>
    </row>
    <row r="308" ht="12.75">
      <c r="A308" s="128"/>
    </row>
    <row r="309" spans="1:2" ht="12.75">
      <c r="A309" s="128"/>
      <c r="B309" s="188" t="s">
        <v>166</v>
      </c>
    </row>
    <row r="310" spans="1:5" ht="12.75">
      <c r="A310" s="128"/>
      <c r="C310" s="21" t="s">
        <v>108</v>
      </c>
      <c r="E310" s="20" t="s">
        <v>126</v>
      </c>
    </row>
    <row r="311" spans="1:8" ht="12.75">
      <c r="A311" s="128"/>
      <c r="B311" s="23" t="s">
        <v>40</v>
      </c>
      <c r="C311" s="19">
        <v>11.2</v>
      </c>
      <c r="D311" s="20" t="s">
        <v>39</v>
      </c>
      <c r="E311" s="19">
        <v>8</v>
      </c>
      <c r="F311" s="20" t="s">
        <v>84</v>
      </c>
      <c r="G311" s="19">
        <f>ROUND((C311*E311),2)</f>
        <v>89.6</v>
      </c>
      <c r="H311" s="21" t="s">
        <v>127</v>
      </c>
    </row>
    <row r="312" spans="1:8" ht="12.75">
      <c r="A312" s="128"/>
      <c r="B312" s="23"/>
      <c r="C312" s="19">
        <v>7.8</v>
      </c>
      <c r="D312" s="20" t="s">
        <v>39</v>
      </c>
      <c r="E312" s="19">
        <v>16</v>
      </c>
      <c r="F312" s="20" t="s">
        <v>84</v>
      </c>
      <c r="G312" s="19">
        <f>ROUND((C312*E312),2)</f>
        <v>124.8</v>
      </c>
      <c r="H312" s="21" t="s">
        <v>127</v>
      </c>
    </row>
    <row r="313" spans="1:8" ht="12.75">
      <c r="A313" s="128"/>
      <c r="B313" s="23" t="s">
        <v>40</v>
      </c>
      <c r="C313" s="19">
        <v>37.7</v>
      </c>
      <c r="D313" s="20" t="s">
        <v>39</v>
      </c>
      <c r="E313" s="19">
        <v>1</v>
      </c>
      <c r="F313" s="20" t="s">
        <v>84</v>
      </c>
      <c r="G313" s="19">
        <f>ROUND((C313*E313),2)</f>
        <v>37.7</v>
      </c>
      <c r="H313" s="21" t="s">
        <v>128</v>
      </c>
    </row>
    <row r="314" spans="1:7" ht="12.75">
      <c r="A314" s="128"/>
      <c r="B314" s="309" t="s">
        <v>129</v>
      </c>
      <c r="C314" s="306"/>
      <c r="D314" s="306"/>
      <c r="E314" s="306"/>
      <c r="F314" s="20" t="s">
        <v>84</v>
      </c>
      <c r="G314" s="19">
        <f>SUM(G311:G313)</f>
        <v>252.09999999999997</v>
      </c>
    </row>
    <row r="315" spans="1:7" ht="12.75">
      <c r="A315" s="128"/>
      <c r="B315" s="18"/>
      <c r="C315" s="19"/>
      <c r="D315" s="20"/>
      <c r="E315" s="19"/>
      <c r="F315" s="20"/>
      <c r="G315" s="19"/>
    </row>
    <row r="316" spans="1:7" ht="12.75">
      <c r="A316" s="128"/>
      <c r="B316" s="23"/>
      <c r="C316" s="20" t="s">
        <v>130</v>
      </c>
      <c r="D316" s="20"/>
      <c r="E316" s="20" t="s">
        <v>131</v>
      </c>
      <c r="F316" s="20"/>
      <c r="G316" s="20" t="s">
        <v>111</v>
      </c>
    </row>
    <row r="317" spans="1:9" ht="12.75">
      <c r="A317" s="128"/>
      <c r="B317" s="20" t="s">
        <v>115</v>
      </c>
      <c r="C317" s="19">
        <f>G314</f>
        <v>252.09999999999997</v>
      </c>
      <c r="D317" s="20" t="s">
        <v>39</v>
      </c>
      <c r="E317" s="19">
        <v>0.3</v>
      </c>
      <c r="F317" s="20" t="s">
        <v>39</v>
      </c>
      <c r="G317" s="19">
        <v>0.4</v>
      </c>
      <c r="H317" s="20" t="s">
        <v>84</v>
      </c>
      <c r="I317" s="19">
        <f>ROUND((C317*E317*G317),2)</f>
        <v>30.25</v>
      </c>
    </row>
    <row r="318" spans="1:7" ht="12.75">
      <c r="A318" s="128"/>
      <c r="B318" s="23"/>
      <c r="C318" s="19"/>
      <c r="D318" s="20"/>
      <c r="E318" s="19"/>
      <c r="F318" s="20"/>
      <c r="G318" s="19"/>
    </row>
    <row r="319" spans="1:7" ht="12.75">
      <c r="A319" s="128"/>
      <c r="B319" s="189" t="s">
        <v>167</v>
      </c>
      <c r="C319" s="19"/>
      <c r="D319" s="20"/>
      <c r="E319" s="19"/>
      <c r="F319" s="20"/>
      <c r="G319" s="19"/>
    </row>
    <row r="320" spans="1:7" ht="12.75">
      <c r="A320" s="128"/>
      <c r="C320" s="20" t="s">
        <v>130</v>
      </c>
      <c r="D320" s="20"/>
      <c r="E320" s="20" t="s">
        <v>131</v>
      </c>
      <c r="F320" s="20"/>
      <c r="G320" s="20" t="s">
        <v>111</v>
      </c>
    </row>
    <row r="321" spans="1:9" ht="12.75">
      <c r="A321" s="128"/>
      <c r="B321" s="20" t="s">
        <v>115</v>
      </c>
      <c r="C321" s="19">
        <v>50</v>
      </c>
      <c r="D321" s="20" t="s">
        <v>39</v>
      </c>
      <c r="E321" s="19">
        <v>0.3</v>
      </c>
      <c r="F321" s="20" t="s">
        <v>39</v>
      </c>
      <c r="G321" s="19">
        <v>0.4</v>
      </c>
      <c r="H321" s="20" t="s">
        <v>84</v>
      </c>
      <c r="I321" s="19">
        <f>ROUND((C321*E321*G321),2)</f>
        <v>6</v>
      </c>
    </row>
    <row r="322" spans="1:7" ht="12.75">
      <c r="A322" s="128"/>
      <c r="B322" s="23"/>
      <c r="C322" s="19"/>
      <c r="D322" s="20"/>
      <c r="E322" s="19"/>
      <c r="F322" s="20"/>
      <c r="G322" s="19"/>
    </row>
    <row r="323" spans="1:4" ht="12.75">
      <c r="A323" s="128"/>
      <c r="B323" s="133" t="s">
        <v>40</v>
      </c>
      <c r="C323" s="98">
        <f>I317+I321</f>
        <v>36.25</v>
      </c>
      <c r="D323" s="99" t="s">
        <v>6</v>
      </c>
    </row>
    <row r="324" ht="12.75">
      <c r="A324" s="128"/>
    </row>
    <row r="325" spans="1:2" ht="12.75">
      <c r="A325" s="128" t="str">
        <f>Orçamento!C51</f>
        <v>5.2</v>
      </c>
      <c r="B325" s="17" t="str">
        <f>Orçamento!D51</f>
        <v>Seixo com espalhamento</v>
      </c>
    </row>
    <row r="326" ht="12.75">
      <c r="A326" s="128"/>
    </row>
    <row r="327" spans="1:7" ht="12.75">
      <c r="A327" s="128"/>
      <c r="B327" s="23"/>
      <c r="C327" s="20" t="s">
        <v>130</v>
      </c>
      <c r="D327" s="20"/>
      <c r="E327" s="20" t="s">
        <v>131</v>
      </c>
      <c r="F327" s="20"/>
      <c r="G327" s="20" t="s">
        <v>111</v>
      </c>
    </row>
    <row r="328" spans="1:9" ht="12.75">
      <c r="A328" s="128"/>
      <c r="B328" s="20" t="s">
        <v>115</v>
      </c>
      <c r="C328" s="19">
        <f>C317</f>
        <v>252.09999999999997</v>
      </c>
      <c r="D328" s="20" t="s">
        <v>39</v>
      </c>
      <c r="E328" s="19">
        <v>0.3</v>
      </c>
      <c r="F328" s="20" t="s">
        <v>39</v>
      </c>
      <c r="G328" s="19">
        <v>0.4</v>
      </c>
      <c r="H328" s="20" t="s">
        <v>84</v>
      </c>
      <c r="I328" s="19">
        <f>ROUND((C328*E328*G328),2)</f>
        <v>30.25</v>
      </c>
    </row>
    <row r="329" spans="1:7" ht="12.75">
      <c r="A329" s="128"/>
      <c r="B329" s="18"/>
      <c r="C329" s="19"/>
      <c r="D329" s="20"/>
      <c r="E329" s="19"/>
      <c r="F329" s="20"/>
      <c r="G329" s="19"/>
    </row>
    <row r="330" spans="1:4" ht="12.75">
      <c r="A330" s="128"/>
      <c r="B330" s="22" t="s">
        <v>38</v>
      </c>
      <c r="C330" s="98">
        <f>I328</f>
        <v>30.25</v>
      </c>
      <c r="D330" s="99" t="s">
        <v>6</v>
      </c>
    </row>
    <row r="331" ht="12.75">
      <c r="A331" s="128"/>
    </row>
    <row r="332" spans="1:2" ht="12.75">
      <c r="A332" s="128" t="str">
        <f>Orçamento!C52</f>
        <v>5.3</v>
      </c>
      <c r="B332" s="17" t="str">
        <f>Orçamento!D52</f>
        <v>Caixa em alvenaria de 60x60x60cm c/ tpo. Concreto</v>
      </c>
    </row>
    <row r="333" ht="12.75">
      <c r="A333" s="128"/>
    </row>
    <row r="334" spans="1:4" ht="12.75">
      <c r="A334" s="128"/>
      <c r="B334" s="22" t="s">
        <v>90</v>
      </c>
      <c r="C334" s="98">
        <v>1</v>
      </c>
      <c r="D334" s="96" t="s">
        <v>93</v>
      </c>
    </row>
    <row r="335" ht="12.75">
      <c r="A335" s="128"/>
    </row>
    <row r="336" spans="1:2" ht="12.75">
      <c r="A336" s="128" t="str">
        <f>Orçamento!C53</f>
        <v>5.4</v>
      </c>
      <c r="B336" s="17" t="str">
        <f>Orçamento!D53</f>
        <v>Tubo em PVC - 100mm (LS)</v>
      </c>
    </row>
    <row r="337" ht="12.75">
      <c r="A337" s="128"/>
    </row>
    <row r="338" spans="1:4" ht="12.75">
      <c r="A338" s="128"/>
      <c r="B338" s="22" t="s">
        <v>38</v>
      </c>
      <c r="C338" s="98">
        <v>50</v>
      </c>
      <c r="D338" s="96" t="s">
        <v>164</v>
      </c>
    </row>
    <row r="339" ht="12.75">
      <c r="A339" s="128"/>
    </row>
    <row r="340" spans="1:13" ht="12.75">
      <c r="A340" s="140" t="str">
        <f>Orçamento!C55</f>
        <v>6</v>
      </c>
      <c r="B340" s="307" t="str">
        <f>Orçamento!D55</f>
        <v>SERVIÇOS FINAIS</v>
      </c>
      <c r="C340" s="307"/>
      <c r="D340" s="307"/>
      <c r="E340" s="307"/>
      <c r="F340" s="307"/>
      <c r="G340" s="307"/>
      <c r="H340" s="307"/>
      <c r="I340" s="307"/>
      <c r="J340" s="307"/>
      <c r="K340" s="307"/>
      <c r="L340" s="307"/>
      <c r="M340" s="308"/>
    </row>
    <row r="341" ht="12.75">
      <c r="A341" s="128"/>
    </row>
    <row r="342" spans="1:2" ht="12.75">
      <c r="A342" s="128" t="str">
        <f>Orçamento!C56</f>
        <v>6.1</v>
      </c>
      <c r="B342" s="17" t="str">
        <f>Orçamento!D56</f>
        <v>Limpeza da Obra</v>
      </c>
    </row>
    <row r="343" spans="1:8" ht="12.75">
      <c r="A343" s="128"/>
      <c r="C343" s="309" t="s">
        <v>109</v>
      </c>
      <c r="D343" s="309"/>
      <c r="E343" s="309"/>
      <c r="G343" s="132" t="s">
        <v>110</v>
      </c>
      <c r="H343" s="132"/>
    </row>
    <row r="344" spans="2:11" ht="12.75">
      <c r="B344" s="18" t="s">
        <v>46</v>
      </c>
      <c r="C344" s="306">
        <f>C33</f>
        <v>22.7</v>
      </c>
      <c r="D344" s="306"/>
      <c r="E344" s="306"/>
      <c r="F344" s="19" t="s">
        <v>39</v>
      </c>
      <c r="G344" s="306">
        <f>G33</f>
        <v>37.699999999999996</v>
      </c>
      <c r="H344" s="306"/>
      <c r="I344" s="306"/>
      <c r="J344" s="20" t="s">
        <v>84</v>
      </c>
      <c r="K344" s="7">
        <f>ROUND((C344*G344),2)</f>
        <v>855.79</v>
      </c>
    </row>
    <row r="345" spans="2:5" ht="12.75">
      <c r="B345" s="18"/>
      <c r="C345" s="19"/>
      <c r="D345" s="19"/>
      <c r="E345" s="19"/>
    </row>
    <row r="346" spans="2:4" ht="12.75">
      <c r="B346" s="133" t="s">
        <v>46</v>
      </c>
      <c r="C346" s="98">
        <f>K344</f>
        <v>855.79</v>
      </c>
      <c r="D346" s="99" t="s">
        <v>4</v>
      </c>
    </row>
  </sheetData>
  <sheetProtection/>
  <mergeCells count="39">
    <mergeCell ref="G93:I93"/>
    <mergeCell ref="G92:I92"/>
    <mergeCell ref="C156:J156"/>
    <mergeCell ref="A1:C1"/>
    <mergeCell ref="A2:C2"/>
    <mergeCell ref="A3:C3"/>
    <mergeCell ref="A4:C4"/>
    <mergeCell ref="A8:C8"/>
    <mergeCell ref="A9:C9"/>
    <mergeCell ref="D3:M3"/>
    <mergeCell ref="A6:C6"/>
    <mergeCell ref="A7:C7"/>
    <mergeCell ref="B54:M54"/>
    <mergeCell ref="D7:M7"/>
    <mergeCell ref="D8:M8"/>
    <mergeCell ref="D9:M9"/>
    <mergeCell ref="D2:M2"/>
    <mergeCell ref="D4:M4"/>
    <mergeCell ref="D1:M1"/>
    <mergeCell ref="C33:E33"/>
    <mergeCell ref="C32:E32"/>
    <mergeCell ref="G33:I33"/>
    <mergeCell ref="A10:M11"/>
    <mergeCell ref="D5:M5"/>
    <mergeCell ref="D6:M6"/>
    <mergeCell ref="A5:C5"/>
    <mergeCell ref="C344:E344"/>
    <mergeCell ref="G344:I344"/>
    <mergeCell ref="B314:E314"/>
    <mergeCell ref="C264:E264"/>
    <mergeCell ref="C265:E265"/>
    <mergeCell ref="B293:M293"/>
    <mergeCell ref="C186:G186"/>
    <mergeCell ref="C216:G216"/>
    <mergeCell ref="B244:M244"/>
    <mergeCell ref="B305:M305"/>
    <mergeCell ref="B340:M340"/>
    <mergeCell ref="C343:E343"/>
    <mergeCell ref="B236:D236"/>
  </mergeCells>
  <printOptions/>
  <pageMargins left="0.7" right="0.7" top="0.75" bottom="0.75" header="0.3" footer="0.3"/>
  <pageSetup fitToHeight="0" fitToWidth="1" horizontalDpi="360" verticalDpi="360" orientation="portrait" paperSize="9" scale="84" r:id="rId4"/>
  <rowBreaks count="3" manualBreakCount="3">
    <brk id="203" max="255" man="1"/>
    <brk id="253" max="255" man="1"/>
    <brk id="304" max="255" man="1"/>
  </rowBreaks>
  <drawing r:id="rId3"/>
  <legacyDrawing r:id="rId2"/>
  <oleObjects>
    <oleObject progId="Word.Document.12" shapeId="3461169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CLIENTE</dc:creator>
  <cp:keywords/>
  <dc:description/>
  <cp:lastModifiedBy>BAPTISTA</cp:lastModifiedBy>
  <cp:lastPrinted>2020-01-28T18:14:09Z</cp:lastPrinted>
  <dcterms:created xsi:type="dcterms:W3CDTF">2007-04-04T14:43:04Z</dcterms:created>
  <dcterms:modified xsi:type="dcterms:W3CDTF">2020-01-28T18:16:08Z</dcterms:modified>
  <cp:category/>
  <cp:version/>
  <cp:contentType/>
  <cp:contentStatus/>
</cp:coreProperties>
</file>