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62" activeTab="0"/>
  </bookViews>
  <sheets>
    <sheet name="ORÇAMENTO" sheetId="1" r:id="rId1"/>
    <sheet name="CFF" sheetId="2" r:id="rId2"/>
    <sheet name="BDI" sheetId="3" r:id="rId3"/>
    <sheet name="ENC. SOCIAIS" sheetId="4" r:id="rId4"/>
    <sheet name="QCI" sheetId="5" r:id="rId5"/>
  </sheets>
  <definedNames>
    <definedName name="_xlfn.FLOOR.MATH" hidden="1">#NAME?</definedName>
    <definedName name="_xlnm.Print_Area" localSheetId="2">'BDI'!$A$1:$L$37</definedName>
    <definedName name="_xlnm.Print_Area" localSheetId="1">'CFF'!$A$1:$J$48</definedName>
    <definedName name="_xlnm.Print_Area" localSheetId="3">'ENC. SOCIAIS'!$A$1:$M$46</definedName>
    <definedName name="_xlnm.Print_Area" localSheetId="0">'ORÇAMENTO'!$A$1:$J$157</definedName>
    <definedName name="_xlnm.Print_Area" localSheetId="4">'QCI'!$A$1:$N$30</definedName>
    <definedName name="_xlnm.Print_Titles" localSheetId="1">'CFF'!$1:$11</definedName>
    <definedName name="_xlnm.Print_Titles" localSheetId="0">'ORÇAMENTO'!$1:$14</definedName>
  </definedNames>
  <calcPr fullCalcOnLoad="1"/>
</workbook>
</file>

<file path=xl/sharedStrings.xml><?xml version="1.0" encoding="utf-8"?>
<sst xmlns="http://schemas.openxmlformats.org/spreadsheetml/2006/main" count="647" uniqueCount="436">
  <si>
    <t>SERVIÇOS</t>
  </si>
  <si>
    <t>QUANT.</t>
  </si>
  <si>
    <t>TOTAL GERAL</t>
  </si>
  <si>
    <t>2.1</t>
  </si>
  <si>
    <t>%</t>
  </si>
  <si>
    <t>ITEM</t>
  </si>
  <si>
    <t>TOTAL</t>
  </si>
  <si>
    <t>1.1</t>
  </si>
  <si>
    <t>3.1</t>
  </si>
  <si>
    <t>4.1</t>
  </si>
  <si>
    <t>6.1</t>
  </si>
  <si>
    <t>6.2</t>
  </si>
  <si>
    <t>INSTALAÇÕES ELÉTRICAS</t>
  </si>
  <si>
    <t>9.1</t>
  </si>
  <si>
    <t>ESQUADRIAS</t>
  </si>
  <si>
    <t>PINTURA</t>
  </si>
  <si>
    <t>m²</t>
  </si>
  <si>
    <t>m³</t>
  </si>
  <si>
    <t xml:space="preserve">CRONOGRAMA FÍSICO / FINANCEIRO </t>
  </si>
  <si>
    <t>VALOR</t>
  </si>
  <si>
    <t>SUB-TOTAIS</t>
  </si>
  <si>
    <t>TOTAL PARCIAL</t>
  </si>
  <si>
    <t>TOTAL ACUMULADO</t>
  </si>
  <si>
    <t>REVESTIMENTOS</t>
  </si>
  <si>
    <t>SERVIÇOS PRELIMINARES</t>
  </si>
  <si>
    <t>QUADRO DE COMPOSIÇÃO DE INVESTIMENTO - Q.C.I</t>
  </si>
  <si>
    <t>CONCEDENTE</t>
  </si>
  <si>
    <t>PROPONENTE</t>
  </si>
  <si>
    <t>6.3</t>
  </si>
  <si>
    <t>6.4</t>
  </si>
  <si>
    <t>Total</t>
  </si>
  <si>
    <t>B1</t>
  </si>
  <si>
    <t>B2</t>
  </si>
  <si>
    <t>CÓDIGO</t>
  </si>
  <si>
    <t>DESCRIÇÃO</t>
  </si>
  <si>
    <t>UNID.</t>
  </si>
  <si>
    <t>VALOR UNIT.</t>
  </si>
  <si>
    <t>m</t>
  </si>
  <si>
    <t>COMPOSIÇÃO ANALÍTICA DA TAXA DE BENEFÍCIO E DESPESAS INDIRETAS (BDI)</t>
  </si>
  <si>
    <t>Proponente:</t>
  </si>
  <si>
    <t>Objeto:</t>
  </si>
  <si>
    <t>Endereço Da Obra:</t>
  </si>
  <si>
    <t>BDI (%):</t>
  </si>
  <si>
    <t>Data Base:</t>
  </si>
  <si>
    <t xml:space="preserve">Responsável Técnico:    </t>
  </si>
  <si>
    <t xml:space="preserve">Registro Profissional:  </t>
  </si>
  <si>
    <t>Item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</si>
  <si>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</si>
  <si>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</si>
  <si>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</si>
  <si>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</si>
  <si>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</si>
  <si>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</si>
  <si>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</si>
  <si>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</si>
  <si>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ISS</t>
  </si>
  <si>
    <t>PIS</t>
  </si>
  <si>
    <t>COFINS</t>
  </si>
  <si>
    <t>CPRM</t>
  </si>
  <si>
    <t>Total Impostos =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</si>
  <si>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</si>
  <si>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</si>
  <si>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</si>
  <si>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</si>
  <si>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</si>
  <si>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</si>
  <si>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5) Antes da aplicação do BDI (Teto Empresa de Lucros Real ) os insumos constantes do art.3º da Lei nº10.637/02 deverão sofrer redução de 1,65%, após 31/12/2008, reduzir também do insumo o percentual de 7,6% da COFINS conforme art. 3º da Lei nº10.833/03 combinado com o inciso XX do art.10 da mesma Lei.</t>
  </si>
  <si>
    <t>MARUZA BAPTISTA</t>
  </si>
  <si>
    <t>B</t>
  </si>
  <si>
    <t>B3</t>
  </si>
  <si>
    <t>Município/UF:</t>
  </si>
  <si>
    <t>CURVA
ABC</t>
  </si>
  <si>
    <t>FONTE</t>
  </si>
  <si>
    <t xml:space="preserve">DESCRIÇÃO </t>
  </si>
  <si>
    <t>VALOR C/ BDI</t>
  </si>
  <si>
    <t>SINAPI</t>
  </si>
  <si>
    <t>TOTAL ITEM 1</t>
  </si>
  <si>
    <t>TOTAL ITEM 2</t>
  </si>
  <si>
    <t>TOTAL ITEM 3</t>
  </si>
  <si>
    <t>TOTAL ITEM 5</t>
  </si>
  <si>
    <t>TOTAL ITEM 6</t>
  </si>
  <si>
    <t>TOTAL ITEM 12</t>
  </si>
  <si>
    <t>TOTAL ITEM 14</t>
  </si>
  <si>
    <t>CAU-A: 28510-2/PA</t>
  </si>
  <si>
    <t xml:space="preserve">SERVIÇOS </t>
  </si>
  <si>
    <t>ENCARGOS SOCIAIS SOBRE A MÃO DE OBRA</t>
  </si>
  <si>
    <t>COM DESONERAÇÃO</t>
  </si>
  <si>
    <t>SEM DESONERAÇÃO</t>
  </si>
  <si>
    <t>HORISTA (%)</t>
  </si>
  <si>
    <t>MENSALISTA (%)</t>
  </si>
  <si>
    <t>GRUPO A</t>
  </si>
  <si>
    <t>A1</t>
  </si>
  <si>
    <t>INSS</t>
  </si>
  <si>
    <t>A2</t>
  </si>
  <si>
    <t xml:space="preserve">SESI </t>
  </si>
  <si>
    <t>A3</t>
  </si>
  <si>
    <t>SENAI</t>
  </si>
  <si>
    <t>A4</t>
  </si>
  <si>
    <t xml:space="preserve">INCRA </t>
  </si>
  <si>
    <t>A5</t>
  </si>
  <si>
    <t xml:space="preserve">SEBRAE </t>
  </si>
  <si>
    <t>A6</t>
  </si>
  <si>
    <t xml:space="preserve">Salário Educação </t>
  </si>
  <si>
    <t>A7</t>
  </si>
  <si>
    <t>Seguro Contra Acidentes de Trabalho</t>
  </si>
  <si>
    <t>A8</t>
  </si>
  <si>
    <t xml:space="preserve">FGTS </t>
  </si>
  <si>
    <t>A9</t>
  </si>
  <si>
    <t xml:space="preserve">SECONCI </t>
  </si>
  <si>
    <t>A</t>
  </si>
  <si>
    <t>GRUPO B</t>
  </si>
  <si>
    <t xml:space="preserve">Repouso Semanal Remunerado </t>
  </si>
  <si>
    <t>Não incide</t>
  </si>
  <si>
    <t>Feriados</t>
  </si>
  <si>
    <t xml:space="preserve">Auxílio - Enfermidade </t>
  </si>
  <si>
    <t>B4</t>
  </si>
  <si>
    <t xml:space="preserve">13º Salário </t>
  </si>
  <si>
    <t>B5</t>
  </si>
  <si>
    <t>Licença Paternidade</t>
  </si>
  <si>
    <t>B6</t>
  </si>
  <si>
    <t>Faltas Justificadas</t>
  </si>
  <si>
    <t>B7</t>
  </si>
  <si>
    <t xml:space="preserve">Dias de Chuvas </t>
  </si>
  <si>
    <t>B8</t>
  </si>
  <si>
    <t>Auxílio Acidente de Trabalho</t>
  </si>
  <si>
    <t>B9</t>
  </si>
  <si>
    <t xml:space="preserve">Férias Gozadas </t>
  </si>
  <si>
    <t>B10</t>
  </si>
  <si>
    <t>Salário Maternidade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</si>
  <si>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</si>
  <si>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</si>
  <si>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</si>
  <si>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</si>
  <si>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</si>
  <si>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</si>
  <si>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</si>
  <si>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</si>
  <si>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</si>
  <si>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</si>
  <si>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 xml:space="preserve">Indenização Adicional </t>
  </si>
  <si>
    <t>C</t>
  </si>
  <si>
    <t>GRUPO D</t>
  </si>
  <si>
    <t>D1</t>
  </si>
  <si>
    <t xml:space="preserve">Reincidência de Grupo A sobre Grupo B </t>
  </si>
  <si>
    <t>D2</t>
  </si>
  <si>
    <t>Reincidência de Grupo A sobre Aviso Prévio Trabalhado e Reincidência do FGTS sobre Aviso Prévio Indenizado</t>
  </si>
  <si>
    <t>D</t>
  </si>
  <si>
    <t>TOTAL (A+B+C+D)</t>
  </si>
  <si>
    <t>TOTAL ITEM 4</t>
  </si>
  <si>
    <t>un</t>
  </si>
  <si>
    <t>CP</t>
  </si>
  <si>
    <t>Repasse</t>
  </si>
  <si>
    <t>5.1</t>
  </si>
  <si>
    <t>8.1</t>
  </si>
  <si>
    <t>10.1</t>
  </si>
  <si>
    <t>10.3</t>
  </si>
  <si>
    <t>11.1</t>
  </si>
  <si>
    <t>11.2</t>
  </si>
  <si>
    <t>TOTAL ITEM 11</t>
  </si>
  <si>
    <t>13.1</t>
  </si>
  <si>
    <t>8.2</t>
  </si>
  <si>
    <t>9.2</t>
  </si>
  <si>
    <t>BDI</t>
  </si>
  <si>
    <t>Local:</t>
  </si>
  <si>
    <t>SEDOP SETEMBRO 2017</t>
  </si>
  <si>
    <t>DEMOLIÇÕES E RETIRADAS</t>
  </si>
  <si>
    <t>2.2</t>
  </si>
  <si>
    <t>COBERTURA</t>
  </si>
  <si>
    <t>SEDOP</t>
  </si>
  <si>
    <t>Retirada de piso ceramico, inclusive camada regularizadora</t>
  </si>
  <si>
    <t>Barracão de madeira (incl. instalações)</t>
  </si>
  <si>
    <t>Demolição manual de alvenaria de tijolo</t>
  </si>
  <si>
    <t>Demolição da estrutura em madeira da cobertura</t>
  </si>
  <si>
    <t>Camada regularizadora no traço 1:4</t>
  </si>
  <si>
    <t>7.1</t>
  </si>
  <si>
    <t>Bacia sifonada c/cx. descarga acoplada c/ assento</t>
  </si>
  <si>
    <t>Lavatorio de louça c/col.,torneira,sifao e valv.</t>
  </si>
  <si>
    <t>TOTAL ITEM 10</t>
  </si>
  <si>
    <t>Ponto de luz / força (c/tubul., cx. e fiaçao) ate 200W</t>
  </si>
  <si>
    <t>12.1</t>
  </si>
  <si>
    <t>pt</t>
  </si>
  <si>
    <t>Limpeza geral e entrega da obra</t>
  </si>
  <si>
    <t>TOTAL ITEM 8</t>
  </si>
  <si>
    <t>TOTAL ITEM 7</t>
  </si>
  <si>
    <t>TOTAL ITEM 9</t>
  </si>
  <si>
    <t>Registro Profissional:</t>
  </si>
  <si>
    <t>Escavação manual ate 1.50m de profundidade</t>
  </si>
  <si>
    <t>3.2</t>
  </si>
  <si>
    <t>Retirada de grade de ferro</t>
  </si>
  <si>
    <t>Disjuntor 1P - 10 a 30A - PADRÃO DIN</t>
  </si>
  <si>
    <t>Disjuntor 2P - 15 a 50A - PADRÃO DIN</t>
  </si>
  <si>
    <t>TOTAL ITEM 13</t>
  </si>
  <si>
    <t>15.1</t>
  </si>
  <si>
    <t>13.2</t>
  </si>
  <si>
    <t>13.3</t>
  </si>
  <si>
    <t>TOTAL ITEM 15</t>
  </si>
  <si>
    <t>3.3</t>
  </si>
  <si>
    <t>Porta em vidro temperado c/ ferragens -(sem mola)</t>
  </si>
  <si>
    <t>OUTROS</t>
  </si>
  <si>
    <t>1.2</t>
  </si>
  <si>
    <t>INSTALAÇÕES DE AR CONDICIONADO</t>
  </si>
  <si>
    <t>Ponto de dreno p/ split (10m)</t>
  </si>
  <si>
    <t>16.1</t>
  </si>
  <si>
    <t>TOTAL ITEM 16</t>
  </si>
  <si>
    <t>TOTAL ITEM 17</t>
  </si>
  <si>
    <t>17.1</t>
  </si>
  <si>
    <t>17.2</t>
  </si>
  <si>
    <t>16.2</t>
  </si>
  <si>
    <t>16.3</t>
  </si>
  <si>
    <t>16.4</t>
  </si>
  <si>
    <t>ADMINISTRAÇÃO LOCAL</t>
  </si>
  <si>
    <t>ENCARREGADO GERAL COM ENCARGOS COMPLEMENTARES</t>
  </si>
  <si>
    <t>ENGENHEIRO CIVIL DE OBRA PLENO COM ENCARGOS COMPLEMENTARES</t>
  </si>
  <si>
    <t>Ponto de agua (incl. tubos e conexoes)</t>
  </si>
  <si>
    <t>h</t>
  </si>
  <si>
    <t>3.4</t>
  </si>
  <si>
    <t>3.5</t>
  </si>
  <si>
    <t>9.3</t>
  </si>
  <si>
    <t>Lastro de concreto magro c/ seixo</t>
  </si>
  <si>
    <t>MOVIMENTO DE TERRA</t>
  </si>
  <si>
    <t>5.2</t>
  </si>
  <si>
    <t>máximo 6% ?</t>
  </si>
  <si>
    <t>10.2</t>
  </si>
  <si>
    <t>11.3</t>
  </si>
  <si>
    <t>13.2.1</t>
  </si>
  <si>
    <t>13.3.1</t>
  </si>
  <si>
    <t>13.3.2</t>
  </si>
  <si>
    <t>13.3.3</t>
  </si>
  <si>
    <t>PREFEITURA MUNICIPAL DE OURÉM</t>
  </si>
  <si>
    <t>OURÉM / PA</t>
  </si>
  <si>
    <r>
      <rPr>
        <b/>
        <sz val="14"/>
        <color indexed="8"/>
        <rFont val="Arial"/>
        <family val="2"/>
      </rPr>
      <t xml:space="preserve"> PREFEITURA MUNICIPAL DE OURÉM
       CNPJ:  05.149.133/0001-48</t>
    </r>
    <r>
      <rPr>
        <b/>
        <sz val="11"/>
        <color indexed="8"/>
        <rFont val="Arial"/>
        <family val="2"/>
      </rPr>
      <t xml:space="preserve">
</t>
    </r>
  </si>
  <si>
    <t xml:space="preserve">RUA LUIZ DE MOURA, Nº 365, BAIRRO CENTRO </t>
  </si>
  <si>
    <t>SINAPI DEZEMBRO 2017 - DESONERADA</t>
  </si>
  <si>
    <t>Licenças e taxas da obra (acima de 500m2)</t>
  </si>
  <si>
    <t>Placa de obra em lona com plotagem de gráfica</t>
  </si>
  <si>
    <t>cj</t>
  </si>
  <si>
    <t>Aluguel de andaime metálico</t>
  </si>
  <si>
    <t>m²/mês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</si>
  <si>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</si>
  <si>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</si>
  <si>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</si>
  <si>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</si>
  <si>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</si>
  <si>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</si>
  <si>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</si>
  <si>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</si>
  <si>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</si>
  <si>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020014</t>
  </si>
  <si>
    <t>021527</t>
  </si>
  <si>
    <t>021526</t>
  </si>
  <si>
    <t>020235</t>
  </si>
  <si>
    <t>020021</t>
  </si>
  <si>
    <t>021534</t>
  </si>
  <si>
    <t>020024</t>
  </si>
  <si>
    <t>020855</t>
  </si>
  <si>
    <t>020020</t>
  </si>
  <si>
    <t>020756</t>
  </si>
  <si>
    <t>020016</t>
  </si>
  <si>
    <t>020174</t>
  </si>
  <si>
    <t>Retirada de esquadria sem aproveitamento</t>
  </si>
  <si>
    <t>Retirada de louça sanitária</t>
  </si>
  <si>
    <t>Retirada de revestimento cerâmico</t>
  </si>
  <si>
    <t>Retirada de forro em PVC, incl. Barroteamento</t>
  </si>
  <si>
    <t>Retirada de telhas fibrocimento sem aproveitamento</t>
  </si>
  <si>
    <t>Retirada de luminárias</t>
  </si>
  <si>
    <t>Demolição manual de concreto armado</t>
  </si>
  <si>
    <t>Retirada de entulho - manualmente (incluindo caixa coletora)</t>
  </si>
  <si>
    <t>Bloco em concreto armado p/ fundaçao (incl. forma)</t>
  </si>
  <si>
    <t>INFRAESTRUTURA</t>
  </si>
  <si>
    <t>ESTRUTURA</t>
  </si>
  <si>
    <t>Concreto armado fck=20MPA c/ forma mad. Branca</t>
  </si>
  <si>
    <t>Laje (Caixa d'água) - Concreto armado fck=20MPA c/ forma mad. Branca</t>
  </si>
  <si>
    <t>Laje (Cobertura do Depósito de Lixo) -Concreto armado fck=20MPA c/ forma mad. Branca</t>
  </si>
  <si>
    <t>7.2</t>
  </si>
  <si>
    <t>070053</t>
  </si>
  <si>
    <t>071497</t>
  </si>
  <si>
    <t>Estrutura em mad.p/ chapa fibrocimento - pc. Aparelhada</t>
  </si>
  <si>
    <t>Cobertura -Telha termoacústica</t>
  </si>
  <si>
    <t>FORRO</t>
  </si>
  <si>
    <t>140348</t>
  </si>
  <si>
    <t>141336</t>
  </si>
  <si>
    <t>Barroteamento em madeira de lei p/ forro PVC</t>
  </si>
  <si>
    <t>Forro em lambri de PVC</t>
  </si>
  <si>
    <t>PISOS</t>
  </si>
  <si>
    <t>130110</t>
  </si>
  <si>
    <t>130715</t>
  </si>
  <si>
    <t>271323</t>
  </si>
  <si>
    <t>Porcelanato (natural) - Padrão Médio</t>
  </si>
  <si>
    <t>Limpeza (c/ maq.) + enceramento de piso de alta resistência</t>
  </si>
  <si>
    <t>110581</t>
  </si>
  <si>
    <t>110644</t>
  </si>
  <si>
    <t>Cerâmica 10x10cm (padrao medio) - INTERNO</t>
  </si>
  <si>
    <t>Cerâmica 10x10cm (padrao medio) - EXTERNO</t>
  </si>
  <si>
    <t>Revestimento Cerâmico Padrão Médio 25x40cm (Depósito de lixo hospitalar, copa e banheiros)</t>
  </si>
  <si>
    <t>151284</t>
  </si>
  <si>
    <t>150491</t>
  </si>
  <si>
    <t>150126</t>
  </si>
  <si>
    <t>12.2</t>
  </si>
  <si>
    <t>12.3</t>
  </si>
  <si>
    <t>12.4</t>
  </si>
  <si>
    <t>Acrílica semi-brilho c/ massa e selador - interna</t>
  </si>
  <si>
    <t>Acrílica semi-brilho c/ massa e selador - externa</t>
  </si>
  <si>
    <t>Esmalte sobre grade de ferro (superf. aparelhada)</t>
  </si>
  <si>
    <t>Epoxi com massa e selador</t>
  </si>
  <si>
    <t>11.4</t>
  </si>
  <si>
    <t>12.5</t>
  </si>
  <si>
    <t>12.6</t>
  </si>
  <si>
    <t>090482</t>
  </si>
  <si>
    <t>091375</t>
  </si>
  <si>
    <t>091512</t>
  </si>
  <si>
    <t>100818</t>
  </si>
  <si>
    <t>091380</t>
  </si>
  <si>
    <t>091379</t>
  </si>
  <si>
    <t>Porta mad. compens. revest. formica c/ caix. Simples</t>
  </si>
  <si>
    <t>Esquadria de alumínio basculante c/vidro e ferragens</t>
  </si>
  <si>
    <t>Esquadria de correr em vidro temperado de 8mm</t>
  </si>
  <si>
    <t>Fechadura para porta interna</t>
  </si>
  <si>
    <t>Esquadria c/ venezianas de aluminio natural c/ ferragens</t>
  </si>
  <si>
    <t>13.4</t>
  </si>
  <si>
    <t>13.5</t>
  </si>
  <si>
    <t>13.6</t>
  </si>
  <si>
    <t>170889</t>
  </si>
  <si>
    <t>170887</t>
  </si>
  <si>
    <t>170326</t>
  </si>
  <si>
    <t>170330</t>
  </si>
  <si>
    <t>170362</t>
  </si>
  <si>
    <t>170388</t>
  </si>
  <si>
    <t>170746</t>
  </si>
  <si>
    <t>170745</t>
  </si>
  <si>
    <t>170317</t>
  </si>
  <si>
    <t>170081</t>
  </si>
  <si>
    <t>170976</t>
  </si>
  <si>
    <t>170339</t>
  </si>
  <si>
    <t>Centro de distribuição p/ 36 disjuntores (c/ barramento)</t>
  </si>
  <si>
    <t>Centro de distribuição p/ 16 disjuntores (c/ barramento)</t>
  </si>
  <si>
    <t>Disjuntor 1P - 40 e 50A - PADRÃO DIN</t>
  </si>
  <si>
    <t>Disjuntor 3P - 15 a 50A - PADRÃO DIN</t>
  </si>
  <si>
    <t>Cabo de cobre 10mm2 - 1 KV</t>
  </si>
  <si>
    <t>Cabo de cobre 6mm2 - 1 KV</t>
  </si>
  <si>
    <t>Cabo de cobre 4mm2 - 750 V</t>
  </si>
  <si>
    <t>Luminária 2x32W c/ aleta branca reflet aluminio</t>
  </si>
  <si>
    <t>Tomada 2P+T 10A (s/fiaçao)</t>
  </si>
  <si>
    <t xml:space="preserve">INSTALAÇÕES </t>
  </si>
  <si>
    <t>SUBESTAÇÃO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</si>
  <si>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</si>
  <si>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</si>
  <si>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</si>
  <si>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</si>
  <si>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</si>
  <si>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</si>
  <si>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</si>
  <si>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</si>
  <si>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13.1.9</t>
  </si>
  <si>
    <t>13.1.10</t>
  </si>
  <si>
    <t>13.1.11</t>
  </si>
  <si>
    <t>13.1.12</t>
  </si>
  <si>
    <t>170695</t>
  </si>
  <si>
    <t>Subestação aérea c/ transformador 150 KVA (incl.poste, acessorios e cabine de mediçao)</t>
  </si>
  <si>
    <t>INSTALAÇÃO DE LÓGICA/ESTABILIZADA</t>
  </si>
  <si>
    <t>13.4.1</t>
  </si>
  <si>
    <t>13.4.2</t>
  </si>
  <si>
    <t>INSTALAÇÕES HIDROSSANITÁRIAS</t>
  </si>
  <si>
    <t>13.5.1</t>
  </si>
  <si>
    <t>13.5.2</t>
  </si>
  <si>
    <t>13.6.1</t>
  </si>
  <si>
    <t>13.6.2</t>
  </si>
  <si>
    <t>INSTALAÇÕES PLUVIAIS</t>
  </si>
  <si>
    <t>LOUÇAS E METAIS</t>
  </si>
  <si>
    <t>170690</t>
  </si>
  <si>
    <t>170689</t>
  </si>
  <si>
    <t>171182</t>
  </si>
  <si>
    <t>231084</t>
  </si>
  <si>
    <t>230262</t>
  </si>
  <si>
    <t>180299</t>
  </si>
  <si>
    <t>180844</t>
  </si>
  <si>
    <t>070277</t>
  </si>
  <si>
    <t>180592</t>
  </si>
  <si>
    <t>190609</t>
  </si>
  <si>
    <t>190085</t>
  </si>
  <si>
    <t>190790</t>
  </si>
  <si>
    <t>190232</t>
  </si>
  <si>
    <t>190375</t>
  </si>
  <si>
    <t>190218</t>
  </si>
  <si>
    <t>191518</t>
  </si>
  <si>
    <t>190098</t>
  </si>
  <si>
    <t>Ponto de logica - UTP (c/ instalaçao aparente)</t>
  </si>
  <si>
    <t>Ponto eletrico estabilizado (c/ instalaçao aparente)</t>
  </si>
  <si>
    <t>Tomada femea RJ-45 completa</t>
  </si>
  <si>
    <t>Ponto p/ar condicionado(tubul.,cj.airstop e fiaçao)</t>
  </si>
  <si>
    <t>Revisão de ponto de água</t>
  </si>
  <si>
    <t>Calha em chapa galvanizada</t>
  </si>
  <si>
    <t>Condutor em PVC rigido soldavel - 100mm</t>
  </si>
  <si>
    <t>Tanque de louça c/ torneira, sifao e valvula</t>
  </si>
  <si>
    <t>Engate plástico</t>
  </si>
  <si>
    <t>Lavatorio de louça s/col.c/torn.,sifao e valv</t>
  </si>
  <si>
    <t>Chuveiro em PVC</t>
  </si>
  <si>
    <t>Torneira de metal cromada de 1/2" ou 3/4" p/ Pia</t>
  </si>
  <si>
    <t>Torneira de metal de 3/4" p/ tanque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</si>
  <si>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</si>
  <si>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</si>
  <si>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</si>
  <si>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</si>
  <si>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</si>
  <si>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</si>
  <si>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</si>
  <si>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</si>
  <si>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MURO</t>
  </si>
  <si>
    <t>Mureta em alvenaria,rebocada e pintada 2 faces(h=1.0m)</t>
  </si>
  <si>
    <t>251463</t>
  </si>
  <si>
    <t>250512</t>
  </si>
  <si>
    <t>250638</t>
  </si>
  <si>
    <t>240617</t>
  </si>
  <si>
    <t>Armário em MDF (c/ gavetas/prateleiras e portas)</t>
  </si>
  <si>
    <t>Casa de bomba - 1,20x0,80m; h = 0,80m</t>
  </si>
  <si>
    <t>Bancada em alv.,azul. e portas formica (sob pia inox 2 cubas-2m)</t>
  </si>
  <si>
    <t>Escada de marinheiro s/ proteçao</t>
  </si>
  <si>
    <t>270591</t>
  </si>
  <si>
    <t>270220</t>
  </si>
  <si>
    <t>LIMPEZA</t>
  </si>
  <si>
    <t>Limpeza de canaletas (0.30x0.30m)</t>
  </si>
  <si>
    <t>180837</t>
  </si>
  <si>
    <t>16.5</t>
  </si>
  <si>
    <t>Reservatório em fibra de vidro 5.000 L</t>
  </si>
  <si>
    <t>021524</t>
  </si>
  <si>
    <t>Demolição de concreto armado c/ martelete - bancada da recepção</t>
  </si>
  <si>
    <t>Demolição manual de alvenaria de tijolo - bancada da recepção</t>
  </si>
  <si>
    <t>1º mês</t>
  </si>
  <si>
    <t>2º mês</t>
  </si>
  <si>
    <t>3º mês</t>
  </si>
  <si>
    <t>4º mês</t>
  </si>
  <si>
    <t>5º mês</t>
  </si>
  <si>
    <t>6º mês</t>
  </si>
  <si>
    <t>DURAÇÃO</t>
  </si>
  <si>
    <t>2.3</t>
  </si>
  <si>
    <t>2.4</t>
  </si>
  <si>
    <t>REVITALIZAÇÃO DO HOSPITAL MUNICIPAL LUIZ CARLOS DE SOUSA</t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</si>
</sst>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_);_(* \(#,##0\);_(* &quot;-&quot;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0.0000"/>
    <numFmt numFmtId="175" formatCode="&quot;R$ &quot;#,##0.00"/>
    <numFmt numFmtId="176" formatCode="[$-416]mmmm\-yy;@"/>
    <numFmt numFmtId="177" formatCode="&quot;R$&quot;\ #,##0.00"/>
    <numFmt numFmtId="178" formatCode="_-[$R$-416]\ * #,##0.00_-;\-[$R$-416]\ * #,##0.00_-;_-[$R$-416]\ * &quot;-&quot;??_-;_-@_-"/>
    <numFmt numFmtId="179" formatCode="#,##0.00_ ;[Red]\-#,##0.00\ 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#,##0.0;[Red]\-#,##0.0"/>
    <numFmt numFmtId="185" formatCode="#,##0.000;[Red]\-#,##0.000"/>
    <numFmt numFmtId="186" formatCode="0.0"/>
    <numFmt numFmtId="187" formatCode="0.0%"/>
    <numFmt numFmtId="188" formatCode="0.000"/>
    <numFmt numFmtId="189" formatCode="0.00000"/>
    <numFmt numFmtId="190" formatCode="0.000000"/>
    <numFmt numFmtId="191" formatCode="0.0000000000"/>
    <numFmt numFmtId="192" formatCode="0.000000000"/>
    <numFmt numFmtId="193" formatCode="0.00000000"/>
    <numFmt numFmtId="194" formatCode="0.0000000"/>
    <numFmt numFmtId="195" formatCode="[$-416]dddd\,\ d&quot; de &quot;mmmm&quot; de &quot;yyyy"/>
    <numFmt numFmtId="196" formatCode="_([$€]* #,##0.00_);_([$€]* \(#,##0.00\);_([$€]* &quot;-&quot;??_);_(@_)"/>
    <numFmt numFmtId="197" formatCode="#,##0.000"/>
    <numFmt numFmtId="198" formatCode="#,##0.0"/>
    <numFmt numFmtId="199" formatCode="#,##0.0000"/>
    <numFmt numFmtId="200" formatCode="###0.0;###0.0"/>
    <numFmt numFmtId="201" formatCode="#,##0.00;#,##0.00"/>
    <numFmt numFmtId="202" formatCode="###0;###0"/>
    <numFmt numFmtId="203" formatCode="&quot;R$&quot;#,##0.00"/>
    <numFmt numFmtId="204" formatCode="#,##0.0000;[Red]\-#,##0.0000"/>
    <numFmt numFmtId="205" formatCode="#,##0.00000;[Red]\-#,##0.00000"/>
    <numFmt numFmtId="206" formatCode="&quot;R$&quot;\ #,##0.0"/>
    <numFmt numFmtId="207" formatCode="&quot;R$&quot;\ #,##0.000"/>
    <numFmt numFmtId="208" formatCode="&quot;R$&quot;\ #,##0.0000"/>
    <numFmt numFmtId="209" formatCode="&quot;R$ &quot;#,##0.00_);\(&quot;R$ &quot;#,##0.00\)"/>
    <numFmt numFmtId="210" formatCode="_-&quot;R$&quot;\ * #,##0.000_-;\-&quot;R$&quot;\ * #,##0.000_-;_-&quot;R$&quot;\ * &quot;-&quot;??_-;_-@_-"/>
    <numFmt numFmtId="211" formatCode="0.000%"/>
    <numFmt numFmtId="212" formatCode="_(&quot;R$&quot;* #,##0.000_);_(&quot;R$&quot;* \(#,##0.000\);_(&quot;R$&quot;* &quot;-&quot;??_);_(@_)"/>
    <numFmt numFmtId="213" formatCode="_(&quot;R$&quot;* #,##0.0000_);_(&quot;R$&quot;* \(#,##0.0000\);_(&quot;R$&quot;* &quot;-&quot;??_);_(@_)"/>
    <numFmt numFmtId="214" formatCode="_(&quot;R$&quot;* #,##0.0_);_(&quot;R$&quot;* \(#,##0.0\);_(&quot;R$&quot;* &quot;-&quot;??_);_(@_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2"/>
      <name val="Courier"/>
      <family val="3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quotePrefix="1">
      <protection locked="0"/>
    </xf>
    <xf numFmtId="9" fontId="0" fillId="0" borderId="0" applyFont="0" applyFill="0" applyBorder="0" applyAlignment="0" quotePrefix="1">
      <protection locked="0"/>
    </xf>
    <xf numFmtId="9" fontId="8" fillId="0" borderId="0" applyFont="0" applyFill="0" applyBorder="0" applyAlignment="0" applyProtection="0"/>
    <xf numFmtId="0" fontId="45" fillId="21" borderId="5" applyNumberFormat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quotePrefix="1">
      <protection locked="0"/>
    </xf>
    <xf numFmtId="43" fontId="0" fillId="0" borderId="0" applyFont="0" applyFill="0" applyBorder="0" applyAlignment="0" quotePrefix="1">
      <protection locked="0"/>
    </xf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center" wrapText="1"/>
    </xf>
    <xf numFmtId="0" fontId="0" fillId="33" borderId="0" xfId="0" applyFill="1" applyAlignment="1">
      <alignment/>
    </xf>
    <xf numFmtId="0" fontId="5" fillId="33" borderId="10" xfId="53" applyNumberFormat="1" applyFont="1" applyFill="1" applyBorder="1" applyAlignment="1">
      <alignment vertical="center"/>
      <protection/>
    </xf>
    <xf numFmtId="0" fontId="5" fillId="33" borderId="11" xfId="53" applyFont="1" applyFill="1" applyBorder="1" applyAlignment="1">
      <alignment vertical="center"/>
      <protection/>
    </xf>
    <xf numFmtId="0" fontId="5" fillId="33" borderId="11" xfId="53" applyNumberFormat="1" applyFont="1" applyFill="1" applyBorder="1" applyAlignment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0" fontId="56" fillId="0" borderId="16" xfId="67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0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0" fontId="0" fillId="0" borderId="17" xfId="0" applyNumberFormat="1" applyBorder="1" applyAlignment="1">
      <alignment vertical="center"/>
    </xf>
    <xf numFmtId="0" fontId="0" fillId="0" borderId="22" xfId="0" applyFont="1" applyBorder="1" applyAlignment="1">
      <alignment vertical="center"/>
    </xf>
    <xf numFmtId="10" fontId="0" fillId="0" borderId="13" xfId="67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10" fontId="56" fillId="0" borderId="18" xfId="67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10" fontId="5" fillId="33" borderId="10" xfId="53" applyNumberFormat="1" applyFont="1" applyFill="1" applyBorder="1" applyAlignment="1">
      <alignment horizontal="left" vertical="center"/>
      <protection/>
    </xf>
    <xf numFmtId="10" fontId="56" fillId="0" borderId="23" xfId="67" applyNumberFormat="1" applyFont="1" applyFill="1" applyBorder="1" applyAlignment="1" applyProtection="1">
      <alignment horizontal="center" vertical="center"/>
      <protection/>
    </xf>
    <xf numFmtId="10" fontId="56" fillId="33" borderId="18" xfId="67" applyNumberFormat="1" applyFont="1" applyFill="1" applyBorder="1" applyAlignment="1" applyProtection="1">
      <alignment horizontal="center" vertical="center"/>
      <protection/>
    </xf>
    <xf numFmtId="10" fontId="5" fillId="33" borderId="11" xfId="53" applyNumberFormat="1" applyFont="1" applyFill="1" applyBorder="1" applyAlignment="1">
      <alignment vertical="center"/>
      <protection/>
    </xf>
    <xf numFmtId="0" fontId="0" fillId="0" borderId="11" xfId="0" applyBorder="1" applyAlignment="1">
      <alignment/>
    </xf>
    <xf numFmtId="0" fontId="5" fillId="33" borderId="24" xfId="53" applyNumberFormat="1" applyFont="1" applyFill="1" applyBorder="1" applyAlignment="1">
      <alignment vertical="center"/>
      <protection/>
    </xf>
    <xf numFmtId="176" fontId="5" fillId="33" borderId="10" xfId="53" applyNumberFormat="1" applyFont="1" applyFill="1" applyBorder="1" applyAlignment="1">
      <alignment vertical="center"/>
      <protection/>
    </xf>
    <xf numFmtId="176" fontId="5" fillId="33" borderId="11" xfId="53" applyNumberFormat="1" applyFont="1" applyFill="1" applyBorder="1" applyAlignment="1">
      <alignment vertical="center"/>
      <protection/>
    </xf>
    <xf numFmtId="0" fontId="10" fillId="0" borderId="11" xfId="0" applyFont="1" applyBorder="1" applyAlignment="1">
      <alignment/>
    </xf>
    <xf numFmtId="0" fontId="10" fillId="0" borderId="25" xfId="0" applyFont="1" applyBorder="1" applyAlignment="1">
      <alignment/>
    </xf>
    <xf numFmtId="0" fontId="7" fillId="33" borderId="26" xfId="53" applyNumberFormat="1" applyFont="1" applyFill="1" applyBorder="1" applyAlignment="1">
      <alignment vertical="center"/>
      <protection/>
    </xf>
    <xf numFmtId="0" fontId="7" fillId="33" borderId="24" xfId="53" applyNumberFormat="1" applyFont="1" applyFill="1" applyBorder="1" applyAlignment="1">
      <alignment vertical="center"/>
      <protection/>
    </xf>
    <xf numFmtId="0" fontId="10" fillId="0" borderId="24" xfId="0" applyFont="1" applyBorder="1" applyAlignment="1">
      <alignment/>
    </xf>
    <xf numFmtId="0" fontId="10" fillId="0" borderId="27" xfId="0" applyFont="1" applyBorder="1" applyAlignment="1">
      <alignment/>
    </xf>
    <xf numFmtId="0" fontId="7" fillId="34" borderId="28" xfId="53" applyFont="1" applyFill="1" applyBorder="1" applyAlignment="1">
      <alignment vertical="center"/>
      <protection/>
    </xf>
    <xf numFmtId="0" fontId="10" fillId="34" borderId="25" xfId="0" applyFont="1" applyFill="1" applyBorder="1" applyAlignment="1">
      <alignment/>
    </xf>
    <xf numFmtId="0" fontId="7" fillId="33" borderId="0" xfId="53" applyFont="1" applyFill="1" applyBorder="1" applyAlignment="1">
      <alignment vertical="center"/>
      <protection/>
    </xf>
    <xf numFmtId="0" fontId="10" fillId="0" borderId="0" xfId="0" applyFont="1" applyBorder="1" applyAlignment="1">
      <alignment/>
    </xf>
    <xf numFmtId="0" fontId="10" fillId="0" borderId="29" xfId="0" applyFont="1" applyBorder="1" applyAlignment="1">
      <alignment/>
    </xf>
    <xf numFmtId="0" fontId="7" fillId="33" borderId="10" xfId="53" applyNumberFormat="1" applyFont="1" applyFill="1" applyBorder="1" applyAlignment="1">
      <alignment vertical="center"/>
      <protection/>
    </xf>
    <xf numFmtId="0" fontId="7" fillId="33" borderId="11" xfId="53" applyNumberFormat="1" applyFont="1" applyFill="1" applyBorder="1" applyAlignment="1">
      <alignment vertical="center"/>
      <protection/>
    </xf>
    <xf numFmtId="10" fontId="7" fillId="33" borderId="11" xfId="53" applyNumberFormat="1" applyFont="1" applyFill="1" applyBorder="1" applyAlignment="1">
      <alignment vertical="center"/>
      <protection/>
    </xf>
    <xf numFmtId="0" fontId="7" fillId="33" borderId="11" xfId="53" applyFont="1" applyFill="1" applyBorder="1" applyAlignment="1">
      <alignment vertical="center"/>
      <protection/>
    </xf>
    <xf numFmtId="0" fontId="7" fillId="34" borderId="10" xfId="53" applyFont="1" applyFill="1" applyBorder="1" applyAlignment="1">
      <alignment vertical="center"/>
      <protection/>
    </xf>
    <xf numFmtId="176" fontId="7" fillId="33" borderId="10" xfId="53" applyNumberFormat="1" applyFont="1" applyFill="1" applyBorder="1" applyAlignment="1">
      <alignment vertical="center"/>
      <protection/>
    </xf>
    <xf numFmtId="176" fontId="7" fillId="33" borderId="11" xfId="53" applyNumberFormat="1" applyFont="1" applyFill="1" applyBorder="1" applyAlignment="1">
      <alignment vertical="center"/>
      <protection/>
    </xf>
    <xf numFmtId="176" fontId="7" fillId="33" borderId="25" xfId="53" applyNumberFormat="1" applyFont="1" applyFill="1" applyBorder="1" applyAlignment="1">
      <alignment vertical="center"/>
      <protection/>
    </xf>
    <xf numFmtId="0" fontId="7" fillId="33" borderId="11" xfId="53" applyNumberFormat="1" applyFont="1" applyFill="1" applyBorder="1" applyAlignment="1">
      <alignment vertical="center" wrapText="1"/>
      <protection/>
    </xf>
    <xf numFmtId="178" fontId="7" fillId="33" borderId="11" xfId="0" applyNumberFormat="1" applyFont="1" applyFill="1" applyBorder="1" applyAlignment="1" applyProtection="1">
      <alignment vertical="center" wrapText="1"/>
      <protection/>
    </xf>
    <xf numFmtId="178" fontId="7" fillId="34" borderId="30" xfId="0" applyNumberFormat="1" applyFont="1" applyFill="1" applyBorder="1" applyAlignment="1" applyProtection="1">
      <alignment vertical="center"/>
      <protection/>
    </xf>
    <xf numFmtId="0" fontId="10" fillId="34" borderId="31" xfId="0" applyFont="1" applyFill="1" applyBorder="1" applyAlignment="1">
      <alignment/>
    </xf>
    <xf numFmtId="178" fontId="7" fillId="33" borderId="32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40" fontId="7" fillId="33" borderId="33" xfId="60" applyNumberFormat="1" applyFont="1" applyFill="1" applyBorder="1" applyAlignment="1">
      <alignment vertical="center"/>
      <protection/>
    </xf>
    <xf numFmtId="0" fontId="10" fillId="0" borderId="0" xfId="0" applyFont="1" applyAlignment="1">
      <alignment/>
    </xf>
    <xf numFmtId="0" fontId="7" fillId="34" borderId="34" xfId="53" applyFont="1" applyFill="1" applyBorder="1" applyAlignment="1">
      <alignment horizontal="left" vertical="center" wrapText="1"/>
      <protection/>
    </xf>
    <xf numFmtId="0" fontId="7" fillId="33" borderId="35" xfId="53" applyFont="1" applyFill="1" applyBorder="1" applyAlignment="1">
      <alignment vertical="center"/>
      <protection/>
    </xf>
    <xf numFmtId="0" fontId="7" fillId="33" borderId="35" xfId="53" applyNumberFormat="1" applyFont="1" applyFill="1" applyBorder="1" applyAlignment="1">
      <alignment vertical="center"/>
      <protection/>
    </xf>
    <xf numFmtId="0" fontId="7" fillId="33" borderId="0" xfId="53" applyFont="1" applyFill="1" applyBorder="1" applyAlignment="1">
      <alignment horizontal="center" vertical="center" wrapText="1"/>
      <protection/>
    </xf>
    <xf numFmtId="0" fontId="7" fillId="33" borderId="0" xfId="53" applyNumberFormat="1" applyFont="1" applyFill="1" applyBorder="1" applyAlignment="1">
      <alignment horizontal="center" vertical="center" wrapText="1"/>
      <protection/>
    </xf>
    <xf numFmtId="178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5" borderId="36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/>
    </xf>
    <xf numFmtId="4" fontId="7" fillId="35" borderId="36" xfId="0" applyNumberFormat="1" applyFont="1" applyFill="1" applyBorder="1" applyAlignment="1">
      <alignment horizontal="center" vertical="center" wrapText="1"/>
    </xf>
    <xf numFmtId="4" fontId="7" fillId="35" borderId="37" xfId="0" applyNumberFormat="1" applyFont="1" applyFill="1" applyBorder="1" applyAlignment="1">
      <alignment horizontal="center" vertical="center" wrapText="1"/>
    </xf>
    <xf numFmtId="3" fontId="7" fillId="34" borderId="36" xfId="0" applyNumberFormat="1" applyFont="1" applyFill="1" applyBorder="1" applyAlignment="1">
      <alignment horizontal="center" vertical="center" wrapText="1"/>
    </xf>
    <xf numFmtId="4" fontId="7" fillId="34" borderId="38" xfId="0" applyNumberFormat="1" applyFont="1" applyFill="1" applyBorder="1" applyAlignment="1">
      <alignment vertical="center" wrapText="1"/>
    </xf>
    <xf numFmtId="4" fontId="10" fillId="33" borderId="30" xfId="0" applyNumberFormat="1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/>
    </xf>
    <xf numFmtId="4" fontId="10" fillId="33" borderId="30" xfId="0" applyNumberFormat="1" applyFont="1" applyFill="1" applyBorder="1" applyAlignment="1">
      <alignment vertical="center" wrapText="1"/>
    </xf>
    <xf numFmtId="173" fontId="10" fillId="33" borderId="30" xfId="47" applyFont="1" applyFill="1" applyBorder="1" applyAlignment="1">
      <alignment vertical="center"/>
    </xf>
    <xf numFmtId="4" fontId="10" fillId="33" borderId="28" xfId="0" applyNumberFormat="1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left" vertical="center" wrapText="1"/>
    </xf>
    <xf numFmtId="173" fontId="10" fillId="33" borderId="28" xfId="47" applyFont="1" applyFill="1" applyBorder="1" applyAlignment="1">
      <alignment vertical="center"/>
    </xf>
    <xf numFmtId="4" fontId="10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 wrapText="1"/>
    </xf>
    <xf numFmtId="173" fontId="10" fillId="33" borderId="0" xfId="47" applyFont="1" applyFill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4" fontId="10" fillId="34" borderId="38" xfId="0" applyNumberFormat="1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vertical="center"/>
    </xf>
    <xf numFmtId="4" fontId="10" fillId="33" borderId="0" xfId="0" applyNumberFormat="1" applyFont="1" applyFill="1" applyBorder="1" applyAlignment="1">
      <alignment vertical="center" wrapText="1"/>
    </xf>
    <xf numFmtId="0" fontId="10" fillId="34" borderId="3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0" fillId="0" borderId="38" xfId="0" applyBorder="1" applyAlignment="1">
      <alignment vertical="center"/>
    </xf>
    <xf numFmtId="2" fontId="0" fillId="0" borderId="37" xfId="0" applyNumberForma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0" fontId="7" fillId="33" borderId="43" xfId="60" applyNumberFormat="1" applyFont="1" applyFill="1" applyBorder="1" applyAlignment="1">
      <alignment horizontal="center" vertical="center"/>
      <protection/>
    </xf>
    <xf numFmtId="40" fontId="7" fillId="33" borderId="33" xfId="60" applyNumberFormat="1" applyFont="1" applyFill="1" applyBorder="1" applyAlignment="1">
      <alignment horizontal="center" vertical="center"/>
      <protection/>
    </xf>
    <xf numFmtId="40" fontId="7" fillId="33" borderId="44" xfId="60" applyNumberFormat="1" applyFont="1" applyFill="1" applyBorder="1" applyAlignment="1">
      <alignment horizontal="center" vertical="center"/>
      <protection/>
    </xf>
    <xf numFmtId="0" fontId="7" fillId="36" borderId="36" xfId="0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3" fontId="10" fillId="33" borderId="30" xfId="0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7" fillId="33" borderId="11" xfId="53" applyFont="1" applyFill="1" applyBorder="1" applyAlignment="1">
      <alignment horizontal="right" vertical="center"/>
      <protection/>
    </xf>
    <xf numFmtId="0" fontId="7" fillId="33" borderId="11" xfId="53" applyNumberFormat="1" applyFont="1" applyFill="1" applyBorder="1" applyAlignment="1">
      <alignment horizontal="right" vertical="center"/>
      <protection/>
    </xf>
    <xf numFmtId="178" fontId="7" fillId="33" borderId="0" xfId="0" applyNumberFormat="1" applyFont="1" applyFill="1" applyBorder="1" applyAlignment="1" applyProtection="1">
      <alignment horizontal="right" vertical="center" wrapText="1"/>
      <protection/>
    </xf>
    <xf numFmtId="177" fontId="7" fillId="36" borderId="28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0" fontId="7" fillId="33" borderId="10" xfId="53" applyNumberFormat="1" applyFont="1" applyFill="1" applyBorder="1" applyAlignment="1">
      <alignment horizontal="left" vertical="center"/>
      <protection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0" fontId="10" fillId="0" borderId="28" xfId="0" applyNumberFormat="1" applyFont="1" applyBorder="1" applyAlignment="1">
      <alignment/>
    </xf>
    <xf numFmtId="0" fontId="7" fillId="2" borderId="28" xfId="0" applyFont="1" applyFill="1" applyBorder="1" applyAlignment="1">
      <alignment horizontal="center"/>
    </xf>
    <xf numFmtId="10" fontId="7" fillId="2" borderId="28" xfId="0" applyNumberFormat="1" applyFont="1" applyFill="1" applyBorder="1" applyAlignment="1">
      <alignment/>
    </xf>
    <xf numFmtId="10" fontId="10" fillId="0" borderId="28" xfId="0" applyNumberFormat="1" applyFont="1" applyBorder="1" applyAlignment="1">
      <alignment horizontal="center"/>
    </xf>
    <xf numFmtId="10" fontId="10" fillId="0" borderId="28" xfId="0" applyNumberFormat="1" applyFont="1" applyBorder="1" applyAlignment="1">
      <alignment vertical="center"/>
    </xf>
    <xf numFmtId="10" fontId="7" fillId="8" borderId="28" xfId="0" applyNumberFormat="1" applyFont="1" applyFill="1" applyBorder="1" applyAlignment="1">
      <alignment/>
    </xf>
    <xf numFmtId="3" fontId="7" fillId="34" borderId="45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vertical="center"/>
    </xf>
    <xf numFmtId="4" fontId="7" fillId="34" borderId="11" xfId="0" applyNumberFormat="1" applyFont="1" applyFill="1" applyBorder="1" applyAlignment="1">
      <alignment vertical="center" wrapText="1"/>
    </xf>
    <xf numFmtId="4" fontId="10" fillId="34" borderId="11" xfId="0" applyNumberFormat="1" applyFont="1" applyFill="1" applyBorder="1" applyAlignment="1">
      <alignment horizontal="center" vertical="center" wrapText="1"/>
    </xf>
    <xf numFmtId="3" fontId="10" fillId="33" borderId="28" xfId="0" applyNumberFormat="1" applyFont="1" applyFill="1" applyBorder="1" applyAlignment="1">
      <alignment horizontal="center" vertical="top"/>
    </xf>
    <xf numFmtId="3" fontId="10" fillId="33" borderId="46" xfId="0" applyNumberFormat="1" applyFont="1" applyFill="1" applyBorder="1" applyAlignment="1">
      <alignment horizontal="center" vertical="top"/>
    </xf>
    <xf numFmtId="0" fontId="10" fillId="0" borderId="47" xfId="0" applyFont="1" applyBorder="1" applyAlignment="1">
      <alignment/>
    </xf>
    <xf numFmtId="0" fontId="10" fillId="0" borderId="35" xfId="0" applyFont="1" applyBorder="1" applyAlignment="1">
      <alignment/>
    </xf>
    <xf numFmtId="176" fontId="7" fillId="33" borderId="35" xfId="53" applyNumberFormat="1" applyFont="1" applyFill="1" applyBorder="1" applyAlignment="1">
      <alignment vertical="center"/>
      <protection/>
    </xf>
    <xf numFmtId="0" fontId="7" fillId="33" borderId="48" xfId="53" applyNumberFormat="1" applyFont="1" applyFill="1" applyBorder="1" applyAlignment="1">
      <alignment vertical="center"/>
      <protection/>
    </xf>
    <xf numFmtId="0" fontId="7" fillId="33" borderId="49" xfId="53" applyNumberFormat="1" applyFont="1" applyFill="1" applyBorder="1" applyAlignment="1">
      <alignment vertical="center" wrapText="1"/>
      <protection/>
    </xf>
    <xf numFmtId="0" fontId="10" fillId="0" borderId="49" xfId="0" applyFont="1" applyBorder="1" applyAlignment="1">
      <alignment/>
    </xf>
    <xf numFmtId="178" fontId="7" fillId="33" borderId="49" xfId="0" applyNumberFormat="1" applyFont="1" applyFill="1" applyBorder="1" applyAlignment="1" applyProtection="1">
      <alignment vertical="center" wrapText="1"/>
      <protection/>
    </xf>
    <xf numFmtId="0" fontId="10" fillId="0" borderId="50" xfId="0" applyFont="1" applyBorder="1" applyAlignment="1">
      <alignment/>
    </xf>
    <xf numFmtId="0" fontId="10" fillId="34" borderId="51" xfId="0" applyFont="1" applyFill="1" applyBorder="1" applyAlignment="1">
      <alignment/>
    </xf>
    <xf numFmtId="178" fontId="7" fillId="33" borderId="52" xfId="0" applyNumberFormat="1" applyFont="1" applyFill="1" applyBorder="1" applyAlignment="1" applyProtection="1">
      <alignment vertical="center"/>
      <protection/>
    </xf>
    <xf numFmtId="178" fontId="7" fillId="33" borderId="53" xfId="0" applyNumberFormat="1" applyFont="1" applyFill="1" applyBorder="1" applyAlignment="1" applyProtection="1">
      <alignment vertical="center"/>
      <protection/>
    </xf>
    <xf numFmtId="40" fontId="7" fillId="33" borderId="44" xfId="60" applyNumberFormat="1" applyFont="1" applyFill="1" applyBorder="1" applyAlignment="1">
      <alignment vertical="center"/>
      <protection/>
    </xf>
    <xf numFmtId="0" fontId="10" fillId="0" borderId="54" xfId="0" applyFont="1" applyBorder="1" applyAlignment="1">
      <alignment/>
    </xf>
    <xf numFmtId="0" fontId="10" fillId="33" borderId="54" xfId="0" applyFont="1" applyFill="1" applyBorder="1" applyAlignment="1">
      <alignment/>
    </xf>
    <xf numFmtId="0" fontId="10" fillId="33" borderId="54" xfId="0" applyFont="1" applyFill="1" applyBorder="1" applyAlignment="1">
      <alignment vertical="center"/>
    </xf>
    <xf numFmtId="4" fontId="10" fillId="0" borderId="0" xfId="0" applyNumberFormat="1" applyFont="1" applyBorder="1" applyAlignment="1">
      <alignment/>
    </xf>
    <xf numFmtId="0" fontId="10" fillId="33" borderId="55" xfId="0" applyFont="1" applyFill="1" applyBorder="1" applyAlignment="1">
      <alignment vertical="center"/>
    </xf>
    <xf numFmtId="0" fontId="10" fillId="0" borderId="52" xfId="0" applyFont="1" applyBorder="1" applyAlignment="1">
      <alignment/>
    </xf>
    <xf numFmtId="0" fontId="10" fillId="0" borderId="53" xfId="0" applyFont="1" applyBorder="1" applyAlignment="1">
      <alignment/>
    </xf>
    <xf numFmtId="0" fontId="10" fillId="33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10" fillId="34" borderId="39" xfId="0" applyFont="1" applyFill="1" applyBorder="1" applyAlignment="1">
      <alignment vertical="center"/>
    </xf>
    <xf numFmtId="173" fontId="10" fillId="34" borderId="38" xfId="47" applyFont="1" applyFill="1" applyBorder="1" applyAlignment="1">
      <alignment vertical="center"/>
    </xf>
    <xf numFmtId="0" fontId="10" fillId="34" borderId="38" xfId="0" applyFont="1" applyFill="1" applyBorder="1" applyAlignment="1">
      <alignment horizontal="right" vertical="center"/>
    </xf>
    <xf numFmtId="0" fontId="10" fillId="34" borderId="37" xfId="0" applyFont="1" applyFill="1" applyBorder="1" applyAlignment="1">
      <alignment vertical="center"/>
    </xf>
    <xf numFmtId="10" fontId="7" fillId="36" borderId="28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4" borderId="11" xfId="0" applyFont="1" applyFill="1" applyBorder="1" applyAlignment="1">
      <alignment horizontal="right" vertical="center"/>
    </xf>
    <xf numFmtId="0" fontId="10" fillId="34" borderId="25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3" fontId="10" fillId="0" borderId="0" xfId="47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73" fontId="10" fillId="0" borderId="0" xfId="47" applyFont="1" applyAlignment="1">
      <alignment vertical="center"/>
    </xf>
    <xf numFmtId="4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0" fontId="10" fillId="37" borderId="0" xfId="0" applyFont="1" applyFill="1" applyAlignment="1">
      <alignment vertical="center"/>
    </xf>
    <xf numFmtId="44" fontId="10" fillId="0" borderId="0" xfId="0" applyNumberFormat="1" applyFont="1" applyFill="1" applyAlignment="1">
      <alignment horizontal="right" vertical="center"/>
    </xf>
    <xf numFmtId="10" fontId="7" fillId="33" borderId="10" xfId="53" applyNumberFormat="1" applyFont="1" applyFill="1" applyBorder="1" applyAlignment="1">
      <alignment horizontal="left" vertical="center"/>
      <protection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4" fontId="7" fillId="34" borderId="56" xfId="53" applyNumberFormat="1" applyFont="1" applyFill="1" applyBorder="1" applyAlignment="1">
      <alignment horizontal="left" vertical="center" wrapText="1"/>
      <protection/>
    </xf>
    <xf numFmtId="1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4" fontId="0" fillId="0" borderId="0" xfId="0" applyNumberFormat="1" applyAlignment="1">
      <alignment vertical="center"/>
    </xf>
    <xf numFmtId="176" fontId="5" fillId="33" borderId="32" xfId="53" applyNumberFormat="1" applyFont="1" applyFill="1" applyBorder="1" applyAlignment="1">
      <alignment vertical="center"/>
      <protection/>
    </xf>
    <xf numFmtId="10" fontId="10" fillId="0" borderId="0" xfId="0" applyNumberFormat="1" applyFont="1" applyBorder="1" applyAlignment="1">
      <alignment horizontal="right" vertical="center"/>
    </xf>
    <xf numFmtId="2" fontId="57" fillId="33" borderId="0" xfId="0" applyNumberFormat="1" applyFont="1" applyFill="1" applyBorder="1" applyAlignment="1">
      <alignment horizontal="center" vertical="center" wrapText="1"/>
    </xf>
    <xf numFmtId="177" fontId="7" fillId="33" borderId="0" xfId="0" applyNumberFormat="1" applyFont="1" applyFill="1" applyBorder="1" applyAlignment="1">
      <alignment horizontal="right" vertical="center"/>
    </xf>
    <xf numFmtId="10" fontId="7" fillId="33" borderId="0" xfId="0" applyNumberFormat="1" applyFont="1" applyFill="1" applyBorder="1" applyAlignment="1">
      <alignment vertical="center"/>
    </xf>
    <xf numFmtId="177" fontId="7" fillId="34" borderId="39" xfId="0" applyNumberFormat="1" applyFont="1" applyFill="1" applyBorder="1" applyAlignment="1">
      <alignment horizontal="right" vertical="center"/>
    </xf>
    <xf numFmtId="10" fontId="7" fillId="34" borderId="39" xfId="66" applyNumberFormat="1" applyFont="1" applyFill="1" applyBorder="1" applyAlignment="1">
      <alignment horizontal="right" vertical="center"/>
    </xf>
    <xf numFmtId="178" fontId="7" fillId="34" borderId="57" xfId="0" applyNumberFormat="1" applyFont="1" applyFill="1" applyBorder="1" applyAlignment="1" applyProtection="1">
      <alignment horizontal="left" vertical="center"/>
      <protection/>
    </xf>
    <xf numFmtId="10" fontId="0" fillId="0" borderId="0" xfId="66" applyNumberFormat="1" applyFont="1" applyAlignment="1">
      <alignment/>
    </xf>
    <xf numFmtId="40" fontId="7" fillId="33" borderId="33" xfId="60" applyNumberFormat="1" applyFont="1" applyFill="1" applyBorder="1" applyAlignment="1">
      <alignment horizontal="center" vertical="center" wrapText="1"/>
      <protection/>
    </xf>
    <xf numFmtId="197" fontId="0" fillId="0" borderId="0" xfId="0" applyNumberFormat="1" applyAlignment="1">
      <alignment/>
    </xf>
    <xf numFmtId="10" fontId="2" fillId="0" borderId="58" xfId="67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>
      <alignment vertical="center"/>
    </xf>
    <xf numFmtId="10" fontId="2" fillId="0" borderId="58" xfId="0" applyNumberFormat="1" applyFont="1" applyFill="1" applyBorder="1" applyAlignment="1">
      <alignment horizontal="center" vertical="center"/>
    </xf>
    <xf numFmtId="0" fontId="10" fillId="0" borderId="43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44" xfId="0" applyFont="1" applyBorder="1" applyAlignment="1">
      <alignment/>
    </xf>
    <xf numFmtId="0" fontId="5" fillId="33" borderId="59" xfId="53" applyNumberFormat="1" applyFont="1" applyFill="1" applyBorder="1" applyAlignment="1">
      <alignment vertical="center"/>
      <protection/>
    </xf>
    <xf numFmtId="0" fontId="5" fillId="33" borderId="33" xfId="53" applyNumberFormat="1" applyFont="1" applyFill="1" applyBorder="1" applyAlignment="1">
      <alignment vertical="center"/>
      <protection/>
    </xf>
    <xf numFmtId="0" fontId="0" fillId="0" borderId="33" xfId="0" applyBorder="1" applyAlignment="1">
      <alignment/>
    </xf>
    <xf numFmtId="0" fontId="0" fillId="0" borderId="60" xfId="0" applyBorder="1" applyAlignment="1">
      <alignment/>
    </xf>
    <xf numFmtId="0" fontId="5" fillId="34" borderId="61" xfId="53" applyFont="1" applyFill="1" applyBorder="1" applyAlignment="1">
      <alignment vertical="center"/>
      <protection/>
    </xf>
    <xf numFmtId="0" fontId="0" fillId="34" borderId="62" xfId="0" applyFill="1" applyBorder="1" applyAlignment="1">
      <alignment/>
    </xf>
    <xf numFmtId="0" fontId="5" fillId="33" borderId="33" xfId="53" applyFont="1" applyFill="1" applyBorder="1" applyAlignment="1">
      <alignment vertical="center"/>
      <protection/>
    </xf>
    <xf numFmtId="0" fontId="0" fillId="0" borderId="44" xfId="0" applyBorder="1" applyAlignment="1">
      <alignment/>
    </xf>
    <xf numFmtId="0" fontId="0" fillId="0" borderId="35" xfId="0" applyBorder="1" applyAlignment="1">
      <alignment/>
    </xf>
    <xf numFmtId="176" fontId="5" fillId="33" borderId="35" xfId="53" applyNumberFormat="1" applyFont="1" applyFill="1" applyBorder="1" applyAlignment="1">
      <alignment vertical="center"/>
      <protection/>
    </xf>
    <xf numFmtId="176" fontId="5" fillId="33" borderId="63" xfId="53" applyNumberFormat="1" applyFont="1" applyFill="1" applyBorder="1" applyAlignment="1">
      <alignment vertical="center"/>
      <protection/>
    </xf>
    <xf numFmtId="178" fontId="5" fillId="34" borderId="57" xfId="0" applyNumberFormat="1" applyFont="1" applyFill="1" applyBorder="1" applyAlignment="1" applyProtection="1">
      <alignment vertical="center"/>
      <protection/>
    </xf>
    <xf numFmtId="0" fontId="0" fillId="34" borderId="51" xfId="0" applyFill="1" applyBorder="1" applyAlignment="1">
      <alignment/>
    </xf>
    <xf numFmtId="178" fontId="5" fillId="33" borderId="52" xfId="0" applyNumberFormat="1" applyFont="1" applyFill="1" applyBorder="1" applyAlignment="1" applyProtection="1">
      <alignment vertical="center"/>
      <protection/>
    </xf>
    <xf numFmtId="178" fontId="5" fillId="33" borderId="53" xfId="0" applyNumberFormat="1" applyFont="1" applyFill="1" applyBorder="1" applyAlignment="1" applyProtection="1">
      <alignment vertical="center"/>
      <protection/>
    </xf>
    <xf numFmtId="40" fontId="7" fillId="33" borderId="47" xfId="60" applyNumberFormat="1" applyFont="1" applyFill="1" applyBorder="1" applyAlignment="1">
      <alignment vertical="center"/>
      <protection/>
    </xf>
    <xf numFmtId="0" fontId="10" fillId="0" borderId="0" xfId="0" applyFont="1" applyAlignment="1">
      <alignment horizontal="center" vertical="center"/>
    </xf>
    <xf numFmtId="40" fontId="7" fillId="33" borderId="0" xfId="60" applyNumberFormat="1" applyFont="1" applyFill="1" applyBorder="1" applyAlignment="1">
      <alignment vertical="center"/>
      <protection/>
    </xf>
    <xf numFmtId="0" fontId="10" fillId="33" borderId="28" xfId="54" applyFont="1" applyFill="1" applyBorder="1" applyAlignment="1">
      <alignment horizontal="center" vertical="center"/>
      <protection/>
    </xf>
    <xf numFmtId="177" fontId="7" fillId="36" borderId="28" xfId="53" applyNumberFormat="1" applyFont="1" applyFill="1" applyBorder="1" applyAlignment="1">
      <alignment horizontal="right" vertical="center"/>
      <protection/>
    </xf>
    <xf numFmtId="10" fontId="7" fillId="36" borderId="28" xfId="53" applyNumberFormat="1" applyFont="1" applyFill="1" applyBorder="1" applyAlignment="1">
      <alignment vertical="center"/>
      <protection/>
    </xf>
    <xf numFmtId="4" fontId="7" fillId="34" borderId="38" xfId="86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0" fontId="7" fillId="0" borderId="64" xfId="66" applyNumberFormat="1" applyFont="1" applyFill="1" applyBorder="1" applyAlignment="1">
      <alignment horizontal="center" vertical="center"/>
    </xf>
    <xf numFmtId="10" fontId="10" fillId="34" borderId="61" xfId="0" applyNumberFormat="1" applyFont="1" applyFill="1" applyBorder="1" applyAlignment="1">
      <alignment horizontal="center" vertical="center"/>
    </xf>
    <xf numFmtId="173" fontId="10" fillId="0" borderId="61" xfId="47" applyFont="1" applyBorder="1" applyAlignment="1">
      <alignment horizontal="center" vertical="center"/>
    </xf>
    <xf numFmtId="173" fontId="10" fillId="0" borderId="65" xfId="47" applyFont="1" applyBorder="1" applyAlignment="1">
      <alignment horizontal="center" vertical="center"/>
    </xf>
    <xf numFmtId="4" fontId="10" fillId="0" borderId="36" xfId="0" applyNumberFormat="1" applyFont="1" applyBorder="1" applyAlignment="1">
      <alignment horizontal="center" vertical="center"/>
    </xf>
    <xf numFmtId="10" fontId="10" fillId="0" borderId="36" xfId="0" applyNumberFormat="1" applyFont="1" applyBorder="1" applyAlignment="1">
      <alignment horizontal="center" vertical="center"/>
    </xf>
    <xf numFmtId="171" fontId="7" fillId="0" borderId="0" xfId="82" applyFont="1" applyFill="1" applyBorder="1" applyAlignment="1">
      <alignment vertical="center"/>
    </xf>
    <xf numFmtId="10" fontId="7" fillId="0" borderId="47" xfId="82" applyNumberFormat="1" applyFont="1" applyFill="1" applyBorder="1" applyAlignment="1">
      <alignment vertical="center"/>
    </xf>
    <xf numFmtId="171" fontId="7" fillId="0" borderId="52" xfId="82" applyFont="1" applyFill="1" applyBorder="1" applyAlignment="1">
      <alignment vertical="center"/>
    </xf>
    <xf numFmtId="10" fontId="7" fillId="0" borderId="53" xfId="82" applyNumberFormat="1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10" fontId="10" fillId="0" borderId="0" xfId="0" applyNumberFormat="1" applyFont="1" applyAlignment="1">
      <alignment vertical="center"/>
    </xf>
    <xf numFmtId="171" fontId="10" fillId="0" borderId="0" xfId="82" applyFont="1" applyAlignment="1">
      <alignment vertical="center"/>
    </xf>
    <xf numFmtId="10" fontId="10" fillId="33" borderId="30" xfId="0" applyNumberFormat="1" applyFont="1" applyFill="1" applyBorder="1" applyAlignment="1">
      <alignment horizontal="right" vertical="center"/>
    </xf>
    <xf numFmtId="4" fontId="10" fillId="33" borderId="28" xfId="0" applyNumberFormat="1" applyFont="1" applyFill="1" applyBorder="1" applyAlignment="1">
      <alignment vertical="center" wrapText="1"/>
    </xf>
    <xf numFmtId="10" fontId="10" fillId="33" borderId="28" xfId="0" applyNumberFormat="1" applyFont="1" applyFill="1" applyBorder="1" applyAlignment="1">
      <alignment horizontal="right" vertical="center"/>
    </xf>
    <xf numFmtId="171" fontId="58" fillId="33" borderId="28" xfId="82" applyFont="1" applyFill="1" applyBorder="1" applyAlignment="1">
      <alignment horizontal="center" vertical="center"/>
    </xf>
    <xf numFmtId="2" fontId="58" fillId="33" borderId="28" xfId="82" applyNumberFormat="1" applyFont="1" applyFill="1" applyBorder="1" applyAlignment="1">
      <alignment horizontal="center" vertical="center"/>
    </xf>
    <xf numFmtId="49" fontId="58" fillId="33" borderId="28" xfId="0" applyNumberFormat="1" applyFont="1" applyFill="1" applyBorder="1" applyAlignment="1">
      <alignment horizontal="center" vertical="center"/>
    </xf>
    <xf numFmtId="177" fontId="10" fillId="33" borderId="28" xfId="0" applyNumberFormat="1" applyFont="1" applyFill="1" applyBorder="1" applyAlignment="1">
      <alignment vertical="center"/>
    </xf>
    <xf numFmtId="177" fontId="10" fillId="33" borderId="30" xfId="0" applyNumberFormat="1" applyFont="1" applyFill="1" applyBorder="1" applyAlignment="1">
      <alignment horizontal="right" vertical="center"/>
    </xf>
    <xf numFmtId="2" fontId="10" fillId="33" borderId="28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177" fontId="7" fillId="33" borderId="11" xfId="0" applyNumberFormat="1" applyFont="1" applyFill="1" applyBorder="1" applyAlignment="1">
      <alignment horizontal="right" vertical="center"/>
    </xf>
    <xf numFmtId="10" fontId="7" fillId="33" borderId="25" xfId="0" applyNumberFormat="1" applyFont="1" applyFill="1" applyBorder="1" applyAlignment="1">
      <alignment vertical="center"/>
    </xf>
    <xf numFmtId="177" fontId="10" fillId="33" borderId="28" xfId="0" applyNumberFormat="1" applyFont="1" applyFill="1" applyBorder="1" applyAlignment="1">
      <alignment horizontal="right" vertical="center"/>
    </xf>
    <xf numFmtId="0" fontId="10" fillId="33" borderId="28" xfId="0" applyFont="1" applyFill="1" applyBorder="1" applyAlignment="1" quotePrefix="1">
      <alignment vertical="center" wrapText="1"/>
    </xf>
    <xf numFmtId="2" fontId="59" fillId="33" borderId="11" xfId="53" applyNumberFormat="1" applyFont="1" applyFill="1" applyBorder="1" applyAlignment="1">
      <alignment vertical="center"/>
      <protection/>
    </xf>
    <xf numFmtId="2" fontId="59" fillId="33" borderId="0" xfId="0" applyNumberFormat="1" applyFont="1" applyFill="1" applyBorder="1" applyAlignment="1" applyProtection="1">
      <alignment horizontal="center" vertical="center" wrapText="1"/>
      <protection/>
    </xf>
    <xf numFmtId="2" fontId="7" fillId="35" borderId="36" xfId="0" applyNumberFormat="1" applyFont="1" applyFill="1" applyBorder="1" applyAlignment="1">
      <alignment horizontal="center" vertical="center" wrapText="1"/>
    </xf>
    <xf numFmtId="2" fontId="57" fillId="33" borderId="0" xfId="82" applyNumberFormat="1" applyFont="1" applyFill="1" applyBorder="1" applyAlignment="1">
      <alignment horizontal="center" vertical="center" wrapText="1"/>
    </xf>
    <xf numFmtId="2" fontId="57" fillId="34" borderId="38" xfId="0" applyNumberFormat="1" applyFont="1" applyFill="1" applyBorder="1" applyAlignment="1">
      <alignment vertical="center"/>
    </xf>
    <xf numFmtId="2" fontId="10" fillId="33" borderId="30" xfId="82" applyNumberFormat="1" applyFont="1" applyFill="1" applyBorder="1" applyAlignment="1">
      <alignment horizontal="center" vertical="center" wrapText="1"/>
    </xf>
    <xf numFmtId="2" fontId="10" fillId="33" borderId="28" xfId="82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 vertical="center" wrapText="1"/>
    </xf>
    <xf numFmtId="2" fontId="57" fillId="34" borderId="38" xfId="0" applyNumberFormat="1" applyFont="1" applyFill="1" applyBorder="1" applyAlignment="1">
      <alignment horizontal="center" vertical="center" wrapText="1"/>
    </xf>
    <xf numFmtId="2" fontId="57" fillId="34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right" vertical="center" wrapText="1"/>
    </xf>
    <xf numFmtId="2" fontId="10" fillId="33" borderId="30" xfId="0" applyNumberFormat="1" applyFont="1" applyFill="1" applyBorder="1" applyAlignment="1">
      <alignment horizontal="center" vertical="center" wrapText="1"/>
    </xf>
    <xf numFmtId="2" fontId="59" fillId="34" borderId="38" xfId="86" applyNumberFormat="1" applyFont="1" applyFill="1" applyBorder="1" applyAlignment="1">
      <alignment horizontal="center" vertical="center" wrapText="1"/>
    </xf>
    <xf numFmtId="2" fontId="57" fillId="0" borderId="0" xfId="0" applyNumberFormat="1" applyFont="1" applyFill="1" applyAlignment="1">
      <alignment vertical="center"/>
    </xf>
    <xf numFmtId="2" fontId="57" fillId="0" borderId="0" xfId="0" applyNumberFormat="1" applyFont="1" applyAlignment="1">
      <alignment vertical="center"/>
    </xf>
    <xf numFmtId="2" fontId="60" fillId="0" borderId="0" xfId="0" applyNumberFormat="1" applyFont="1" applyAlignment="1">
      <alignment vertical="center"/>
    </xf>
    <xf numFmtId="49" fontId="58" fillId="33" borderId="30" xfId="0" applyNumberFormat="1" applyFont="1" applyFill="1" applyBorder="1" applyAlignment="1">
      <alignment horizontal="center" vertical="center"/>
    </xf>
    <xf numFmtId="171" fontId="58" fillId="33" borderId="30" xfId="82" applyFont="1" applyFill="1" applyBorder="1" applyAlignment="1">
      <alignment horizontal="center" vertical="center"/>
    </xf>
    <xf numFmtId="177" fontId="10" fillId="33" borderId="30" xfId="0" applyNumberFormat="1" applyFont="1" applyFill="1" applyBorder="1" applyAlignment="1">
      <alignment vertical="center"/>
    </xf>
    <xf numFmtId="3" fontId="10" fillId="33" borderId="28" xfId="0" applyNumberFormat="1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vertical="center"/>
    </xf>
    <xf numFmtId="3" fontId="7" fillId="33" borderId="66" xfId="0" applyNumberFormat="1" applyFont="1" applyFill="1" applyBorder="1" applyAlignment="1">
      <alignment horizontal="center" vertical="center" wrapText="1"/>
    </xf>
    <xf numFmtId="0" fontId="10" fillId="33" borderId="66" xfId="0" applyFont="1" applyFill="1" applyBorder="1" applyAlignment="1">
      <alignment vertical="center"/>
    </xf>
    <xf numFmtId="4" fontId="7" fillId="33" borderId="66" xfId="0" applyNumberFormat="1" applyFont="1" applyFill="1" applyBorder="1" applyAlignment="1">
      <alignment vertical="center" wrapText="1"/>
    </xf>
    <xf numFmtId="4" fontId="10" fillId="33" borderId="66" xfId="0" applyNumberFormat="1" applyFont="1" applyFill="1" applyBorder="1" applyAlignment="1">
      <alignment horizontal="center" vertical="center" wrapText="1"/>
    </xf>
    <xf numFmtId="2" fontId="57" fillId="33" borderId="66" xfId="0" applyNumberFormat="1" applyFont="1" applyFill="1" applyBorder="1" applyAlignment="1">
      <alignment horizontal="center" vertical="center" wrapText="1"/>
    </xf>
    <xf numFmtId="0" fontId="10" fillId="33" borderId="66" xfId="0" applyFont="1" applyFill="1" applyBorder="1" applyAlignment="1">
      <alignment horizontal="right" vertical="center"/>
    </xf>
    <xf numFmtId="3" fontId="7" fillId="33" borderId="32" xfId="0" applyNumberFormat="1" applyFont="1" applyFill="1" applyBorder="1" applyAlignment="1">
      <alignment horizontal="center" vertical="center" wrapText="1"/>
    </xf>
    <xf numFmtId="4" fontId="7" fillId="33" borderId="32" xfId="0" applyNumberFormat="1" applyFont="1" applyFill="1" applyBorder="1" applyAlignment="1">
      <alignment vertical="center" wrapText="1"/>
    </xf>
    <xf numFmtId="4" fontId="10" fillId="33" borderId="32" xfId="0" applyNumberFormat="1" applyFont="1" applyFill="1" applyBorder="1" applyAlignment="1">
      <alignment horizontal="center" vertical="center" wrapText="1"/>
    </xf>
    <xf numFmtId="2" fontId="57" fillId="33" borderId="32" xfId="0" applyNumberFormat="1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right" vertical="center"/>
    </xf>
    <xf numFmtId="2" fontId="58" fillId="33" borderId="30" xfId="82" applyNumberFormat="1" applyFont="1" applyFill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horizontal="center" vertical="center"/>
    </xf>
    <xf numFmtId="171" fontId="58" fillId="33" borderId="0" xfId="82" applyFont="1" applyFill="1" applyBorder="1" applyAlignment="1">
      <alignment horizontal="center" vertical="center"/>
    </xf>
    <xf numFmtId="2" fontId="58" fillId="33" borderId="0" xfId="82" applyNumberFormat="1" applyFont="1" applyFill="1" applyBorder="1" applyAlignment="1">
      <alignment horizontal="center" vertical="center"/>
    </xf>
    <xf numFmtId="177" fontId="10" fillId="33" borderId="0" xfId="0" applyNumberFormat="1" applyFont="1" applyFill="1" applyBorder="1" applyAlignment="1">
      <alignment vertical="center"/>
    </xf>
    <xf numFmtId="177" fontId="10" fillId="33" borderId="0" xfId="0" applyNumberFormat="1" applyFont="1" applyFill="1" applyBorder="1" applyAlignment="1">
      <alignment horizontal="right" vertical="center"/>
    </xf>
    <xf numFmtId="10" fontId="10" fillId="33" borderId="0" xfId="0" applyNumberFormat="1" applyFont="1" applyFill="1" applyBorder="1" applyAlignment="1">
      <alignment horizontal="right" vertical="center"/>
    </xf>
    <xf numFmtId="3" fontId="10" fillId="33" borderId="30" xfId="53" applyNumberFormat="1" applyFont="1" applyFill="1" applyBorder="1" applyAlignment="1">
      <alignment horizontal="center" vertical="center" wrapText="1"/>
      <protection/>
    </xf>
    <xf numFmtId="0" fontId="10" fillId="33" borderId="28" xfId="53" applyFont="1" applyFill="1" applyBorder="1" applyAlignment="1">
      <alignment horizontal="center" vertical="center" wrapText="1"/>
      <protection/>
    </xf>
    <xf numFmtId="0" fontId="10" fillId="33" borderId="28" xfId="53" applyFont="1" applyFill="1" applyBorder="1" applyAlignment="1">
      <alignment horizontal="left" vertical="center" wrapText="1"/>
      <protection/>
    </xf>
    <xf numFmtId="0" fontId="10" fillId="33" borderId="28" xfId="53" applyFont="1" applyFill="1" applyBorder="1" applyAlignment="1">
      <alignment horizontal="center" vertical="center"/>
      <protection/>
    </xf>
    <xf numFmtId="2" fontId="10" fillId="33" borderId="28" xfId="86" applyNumberFormat="1" applyFont="1" applyFill="1" applyBorder="1" applyAlignment="1" quotePrefix="1">
      <alignment horizontal="right" vertical="center"/>
    </xf>
    <xf numFmtId="177" fontId="10" fillId="33" borderId="28" xfId="53" applyNumberFormat="1" applyFont="1" applyFill="1" applyBorder="1" applyAlignment="1">
      <alignment vertical="center"/>
      <protection/>
    </xf>
    <xf numFmtId="177" fontId="10" fillId="33" borderId="28" xfId="53" applyNumberFormat="1" applyFont="1" applyFill="1" applyBorder="1" applyAlignment="1">
      <alignment horizontal="right" vertical="center"/>
      <protection/>
    </xf>
    <xf numFmtId="173" fontId="10" fillId="33" borderId="28" xfId="50" applyFont="1" applyFill="1" applyBorder="1" applyAlignment="1">
      <alignment vertical="center"/>
    </xf>
    <xf numFmtId="0" fontId="7" fillId="34" borderId="28" xfId="53" applyFont="1" applyFill="1" applyBorder="1" applyAlignment="1">
      <alignment horizontal="center" vertical="center"/>
      <protection/>
    </xf>
    <xf numFmtId="178" fontId="7" fillId="34" borderId="28" xfId="0" applyNumberFormat="1" applyFont="1" applyFill="1" applyBorder="1" applyAlignment="1" applyProtection="1">
      <alignment horizontal="center" vertical="center"/>
      <protection/>
    </xf>
    <xf numFmtId="171" fontId="7" fillId="0" borderId="36" xfId="82" applyFont="1" applyFill="1" applyBorder="1" applyAlignment="1">
      <alignment vertical="center"/>
    </xf>
    <xf numFmtId="177" fontId="10" fillId="36" borderId="57" xfId="47" applyNumberFormat="1" applyFont="1" applyFill="1" applyBorder="1" applyAlignment="1">
      <alignment horizontal="center" vertical="center"/>
    </xf>
    <xf numFmtId="3" fontId="10" fillId="33" borderId="28" xfId="0" applyNumberFormat="1" applyFont="1" applyFill="1" applyBorder="1" applyAlignment="1" quotePrefix="1">
      <alignment horizontal="center" vertical="top"/>
    </xf>
    <xf numFmtId="214" fontId="10" fillId="0" borderId="0" xfId="47" applyNumberFormat="1" applyFont="1" applyAlignment="1">
      <alignment vertical="center"/>
    </xf>
    <xf numFmtId="4" fontId="7" fillId="36" borderId="10" xfId="0" applyNumberFormat="1" applyFont="1" applyFill="1" applyBorder="1" applyAlignment="1">
      <alignment horizontal="right" vertical="center" wrapText="1"/>
    </xf>
    <xf numFmtId="4" fontId="7" fillId="36" borderId="11" xfId="0" applyNumberFormat="1" applyFont="1" applyFill="1" applyBorder="1" applyAlignment="1">
      <alignment horizontal="right" vertical="center" wrapText="1"/>
    </xf>
    <xf numFmtId="4" fontId="7" fillId="36" borderId="25" xfId="0" applyNumberFormat="1" applyFont="1" applyFill="1" applyBorder="1" applyAlignment="1">
      <alignment horizontal="right" vertical="center" wrapText="1"/>
    </xf>
    <xf numFmtId="176" fontId="7" fillId="33" borderId="26" xfId="53" applyNumberFormat="1" applyFont="1" applyFill="1" applyBorder="1" applyAlignment="1">
      <alignment horizontal="left" vertical="center" wrapText="1"/>
      <protection/>
    </xf>
    <xf numFmtId="176" fontId="7" fillId="33" borderId="24" xfId="53" applyNumberFormat="1" applyFont="1" applyFill="1" applyBorder="1" applyAlignment="1">
      <alignment horizontal="left" vertical="center" wrapText="1"/>
      <protection/>
    </xf>
    <xf numFmtId="176" fontId="7" fillId="33" borderId="67" xfId="53" applyNumberFormat="1" applyFont="1" applyFill="1" applyBorder="1" applyAlignment="1">
      <alignment horizontal="left" vertical="center" wrapText="1"/>
      <protection/>
    </xf>
    <xf numFmtId="176" fontId="7" fillId="0" borderId="26" xfId="53" applyNumberFormat="1" applyFont="1" applyFill="1" applyBorder="1" applyAlignment="1">
      <alignment horizontal="left" vertical="center" wrapText="1"/>
      <protection/>
    </xf>
    <xf numFmtId="176" fontId="7" fillId="0" borderId="24" xfId="53" applyNumberFormat="1" applyFont="1" applyFill="1" applyBorder="1" applyAlignment="1">
      <alignment horizontal="left" vertical="center" wrapText="1"/>
      <protection/>
    </xf>
    <xf numFmtId="176" fontId="7" fillId="0" borderId="67" xfId="53" applyNumberFormat="1" applyFont="1" applyFill="1" applyBorder="1" applyAlignment="1">
      <alignment horizontal="left" vertical="center" wrapText="1"/>
      <protection/>
    </xf>
    <xf numFmtId="0" fontId="61" fillId="38" borderId="68" xfId="53" applyFont="1" applyFill="1" applyBorder="1" applyAlignment="1">
      <alignment horizontal="center" vertical="center"/>
      <protection/>
    </xf>
    <xf numFmtId="0" fontId="61" fillId="38" borderId="66" xfId="53" applyFont="1" applyFill="1" applyBorder="1" applyAlignment="1">
      <alignment horizontal="center" vertical="center"/>
      <protection/>
    </xf>
    <xf numFmtId="0" fontId="61" fillId="38" borderId="69" xfId="53" applyFont="1" applyFill="1" applyBorder="1" applyAlignment="1">
      <alignment horizontal="center" vertical="center"/>
      <protection/>
    </xf>
    <xf numFmtId="0" fontId="7" fillId="34" borderId="10" xfId="53" applyFont="1" applyFill="1" applyBorder="1" applyAlignment="1">
      <alignment horizontal="center" vertical="center"/>
      <protection/>
    </xf>
    <xf numFmtId="0" fontId="7" fillId="34" borderId="25" xfId="53" applyFont="1" applyFill="1" applyBorder="1" applyAlignment="1">
      <alignment horizontal="center" vertical="center"/>
      <protection/>
    </xf>
    <xf numFmtId="0" fontId="7" fillId="34" borderId="70" xfId="53" applyFont="1" applyFill="1" applyBorder="1" applyAlignment="1">
      <alignment horizontal="left" vertical="center" wrapText="1"/>
      <protection/>
    </xf>
    <xf numFmtId="0" fontId="7" fillId="34" borderId="71" xfId="53" applyFont="1" applyFill="1" applyBorder="1" applyAlignment="1">
      <alignment horizontal="left" vertical="center" wrapText="1"/>
      <protection/>
    </xf>
    <xf numFmtId="178" fontId="7" fillId="33" borderId="10" xfId="0" applyNumberFormat="1" applyFont="1" applyFill="1" applyBorder="1" applyAlignment="1" applyProtection="1">
      <alignment horizontal="left" vertical="center" wrapText="1"/>
      <protection/>
    </xf>
    <xf numFmtId="178" fontId="7" fillId="33" borderId="11" xfId="0" applyNumberFormat="1" applyFont="1" applyFill="1" applyBorder="1" applyAlignment="1" applyProtection="1">
      <alignment horizontal="left" vertical="center" wrapText="1"/>
      <protection/>
    </xf>
    <xf numFmtId="178" fontId="7" fillId="33" borderId="35" xfId="0" applyNumberFormat="1" applyFont="1" applyFill="1" applyBorder="1" applyAlignment="1" applyProtection="1">
      <alignment horizontal="left" vertical="center" wrapText="1"/>
      <protection/>
    </xf>
    <xf numFmtId="0" fontId="7" fillId="34" borderId="26" xfId="53" applyFont="1" applyFill="1" applyBorder="1" applyAlignment="1">
      <alignment horizontal="right" vertical="center"/>
      <protection/>
    </xf>
    <xf numFmtId="0" fontId="7" fillId="34" borderId="27" xfId="53" applyFont="1" applyFill="1" applyBorder="1" applyAlignment="1">
      <alignment horizontal="right" vertical="center"/>
      <protection/>
    </xf>
    <xf numFmtId="0" fontId="7" fillId="34" borderId="72" xfId="53" applyFont="1" applyFill="1" applyBorder="1" applyAlignment="1">
      <alignment horizontal="right" vertical="center"/>
      <protection/>
    </xf>
    <xf numFmtId="0" fontId="7" fillId="34" borderId="31" xfId="53" applyFont="1" applyFill="1" applyBorder="1" applyAlignment="1">
      <alignment horizontal="right" vertical="center"/>
      <protection/>
    </xf>
    <xf numFmtId="0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11" xfId="53" applyNumberFormat="1" applyFont="1" applyFill="1" applyBorder="1" applyAlignment="1">
      <alignment horizontal="left" vertical="center" wrapText="1"/>
      <protection/>
    </xf>
    <xf numFmtId="178" fontId="7" fillId="34" borderId="10" xfId="0" applyNumberFormat="1" applyFont="1" applyFill="1" applyBorder="1" applyAlignment="1" applyProtection="1">
      <alignment horizontal="right" vertical="center" wrapText="1"/>
      <protection/>
    </xf>
    <xf numFmtId="178" fontId="7" fillId="34" borderId="25" xfId="0" applyNumberFormat="1" applyFont="1" applyFill="1" applyBorder="1" applyAlignment="1" applyProtection="1">
      <alignment horizontal="right" vertical="center" wrapText="1"/>
      <protection/>
    </xf>
    <xf numFmtId="0" fontId="7" fillId="33" borderId="26" xfId="53" applyNumberFormat="1" applyFont="1" applyFill="1" applyBorder="1" applyAlignment="1">
      <alignment horizontal="left" vertical="center" wrapText="1"/>
      <protection/>
    </xf>
    <xf numFmtId="0" fontId="7" fillId="33" borderId="27" xfId="53" applyNumberFormat="1" applyFont="1" applyFill="1" applyBorder="1" applyAlignment="1">
      <alignment horizontal="left" vertical="center" wrapText="1"/>
      <protection/>
    </xf>
    <xf numFmtId="0" fontId="7" fillId="33" borderId="72" xfId="53" applyNumberFormat="1" applyFont="1" applyFill="1" applyBorder="1" applyAlignment="1">
      <alignment horizontal="left" vertical="center" wrapText="1"/>
      <protection/>
    </xf>
    <xf numFmtId="0" fontId="7" fillId="33" borderId="31" xfId="53" applyNumberFormat="1" applyFont="1" applyFill="1" applyBorder="1" applyAlignment="1">
      <alignment horizontal="left" vertical="center" wrapText="1"/>
      <protection/>
    </xf>
    <xf numFmtId="0" fontId="7" fillId="33" borderId="10" xfId="53" applyNumberFormat="1" applyFont="1" applyFill="1" applyBorder="1" applyAlignment="1">
      <alignment horizontal="left" vertical="center"/>
      <protection/>
    </xf>
    <xf numFmtId="0" fontId="7" fillId="33" borderId="11" xfId="53" applyNumberFormat="1" applyFont="1" applyFill="1" applyBorder="1" applyAlignment="1">
      <alignment horizontal="left" vertical="center"/>
      <protection/>
    </xf>
    <xf numFmtId="0" fontId="7" fillId="33" borderId="25" xfId="53" applyNumberFormat="1" applyFont="1" applyFill="1" applyBorder="1" applyAlignment="1">
      <alignment horizontal="left" vertical="center"/>
      <protection/>
    </xf>
    <xf numFmtId="10" fontId="7" fillId="0" borderId="10" xfId="53" applyNumberFormat="1" applyFont="1" applyFill="1" applyBorder="1" applyAlignment="1">
      <alignment horizontal="left" vertical="center"/>
      <protection/>
    </xf>
    <xf numFmtId="10" fontId="7" fillId="0" borderId="25" xfId="53" applyNumberFormat="1" applyFont="1" applyFill="1" applyBorder="1" applyAlignment="1">
      <alignment horizontal="left" vertical="center"/>
      <protection/>
    </xf>
    <xf numFmtId="0" fontId="61" fillId="39" borderId="73" xfId="53" applyFont="1" applyFill="1" applyBorder="1" applyAlignment="1">
      <alignment horizontal="center" vertical="center" wrapText="1"/>
      <protection/>
    </xf>
    <xf numFmtId="0" fontId="61" fillId="39" borderId="24" xfId="53" applyFont="1" applyFill="1" applyBorder="1" applyAlignment="1">
      <alignment horizontal="center" vertical="center"/>
      <protection/>
    </xf>
    <xf numFmtId="0" fontId="61" fillId="39" borderId="67" xfId="53" applyFont="1" applyFill="1" applyBorder="1" applyAlignment="1">
      <alignment horizontal="center" vertical="center"/>
      <protection/>
    </xf>
    <xf numFmtId="0" fontId="61" fillId="39" borderId="54" xfId="53" applyFont="1" applyFill="1" applyBorder="1" applyAlignment="1">
      <alignment horizontal="center" vertical="center"/>
      <protection/>
    </xf>
    <xf numFmtId="0" fontId="61" fillId="39" borderId="0" xfId="53" applyFont="1" applyFill="1" applyBorder="1" applyAlignment="1">
      <alignment horizontal="center" vertical="center"/>
      <protection/>
    </xf>
    <xf numFmtId="0" fontId="61" fillId="39" borderId="47" xfId="53" applyFont="1" applyFill="1" applyBorder="1" applyAlignment="1">
      <alignment horizontal="center" vertical="center"/>
      <protection/>
    </xf>
    <xf numFmtId="0" fontId="61" fillId="39" borderId="74" xfId="53" applyFont="1" applyFill="1" applyBorder="1" applyAlignment="1">
      <alignment horizontal="center" vertical="center"/>
      <protection/>
    </xf>
    <xf numFmtId="0" fontId="61" fillId="39" borderId="32" xfId="53" applyFont="1" applyFill="1" applyBorder="1" applyAlignment="1">
      <alignment horizontal="center" vertical="center"/>
      <protection/>
    </xf>
    <xf numFmtId="0" fontId="61" fillId="39" borderId="63" xfId="53" applyFont="1" applyFill="1" applyBorder="1" applyAlignment="1">
      <alignment horizontal="center" vertical="center"/>
      <protection/>
    </xf>
    <xf numFmtId="0" fontId="7" fillId="0" borderId="10" xfId="53" applyNumberFormat="1" applyFont="1" applyFill="1" applyBorder="1" applyAlignment="1">
      <alignment horizontal="left" vertical="center"/>
      <protection/>
    </xf>
    <xf numFmtId="0" fontId="7" fillId="0" borderId="11" xfId="53" applyNumberFormat="1" applyFont="1" applyFill="1" applyBorder="1" applyAlignment="1">
      <alignment horizontal="left" vertical="center"/>
      <protection/>
    </xf>
    <xf numFmtId="0" fontId="7" fillId="0" borderId="35" xfId="53" applyNumberFormat="1" applyFont="1" applyFill="1" applyBorder="1" applyAlignment="1">
      <alignment horizontal="left" vertical="center"/>
      <protection/>
    </xf>
    <xf numFmtId="4" fontId="7" fillId="35" borderId="39" xfId="0" applyNumberFormat="1" applyFont="1" applyFill="1" applyBorder="1" applyAlignment="1">
      <alignment horizontal="center" vertical="center" wrapText="1"/>
    </xf>
    <xf numFmtId="4" fontId="7" fillId="35" borderId="38" xfId="0" applyNumberFormat="1" applyFont="1" applyFill="1" applyBorder="1" applyAlignment="1">
      <alignment horizontal="center" vertical="center" wrapText="1"/>
    </xf>
    <xf numFmtId="4" fontId="7" fillId="35" borderId="37" xfId="0" applyNumberFormat="1" applyFont="1" applyFill="1" applyBorder="1" applyAlignment="1">
      <alignment horizontal="center" vertical="center" wrapText="1"/>
    </xf>
    <xf numFmtId="4" fontId="7" fillId="36" borderId="10" xfId="53" applyNumberFormat="1" applyFont="1" applyFill="1" applyBorder="1" applyAlignment="1">
      <alignment horizontal="right" vertical="center" wrapText="1"/>
      <protection/>
    </xf>
    <xf numFmtId="4" fontId="7" fillId="36" borderId="11" xfId="53" applyNumberFormat="1" applyFont="1" applyFill="1" applyBorder="1" applyAlignment="1">
      <alignment horizontal="right" vertical="center" wrapText="1"/>
      <protection/>
    </xf>
    <xf numFmtId="4" fontId="7" fillId="36" borderId="25" xfId="53" applyNumberFormat="1" applyFont="1" applyFill="1" applyBorder="1" applyAlignment="1">
      <alignment horizontal="right" vertical="center" wrapText="1"/>
      <protection/>
    </xf>
    <xf numFmtId="10" fontId="10" fillId="0" borderId="75" xfId="66" applyNumberFormat="1" applyFont="1" applyBorder="1" applyAlignment="1">
      <alignment horizontal="center" vertical="center"/>
    </xf>
    <xf numFmtId="10" fontId="10" fillId="0" borderId="76" xfId="66" applyNumberFormat="1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center" vertical="center"/>
    </xf>
    <xf numFmtId="4" fontId="10" fillId="0" borderId="53" xfId="0" applyNumberFormat="1" applyFont="1" applyBorder="1" applyAlignment="1">
      <alignment horizontal="center" vertical="center"/>
    </xf>
    <xf numFmtId="10" fontId="10" fillId="0" borderId="64" xfId="66" applyNumberFormat="1" applyFont="1" applyBorder="1" applyAlignment="1">
      <alignment horizontal="center" vertical="center"/>
    </xf>
    <xf numFmtId="3" fontId="7" fillId="0" borderId="77" xfId="0" applyNumberFormat="1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4" fontId="7" fillId="0" borderId="79" xfId="0" applyNumberFormat="1" applyFont="1" applyFill="1" applyBorder="1" applyAlignment="1">
      <alignment horizontal="center" vertical="center" wrapText="1"/>
    </xf>
    <xf numFmtId="4" fontId="7" fillId="0" borderId="57" xfId="0" applyNumberFormat="1" applyFont="1" applyFill="1" applyBorder="1" applyAlignment="1">
      <alignment horizontal="center" vertical="center" wrapText="1"/>
    </xf>
    <xf numFmtId="0" fontId="7" fillId="34" borderId="28" xfId="53" applyFont="1" applyFill="1" applyBorder="1" applyAlignment="1">
      <alignment horizontal="left" vertical="center" wrapText="1"/>
      <protection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36" borderId="82" xfId="0" applyFont="1" applyFill="1" applyBorder="1" applyAlignment="1">
      <alignment horizontal="center" vertical="center"/>
    </xf>
    <xf numFmtId="0" fontId="7" fillId="36" borderId="83" xfId="0" applyFont="1" applyFill="1" applyBorder="1" applyAlignment="1">
      <alignment horizontal="center" vertical="center"/>
    </xf>
    <xf numFmtId="0" fontId="7" fillId="36" borderId="84" xfId="0" applyFont="1" applyFill="1" applyBorder="1" applyAlignment="1">
      <alignment horizontal="center" vertical="center" wrapText="1"/>
    </xf>
    <xf numFmtId="0" fontId="7" fillId="36" borderId="64" xfId="0" applyFont="1" applyFill="1" applyBorder="1" applyAlignment="1">
      <alignment horizontal="center" vertical="center" wrapText="1"/>
    </xf>
    <xf numFmtId="40" fontId="7" fillId="40" borderId="54" xfId="0" applyNumberFormat="1" applyFont="1" applyFill="1" applyBorder="1" applyAlignment="1">
      <alignment horizontal="center" vertical="center"/>
    </xf>
    <xf numFmtId="40" fontId="7" fillId="40" borderId="0" xfId="0" applyNumberFormat="1" applyFont="1" applyFill="1" applyBorder="1" applyAlignment="1">
      <alignment horizontal="center" vertical="center"/>
    </xf>
    <xf numFmtId="4" fontId="7" fillId="36" borderId="82" xfId="0" applyNumberFormat="1" applyFont="1" applyFill="1" applyBorder="1" applyAlignment="1">
      <alignment horizontal="center" vertical="center" wrapText="1"/>
    </xf>
    <xf numFmtId="4" fontId="7" fillId="36" borderId="83" xfId="0" applyNumberFormat="1" applyFont="1" applyFill="1" applyBorder="1" applyAlignment="1">
      <alignment horizontal="center" vertical="center" wrapText="1"/>
    </xf>
    <xf numFmtId="4" fontId="7" fillId="33" borderId="79" xfId="0" applyNumberFormat="1" applyFont="1" applyFill="1" applyBorder="1" applyAlignment="1">
      <alignment horizontal="center" vertical="center" wrapText="1"/>
    </xf>
    <xf numFmtId="4" fontId="7" fillId="33" borderId="57" xfId="0" applyNumberFormat="1" applyFont="1" applyFill="1" applyBorder="1" applyAlignment="1">
      <alignment horizontal="center" vertical="center" wrapText="1"/>
    </xf>
    <xf numFmtId="40" fontId="7" fillId="34" borderId="39" xfId="60" applyNumberFormat="1" applyFont="1" applyFill="1" applyBorder="1" applyAlignment="1">
      <alignment horizontal="center" vertical="center"/>
      <protection/>
    </xf>
    <xf numFmtId="40" fontId="7" fillId="34" borderId="38" xfId="60" applyNumberFormat="1" applyFont="1" applyFill="1" applyBorder="1" applyAlignment="1">
      <alignment horizontal="center" vertical="center"/>
      <protection/>
    </xf>
    <xf numFmtId="40" fontId="7" fillId="34" borderId="37" xfId="60" applyNumberFormat="1" applyFont="1" applyFill="1" applyBorder="1" applyAlignment="1">
      <alignment horizontal="center" vertical="center"/>
      <protection/>
    </xf>
    <xf numFmtId="10" fontId="10" fillId="0" borderId="84" xfId="66" applyNumberFormat="1" applyFont="1" applyBorder="1" applyAlignment="1">
      <alignment horizontal="center" vertical="center"/>
    </xf>
    <xf numFmtId="0" fontId="7" fillId="34" borderId="28" xfId="53" applyFont="1" applyFill="1" applyBorder="1" applyAlignment="1">
      <alignment horizontal="left" vertical="center"/>
      <protection/>
    </xf>
    <xf numFmtId="0" fontId="7" fillId="34" borderId="28" xfId="53" applyFont="1" applyFill="1" applyBorder="1" applyAlignment="1">
      <alignment horizontal="center" vertical="center"/>
      <protection/>
    </xf>
    <xf numFmtId="10" fontId="7" fillId="33" borderId="28" xfId="53" applyNumberFormat="1" applyFont="1" applyFill="1" applyBorder="1" applyAlignment="1">
      <alignment horizontal="left" vertical="center" wrapText="1"/>
      <protection/>
    </xf>
    <xf numFmtId="10" fontId="7" fillId="33" borderId="28" xfId="53" applyNumberFormat="1" applyFont="1" applyFill="1" applyBorder="1" applyAlignment="1">
      <alignment horizontal="left" vertical="center"/>
      <protection/>
    </xf>
    <xf numFmtId="0" fontId="7" fillId="33" borderId="28" xfId="53" applyNumberFormat="1" applyFont="1" applyFill="1" applyBorder="1" applyAlignment="1">
      <alignment horizontal="left" vertical="center"/>
      <protection/>
    </xf>
    <xf numFmtId="0" fontId="7" fillId="36" borderId="39" xfId="0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 applyProtection="1">
      <alignment horizontal="left" vertical="center"/>
      <protection/>
    </xf>
    <xf numFmtId="178" fontId="7" fillId="33" borderId="11" xfId="0" applyNumberFormat="1" applyFont="1" applyFill="1" applyBorder="1" applyAlignment="1" applyProtection="1">
      <alignment horizontal="left" vertical="center"/>
      <protection/>
    </xf>
    <xf numFmtId="178" fontId="7" fillId="33" borderId="25" xfId="0" applyNumberFormat="1" applyFont="1" applyFill="1" applyBorder="1" applyAlignment="1" applyProtection="1">
      <alignment horizontal="left" vertical="center"/>
      <protection/>
    </xf>
    <xf numFmtId="0" fontId="7" fillId="0" borderId="28" xfId="0" applyFont="1" applyBorder="1" applyAlignment="1">
      <alignment horizontal="left" vertical="center"/>
    </xf>
    <xf numFmtId="176" fontId="7" fillId="33" borderId="28" xfId="53" applyNumberFormat="1" applyFont="1" applyFill="1" applyBorder="1" applyAlignment="1">
      <alignment horizontal="left" vertical="center"/>
      <protection/>
    </xf>
    <xf numFmtId="0" fontId="1" fillId="0" borderId="0" xfId="0" applyFont="1" applyBorder="1" applyAlignment="1">
      <alignment horizontal="left" vertical="center" wrapText="1"/>
    </xf>
    <xf numFmtId="0" fontId="5" fillId="34" borderId="68" xfId="53" applyFont="1" applyFill="1" applyBorder="1" applyAlignment="1">
      <alignment horizontal="left" vertical="center" wrapText="1"/>
      <protection/>
    </xf>
    <xf numFmtId="0" fontId="5" fillId="34" borderId="62" xfId="53" applyFont="1" applyFill="1" applyBorder="1" applyAlignment="1">
      <alignment horizontal="left" vertical="center" wrapText="1"/>
      <protection/>
    </xf>
    <xf numFmtId="0" fontId="5" fillId="34" borderId="56" xfId="53" applyFont="1" applyFill="1" applyBorder="1" applyAlignment="1">
      <alignment horizontal="left" vertical="center" wrapText="1"/>
      <protection/>
    </xf>
    <xf numFmtId="0" fontId="5" fillId="34" borderId="25" xfId="53" applyFont="1" applyFill="1" applyBorder="1" applyAlignment="1">
      <alignment horizontal="left" vertical="center" wrapText="1"/>
      <protection/>
    </xf>
    <xf numFmtId="0" fontId="5" fillId="34" borderId="26" xfId="53" applyFont="1" applyFill="1" applyBorder="1" applyAlignment="1">
      <alignment horizontal="center" vertical="center"/>
      <protection/>
    </xf>
    <xf numFmtId="0" fontId="5" fillId="34" borderId="27" xfId="53" applyFont="1" applyFill="1" applyBorder="1" applyAlignment="1">
      <alignment horizontal="center" vertical="center"/>
      <protection/>
    </xf>
    <xf numFmtId="0" fontId="5" fillId="34" borderId="72" xfId="53" applyFont="1" applyFill="1" applyBorder="1" applyAlignment="1">
      <alignment horizontal="center" vertical="center"/>
      <protection/>
    </xf>
    <xf numFmtId="0" fontId="5" fillId="34" borderId="31" xfId="53" applyFont="1" applyFill="1" applyBorder="1" applyAlignment="1">
      <alignment horizontal="center" vertical="center"/>
      <protection/>
    </xf>
    <xf numFmtId="0" fontId="5" fillId="34" borderId="73" xfId="53" applyFont="1" applyFill="1" applyBorder="1" applyAlignment="1">
      <alignment horizontal="center" vertical="center" wrapText="1"/>
      <protection/>
    </xf>
    <xf numFmtId="0" fontId="5" fillId="34" borderId="27" xfId="53" applyFont="1" applyFill="1" applyBorder="1" applyAlignment="1">
      <alignment horizontal="center" vertical="center" wrapText="1"/>
      <protection/>
    </xf>
    <xf numFmtId="0" fontId="5" fillId="34" borderId="55" xfId="53" applyFont="1" applyFill="1" applyBorder="1" applyAlignment="1">
      <alignment horizontal="center" vertical="center" wrapText="1"/>
      <protection/>
    </xf>
    <xf numFmtId="0" fontId="5" fillId="34" borderId="51" xfId="53" applyFont="1" applyFill="1" applyBorder="1" applyAlignment="1">
      <alignment horizontal="center" vertical="center" wrapText="1"/>
      <protection/>
    </xf>
    <xf numFmtId="0" fontId="5" fillId="33" borderId="26" xfId="53" applyNumberFormat="1" applyFont="1" applyFill="1" applyBorder="1" applyAlignment="1">
      <alignment horizontal="left" vertical="center"/>
      <protection/>
    </xf>
    <xf numFmtId="0" fontId="5" fillId="33" borderId="24" xfId="53" applyNumberFormat="1" applyFont="1" applyFill="1" applyBorder="1" applyAlignment="1">
      <alignment horizontal="left" vertical="center"/>
      <protection/>
    </xf>
    <xf numFmtId="0" fontId="5" fillId="33" borderId="27" xfId="53" applyNumberFormat="1" applyFont="1" applyFill="1" applyBorder="1" applyAlignment="1">
      <alignment horizontal="left" vertical="center"/>
      <protection/>
    </xf>
    <xf numFmtId="0" fontId="5" fillId="33" borderId="85" xfId="53" applyNumberFormat="1" applyFont="1" applyFill="1" applyBorder="1" applyAlignment="1">
      <alignment horizontal="left" vertical="center"/>
      <protection/>
    </xf>
    <xf numFmtId="0" fontId="5" fillId="33" borderId="52" xfId="53" applyNumberFormat="1" applyFont="1" applyFill="1" applyBorder="1" applyAlignment="1">
      <alignment horizontal="left" vertical="center"/>
      <protection/>
    </xf>
    <xf numFmtId="0" fontId="5" fillId="33" borderId="51" xfId="53" applyNumberFormat="1" applyFont="1" applyFill="1" applyBorder="1" applyAlignment="1">
      <alignment horizontal="left" vertical="center"/>
      <protection/>
    </xf>
    <xf numFmtId="40" fontId="5" fillId="34" borderId="39" xfId="60" applyNumberFormat="1" applyFont="1" applyFill="1" applyBorder="1" applyAlignment="1">
      <alignment horizontal="center" vertical="center"/>
      <protection/>
    </xf>
    <xf numFmtId="40" fontId="5" fillId="34" borderId="38" xfId="60" applyNumberFormat="1" applyFont="1" applyFill="1" applyBorder="1" applyAlignment="1">
      <alignment horizontal="center" vertical="center"/>
      <protection/>
    </xf>
    <xf numFmtId="40" fontId="5" fillId="34" borderId="37" xfId="60" applyNumberFormat="1" applyFont="1" applyFill="1" applyBorder="1" applyAlignment="1">
      <alignment horizontal="center" vertical="center"/>
      <protection/>
    </xf>
    <xf numFmtId="0" fontId="10" fillId="0" borderId="28" xfId="0" applyFont="1" applyBorder="1" applyAlignment="1">
      <alignment horizontal="left"/>
    </xf>
    <xf numFmtId="0" fontId="10" fillId="0" borderId="28" xfId="0" applyFont="1" applyBorder="1" applyAlignment="1">
      <alignment horizontal="left" wrapText="1"/>
    </xf>
    <xf numFmtId="0" fontId="7" fillId="2" borderId="28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10" fillId="8" borderId="28" xfId="0" applyFont="1" applyFill="1" applyBorder="1" applyAlignment="1">
      <alignment horizontal="center"/>
    </xf>
    <xf numFmtId="0" fontId="10" fillId="8" borderId="28" xfId="0" applyFont="1" applyFill="1" applyBorder="1" applyAlignment="1">
      <alignment horizontal="center" vertical="center"/>
    </xf>
    <xf numFmtId="0" fontId="7" fillId="34" borderId="48" xfId="53" applyFont="1" applyFill="1" applyBorder="1" applyAlignment="1">
      <alignment horizontal="left" vertical="center"/>
      <protection/>
    </xf>
    <xf numFmtId="0" fontId="7" fillId="34" borderId="50" xfId="53" applyFont="1" applyFill="1" applyBorder="1" applyAlignment="1">
      <alignment horizontal="left" vertical="center"/>
      <protection/>
    </xf>
    <xf numFmtId="40" fontId="7" fillId="40" borderId="43" xfId="0" applyNumberFormat="1" applyFont="1" applyFill="1" applyBorder="1" applyAlignment="1">
      <alignment horizontal="center" vertical="center"/>
    </xf>
    <xf numFmtId="40" fontId="7" fillId="40" borderId="33" xfId="0" applyNumberFormat="1" applyFont="1" applyFill="1" applyBorder="1" applyAlignment="1">
      <alignment horizontal="center" vertical="center"/>
    </xf>
    <xf numFmtId="0" fontId="7" fillId="34" borderId="10" xfId="53" applyFont="1" applyFill="1" applyBorder="1" applyAlignment="1">
      <alignment horizontal="left" vertical="center" wrapText="1"/>
      <protection/>
    </xf>
    <xf numFmtId="0" fontId="7" fillId="34" borderId="25" xfId="53" applyFont="1" applyFill="1" applyBorder="1" applyAlignment="1">
      <alignment horizontal="left" vertical="center" wrapText="1"/>
      <protection/>
    </xf>
    <xf numFmtId="177" fontId="10" fillId="34" borderId="30" xfId="47" applyNumberFormat="1" applyFont="1" applyFill="1" applyBorder="1" applyAlignment="1">
      <alignment horizontal="center" vertical="top"/>
    </xf>
    <xf numFmtId="175" fontId="10" fillId="33" borderId="28" xfId="0" applyNumberFormat="1" applyFont="1" applyFill="1" applyBorder="1" applyAlignment="1">
      <alignment horizontal="center"/>
    </xf>
    <xf numFmtId="175" fontId="10" fillId="33" borderId="28" xfId="0" applyNumberFormat="1" applyFont="1" applyFill="1" applyBorder="1" applyAlignment="1">
      <alignment horizontal="center" vertical="top"/>
    </xf>
    <xf numFmtId="177" fontId="10" fillId="36" borderId="30" xfId="47" applyNumberFormat="1" applyFont="1" applyFill="1" applyBorder="1" applyAlignment="1">
      <alignment horizontal="center" vertical="top"/>
    </xf>
    <xf numFmtId="0" fontId="7" fillId="33" borderId="80" xfId="0" applyFont="1" applyFill="1" applyBorder="1" applyAlignment="1">
      <alignment horizontal="center" vertical="top"/>
    </xf>
    <xf numFmtId="0" fontId="7" fillId="33" borderId="86" xfId="0" applyFont="1" applyFill="1" applyBorder="1" applyAlignment="1">
      <alignment horizontal="center" vertical="top"/>
    </xf>
    <xf numFmtId="0" fontId="7" fillId="33" borderId="87" xfId="0" applyFont="1" applyFill="1" applyBorder="1" applyAlignment="1">
      <alignment horizontal="center" vertical="top"/>
    </xf>
    <xf numFmtId="175" fontId="7" fillId="33" borderId="80" xfId="0" applyNumberFormat="1" applyFont="1" applyFill="1" applyBorder="1" applyAlignment="1">
      <alignment horizontal="center" vertical="top"/>
    </xf>
    <xf numFmtId="175" fontId="7" fillId="33" borderId="86" xfId="0" applyNumberFormat="1" applyFont="1" applyFill="1" applyBorder="1" applyAlignment="1">
      <alignment horizontal="center" vertical="top"/>
    </xf>
    <xf numFmtId="175" fontId="7" fillId="33" borderId="81" xfId="0" applyNumberFormat="1" applyFont="1" applyFill="1" applyBorder="1" applyAlignment="1">
      <alignment horizontal="center" vertical="top"/>
    </xf>
    <xf numFmtId="4" fontId="10" fillId="33" borderId="28" xfId="0" applyNumberFormat="1" applyFont="1" applyFill="1" applyBorder="1" applyAlignment="1">
      <alignment horizontal="left" vertical="top"/>
    </xf>
    <xf numFmtId="4" fontId="10" fillId="33" borderId="46" xfId="0" applyNumberFormat="1" applyFont="1" applyFill="1" applyBorder="1" applyAlignment="1">
      <alignment horizontal="left" vertical="top"/>
    </xf>
    <xf numFmtId="175" fontId="10" fillId="33" borderId="46" xfId="0" applyNumberFormat="1" applyFont="1" applyFill="1" applyBorder="1" applyAlignment="1">
      <alignment horizontal="center" vertical="top"/>
    </xf>
    <xf numFmtId="175" fontId="7" fillId="36" borderId="39" xfId="0" applyNumberFormat="1" applyFont="1" applyFill="1" applyBorder="1" applyAlignment="1">
      <alignment horizontal="center" vertical="top"/>
    </xf>
    <xf numFmtId="175" fontId="7" fillId="36" borderId="37" xfId="0" applyNumberFormat="1" applyFont="1" applyFill="1" applyBorder="1" applyAlignment="1">
      <alignment horizontal="center" vertical="top"/>
    </xf>
    <xf numFmtId="0" fontId="7" fillId="33" borderId="43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84" xfId="0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/>
    </xf>
    <xf numFmtId="175" fontId="7" fillId="34" borderId="88" xfId="0" applyNumberFormat="1" applyFont="1" applyFill="1" applyBorder="1" applyAlignment="1">
      <alignment horizontal="center" vertical="top"/>
    </xf>
    <xf numFmtId="175" fontId="7" fillId="34" borderId="87" xfId="0" applyNumberFormat="1" applyFont="1" applyFill="1" applyBorder="1" applyAlignment="1">
      <alignment horizontal="center" vertical="top"/>
    </xf>
    <xf numFmtId="0" fontId="7" fillId="36" borderId="80" xfId="0" applyFont="1" applyFill="1" applyBorder="1" applyAlignment="1">
      <alignment horizontal="center" vertical="top"/>
    </xf>
    <xf numFmtId="0" fontId="7" fillId="36" borderId="87" xfId="0" applyFont="1" applyFill="1" applyBorder="1" applyAlignment="1">
      <alignment horizontal="center" vertical="top"/>
    </xf>
    <xf numFmtId="10" fontId="7" fillId="36" borderId="78" xfId="0" applyNumberFormat="1" applyFont="1" applyFill="1" applyBorder="1" applyAlignment="1">
      <alignment horizontal="center" vertical="top"/>
    </xf>
    <xf numFmtId="10" fontId="7" fillId="36" borderId="89" xfId="0" applyNumberFormat="1" applyFont="1" applyFill="1" applyBorder="1" applyAlignment="1">
      <alignment horizontal="center" vertical="top"/>
    </xf>
    <xf numFmtId="0" fontId="7" fillId="33" borderId="9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91" xfId="0" applyFont="1" applyFill="1" applyBorder="1" applyAlignment="1">
      <alignment horizontal="center" vertical="center"/>
    </xf>
    <xf numFmtId="0" fontId="7" fillId="33" borderId="92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7" fillId="33" borderId="93" xfId="0" applyFont="1" applyFill="1" applyBorder="1" applyAlignment="1">
      <alignment horizontal="center" vertical="center"/>
    </xf>
    <xf numFmtId="0" fontId="7" fillId="34" borderId="80" xfId="0" applyFont="1" applyFill="1" applyBorder="1" applyAlignment="1">
      <alignment horizontal="center" vertical="top"/>
    </xf>
    <xf numFmtId="0" fontId="7" fillId="34" borderId="87" xfId="0" applyFont="1" applyFill="1" applyBorder="1" applyAlignment="1">
      <alignment horizontal="center" vertical="top"/>
    </xf>
    <xf numFmtId="10" fontId="7" fillId="34" borderId="78" xfId="0" applyNumberFormat="1" applyFont="1" applyFill="1" applyBorder="1" applyAlignment="1">
      <alignment horizontal="center" vertical="top"/>
    </xf>
    <xf numFmtId="10" fontId="7" fillId="34" borderId="89" xfId="0" applyNumberFormat="1" applyFont="1" applyFill="1" applyBorder="1" applyAlignment="1">
      <alignment horizontal="center" vertical="top"/>
    </xf>
    <xf numFmtId="0" fontId="7" fillId="34" borderId="56" xfId="53" applyFont="1" applyFill="1" applyBorder="1" applyAlignment="1">
      <alignment horizontal="left" vertical="center" wrapText="1"/>
      <protection/>
    </xf>
    <xf numFmtId="0" fontId="7" fillId="34" borderId="94" xfId="53" applyFont="1" applyFill="1" applyBorder="1" applyAlignment="1">
      <alignment horizontal="left" vertical="center"/>
      <protection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10" xfId="52"/>
    <cellStyle name="Normal 17" xfId="53"/>
    <cellStyle name="Normal 2" xfId="54"/>
    <cellStyle name="Normal 2 2" xfId="55"/>
    <cellStyle name="Normal 2 2 2" xfId="56"/>
    <cellStyle name="Normal 2_Projeto Padrão - Outubro 2011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a" xfId="65"/>
    <cellStyle name="Percent" xfId="66"/>
    <cellStyle name="Porcentagem 2" xfId="67"/>
    <cellStyle name="Porcentagem 3" xfId="68"/>
    <cellStyle name="Porcentagem 4" xfId="69"/>
    <cellStyle name="Porcentagem 5" xfId="70"/>
    <cellStyle name="Saída" xfId="71"/>
    <cellStyle name="Comma [0]" xfId="72"/>
    <cellStyle name="Separador de milhares 2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Vírgula 2" xfId="83"/>
    <cellStyle name="Vírgula 3" xfId="84"/>
    <cellStyle name="Vírgula 4" xfId="85"/>
    <cellStyle name="Vírgula 5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9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1</xdr:row>
      <xdr:rowOff>66675</xdr:rowOff>
    </xdr:from>
    <xdr:to>
      <xdr:col>1</xdr:col>
      <xdr:colOff>819150</xdr:colOff>
      <xdr:row>5</xdr:row>
      <xdr:rowOff>152400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04800"/>
          <a:ext cx="1038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</xdr:row>
      <xdr:rowOff>19050</xdr:rowOff>
    </xdr:from>
    <xdr:to>
      <xdr:col>9</xdr:col>
      <xdr:colOff>714375</xdr:colOff>
      <xdr:row>5</xdr:row>
      <xdr:rowOff>200025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68050" y="257175"/>
          <a:ext cx="3381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6</xdr:row>
      <xdr:rowOff>133350</xdr:rowOff>
    </xdr:from>
    <xdr:to>
      <xdr:col>7</xdr:col>
      <xdr:colOff>390525</xdr:colOff>
      <xdr:row>6</xdr:row>
      <xdr:rowOff>190500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1323975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24</xdr:row>
      <xdr:rowOff>47625</xdr:rowOff>
    </xdr:from>
    <xdr:to>
      <xdr:col>6</xdr:col>
      <xdr:colOff>171450</xdr:colOff>
      <xdr:row>24</xdr:row>
      <xdr:rowOff>504825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4638675"/>
          <a:ext cx="2781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3</xdr:row>
      <xdr:rowOff>142875</xdr:rowOff>
    </xdr:from>
    <xdr:to>
      <xdr:col>6</xdr:col>
      <xdr:colOff>581025</xdr:colOff>
      <xdr:row>4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742950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3</xdr:row>
      <xdr:rowOff>142875</xdr:rowOff>
    </xdr:from>
    <xdr:to>
      <xdr:col>6</xdr:col>
      <xdr:colOff>581025</xdr:colOff>
      <xdr:row>4</xdr:row>
      <xdr:rowOff>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742950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</xdr:row>
      <xdr:rowOff>142875</xdr:rowOff>
    </xdr:from>
    <xdr:to>
      <xdr:col>6</xdr:col>
      <xdr:colOff>228600</xdr:colOff>
      <xdr:row>3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238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3</xdr:row>
      <xdr:rowOff>142875</xdr:rowOff>
    </xdr:from>
    <xdr:to>
      <xdr:col>6</xdr:col>
      <xdr:colOff>228600</xdr:colOff>
      <xdr:row>4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7143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5</xdr:row>
      <xdr:rowOff>142875</xdr:rowOff>
    </xdr:from>
    <xdr:to>
      <xdr:col>6</xdr:col>
      <xdr:colOff>228600</xdr:colOff>
      <xdr:row>6</xdr:row>
      <xdr:rowOff>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1104900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</xdr:row>
      <xdr:rowOff>142875</xdr:rowOff>
    </xdr:from>
    <xdr:to>
      <xdr:col>6</xdr:col>
      <xdr:colOff>228600</xdr:colOff>
      <xdr:row>5</xdr:row>
      <xdr:rowOff>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904875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3</xdr:row>
      <xdr:rowOff>142875</xdr:rowOff>
    </xdr:from>
    <xdr:to>
      <xdr:col>6</xdr:col>
      <xdr:colOff>228600</xdr:colOff>
      <xdr:row>4</xdr:row>
      <xdr:rowOff>0</xdr:rowOff>
    </xdr:to>
    <xdr:pic>
      <xdr:nvPicPr>
        <xdr:cNvPr id="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7143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3</xdr:row>
      <xdr:rowOff>142875</xdr:rowOff>
    </xdr:from>
    <xdr:to>
      <xdr:col>6</xdr:col>
      <xdr:colOff>228600</xdr:colOff>
      <xdr:row>4</xdr:row>
      <xdr:rowOff>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7143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3</xdr:row>
      <xdr:rowOff>142875</xdr:rowOff>
    </xdr:from>
    <xdr:to>
      <xdr:col>6</xdr:col>
      <xdr:colOff>228600</xdr:colOff>
      <xdr:row>4</xdr:row>
      <xdr:rowOff>0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7143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847725</xdr:colOff>
      <xdr:row>3</xdr:row>
      <xdr:rowOff>142875</xdr:rowOff>
    </xdr:from>
    <xdr:to>
      <xdr:col>6</xdr:col>
      <xdr:colOff>847725</xdr:colOff>
      <xdr:row>4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7048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4</xdr:row>
      <xdr:rowOff>142875</xdr:rowOff>
    </xdr:from>
    <xdr:to>
      <xdr:col>6</xdr:col>
      <xdr:colOff>847725</xdr:colOff>
      <xdr:row>5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953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6</xdr:row>
      <xdr:rowOff>142875</xdr:rowOff>
    </xdr:from>
    <xdr:to>
      <xdr:col>6</xdr:col>
      <xdr:colOff>847725</xdr:colOff>
      <xdr:row>7</xdr:row>
      <xdr:rowOff>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285875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4</xdr:row>
      <xdr:rowOff>142875</xdr:rowOff>
    </xdr:from>
    <xdr:to>
      <xdr:col>6</xdr:col>
      <xdr:colOff>847725</xdr:colOff>
      <xdr:row>5</xdr:row>
      <xdr:rowOff>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953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4</xdr:row>
      <xdr:rowOff>142875</xdr:rowOff>
    </xdr:from>
    <xdr:to>
      <xdr:col>6</xdr:col>
      <xdr:colOff>847725</xdr:colOff>
      <xdr:row>5</xdr:row>
      <xdr:rowOff>0</xdr:rowOff>
    </xdr:to>
    <xdr:pic>
      <xdr:nvPicPr>
        <xdr:cNvPr id="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953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4</xdr:row>
      <xdr:rowOff>142875</xdr:rowOff>
    </xdr:from>
    <xdr:to>
      <xdr:col>6</xdr:col>
      <xdr:colOff>847725</xdr:colOff>
      <xdr:row>5</xdr:row>
      <xdr:rowOff>0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89535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view="pageBreakPreview" zoomScaleSheetLayoutView="100" workbookViewId="0" topLeftCell="A142">
      <selection activeCell="D99" sqref="D99"/>
    </sheetView>
  </sheetViews>
  <sheetFormatPr defaultColWidth="9.140625" defaultRowHeight="12.75"/>
  <cols>
    <col min="1" max="1" width="16.8515625" style="179" customWidth="1"/>
    <col min="2" max="2" width="19.7109375" style="179" customWidth="1"/>
    <col min="3" max="3" width="11.8515625" style="179" customWidth="1"/>
    <col min="4" max="4" width="76.8515625" style="179" customWidth="1"/>
    <col min="5" max="5" width="8.421875" style="181" customWidth="1"/>
    <col min="6" max="6" width="14.7109375" style="279" customWidth="1"/>
    <col min="7" max="7" width="15.00390625" style="179" customWidth="1"/>
    <col min="8" max="8" width="14.8515625" style="185" bestFit="1" customWidth="1"/>
    <col min="9" max="9" width="27.7109375" style="180" customWidth="1"/>
    <col min="10" max="10" width="15.00390625" style="179" bestFit="1" customWidth="1"/>
    <col min="11" max="11" width="15.00390625" style="34" bestFit="1" customWidth="1"/>
    <col min="12" max="12" width="13.421875" style="0" bestFit="1" customWidth="1"/>
    <col min="13" max="13" width="13.140625" style="0" bestFit="1" customWidth="1"/>
    <col min="16" max="16" width="12.8515625" style="0" bestFit="1" customWidth="1"/>
  </cols>
  <sheetData>
    <row r="1" spans="1:10" ht="18.75" customHeight="1">
      <c r="A1" s="328"/>
      <c r="B1" s="329"/>
      <c r="C1" s="329"/>
      <c r="D1" s="329"/>
      <c r="E1" s="329"/>
      <c r="F1" s="329"/>
      <c r="G1" s="329"/>
      <c r="H1" s="329"/>
      <c r="I1" s="329"/>
      <c r="J1" s="330"/>
    </row>
    <row r="2" spans="1:11" s="6" customFormat="1" ht="15.75" customHeight="1">
      <c r="A2" s="355" t="s">
        <v>230</v>
      </c>
      <c r="B2" s="356"/>
      <c r="C2" s="356"/>
      <c r="D2" s="356"/>
      <c r="E2" s="356"/>
      <c r="F2" s="356"/>
      <c r="G2" s="356"/>
      <c r="H2" s="356"/>
      <c r="I2" s="356"/>
      <c r="J2" s="357"/>
      <c r="K2" s="188"/>
    </row>
    <row r="3" spans="1:11" s="6" customFormat="1" ht="15.75" customHeight="1">
      <c r="A3" s="358"/>
      <c r="B3" s="359"/>
      <c r="C3" s="359"/>
      <c r="D3" s="359"/>
      <c r="E3" s="359"/>
      <c r="F3" s="359"/>
      <c r="G3" s="359"/>
      <c r="H3" s="359"/>
      <c r="I3" s="359"/>
      <c r="J3" s="360"/>
      <c r="K3" s="188"/>
    </row>
    <row r="4" spans="1:11" s="6" customFormat="1" ht="15.75" customHeight="1">
      <c r="A4" s="358"/>
      <c r="B4" s="359"/>
      <c r="C4" s="359"/>
      <c r="D4" s="359"/>
      <c r="E4" s="359"/>
      <c r="F4" s="359"/>
      <c r="G4" s="359"/>
      <c r="H4" s="359"/>
      <c r="I4" s="359"/>
      <c r="J4" s="360"/>
      <c r="K4" s="188"/>
    </row>
    <row r="5" spans="1:11" s="6" customFormat="1" ht="15.75" customHeight="1">
      <c r="A5" s="358"/>
      <c r="B5" s="359"/>
      <c r="C5" s="359"/>
      <c r="D5" s="359"/>
      <c r="E5" s="359"/>
      <c r="F5" s="359"/>
      <c r="G5" s="359"/>
      <c r="H5" s="359"/>
      <c r="I5" s="359"/>
      <c r="J5" s="360"/>
      <c r="K5" s="188"/>
    </row>
    <row r="6" spans="1:11" s="6" customFormat="1" ht="17.25" customHeight="1">
      <c r="A6" s="361"/>
      <c r="B6" s="362"/>
      <c r="C6" s="362"/>
      <c r="D6" s="362"/>
      <c r="E6" s="362"/>
      <c r="F6" s="362"/>
      <c r="G6" s="362"/>
      <c r="H6" s="362"/>
      <c r="I6" s="362"/>
      <c r="J6" s="363"/>
      <c r="K6" s="188"/>
    </row>
    <row r="7" spans="1:10" ht="18.75" customHeight="1">
      <c r="A7" s="70" t="s">
        <v>39</v>
      </c>
      <c r="B7" s="350" t="s">
        <v>228</v>
      </c>
      <c r="C7" s="351"/>
      <c r="D7" s="351"/>
      <c r="E7" s="352"/>
      <c r="F7" s="331" t="s">
        <v>70</v>
      </c>
      <c r="G7" s="332"/>
      <c r="H7" s="57" t="s">
        <v>229</v>
      </c>
      <c r="I7" s="123"/>
      <c r="J7" s="71"/>
    </row>
    <row r="8" spans="1:10" ht="20.25" customHeight="1">
      <c r="A8" s="70" t="s">
        <v>40</v>
      </c>
      <c r="B8" s="342" t="s">
        <v>435</v>
      </c>
      <c r="C8" s="343"/>
      <c r="D8" s="343"/>
      <c r="E8" s="343"/>
      <c r="F8" s="265"/>
      <c r="G8" s="55"/>
      <c r="H8" s="55"/>
      <c r="I8" s="124"/>
      <c r="J8" s="72"/>
    </row>
    <row r="9" spans="1:10" ht="18.75" customHeight="1">
      <c r="A9" s="70" t="s">
        <v>163</v>
      </c>
      <c r="B9" s="364" t="s">
        <v>231</v>
      </c>
      <c r="C9" s="365"/>
      <c r="D9" s="365"/>
      <c r="E9" s="365"/>
      <c r="F9" s="365"/>
      <c r="G9" s="365"/>
      <c r="H9" s="365"/>
      <c r="I9" s="365"/>
      <c r="J9" s="366"/>
    </row>
    <row r="10" spans="1:10" ht="18.75" customHeight="1">
      <c r="A10" s="190" t="s">
        <v>162</v>
      </c>
      <c r="B10" s="353">
        <f>BDI!J25</f>
        <v>0.327811006493955</v>
      </c>
      <c r="C10" s="354"/>
      <c r="D10" s="338" t="s">
        <v>43</v>
      </c>
      <c r="E10" s="339"/>
      <c r="F10" s="322" t="s">
        <v>164</v>
      </c>
      <c r="G10" s="323"/>
      <c r="H10" s="323"/>
      <c r="I10" s="323"/>
      <c r="J10" s="324"/>
    </row>
    <row r="11" spans="1:11" ht="18" customHeight="1">
      <c r="A11" s="333" t="s">
        <v>44</v>
      </c>
      <c r="B11" s="346" t="s">
        <v>67</v>
      </c>
      <c r="C11" s="347"/>
      <c r="D11" s="340"/>
      <c r="E11" s="341"/>
      <c r="F11" s="325" t="s">
        <v>232</v>
      </c>
      <c r="G11" s="326"/>
      <c r="H11" s="326"/>
      <c r="I11" s="326"/>
      <c r="J11" s="327"/>
      <c r="K11" s="192"/>
    </row>
    <row r="12" spans="1:10" ht="18.75" customHeight="1">
      <c r="A12" s="334"/>
      <c r="B12" s="348"/>
      <c r="C12" s="349"/>
      <c r="D12" s="344" t="s">
        <v>45</v>
      </c>
      <c r="E12" s="345"/>
      <c r="F12" s="335" t="s">
        <v>83</v>
      </c>
      <c r="G12" s="336"/>
      <c r="H12" s="336"/>
      <c r="I12" s="336"/>
      <c r="J12" s="337"/>
    </row>
    <row r="13" spans="1:10" ht="15.75" thickBot="1">
      <c r="A13" s="73"/>
      <c r="B13" s="74"/>
      <c r="C13" s="75"/>
      <c r="D13" s="75"/>
      <c r="E13" s="75"/>
      <c r="F13" s="266"/>
      <c r="G13" s="75"/>
      <c r="H13" s="75"/>
      <c r="I13" s="125"/>
      <c r="J13" s="75"/>
    </row>
    <row r="14" spans="1:11" ht="30.75" thickBot="1">
      <c r="A14" s="76" t="s">
        <v>5</v>
      </c>
      <c r="B14" s="76" t="s">
        <v>33</v>
      </c>
      <c r="C14" s="76" t="s">
        <v>72</v>
      </c>
      <c r="D14" s="77" t="s">
        <v>73</v>
      </c>
      <c r="E14" s="76" t="s">
        <v>35</v>
      </c>
      <c r="F14" s="267" t="s">
        <v>1</v>
      </c>
      <c r="G14" s="78" t="s">
        <v>36</v>
      </c>
      <c r="H14" s="78" t="s">
        <v>74</v>
      </c>
      <c r="I14" s="79" t="s">
        <v>6</v>
      </c>
      <c r="J14" s="79" t="s">
        <v>71</v>
      </c>
      <c r="K14" s="191">
        <f>(BDI!J25)+1</f>
        <v>1.327811006493955</v>
      </c>
    </row>
    <row r="15" spans="1:10" ht="15" customHeight="1" thickBot="1">
      <c r="A15" s="89"/>
      <c r="B15" s="90"/>
      <c r="C15" s="90"/>
      <c r="D15" s="97"/>
      <c r="E15" s="89"/>
      <c r="F15" s="268"/>
      <c r="G15" s="93"/>
      <c r="H15" s="93"/>
      <c r="I15" s="93"/>
      <c r="J15" s="196"/>
    </row>
    <row r="16" spans="1:10" ht="15.75" thickBot="1">
      <c r="A16" s="80">
        <v>1</v>
      </c>
      <c r="B16" s="167"/>
      <c r="C16" s="96"/>
      <c r="D16" s="81" t="s">
        <v>210</v>
      </c>
      <c r="E16" s="168"/>
      <c r="F16" s="269"/>
      <c r="G16" s="96"/>
      <c r="H16" s="96"/>
      <c r="I16" s="169"/>
      <c r="J16" s="170"/>
    </row>
    <row r="17" spans="1:11" s="235" customFormat="1" ht="30" customHeight="1">
      <c r="A17" s="86" t="s">
        <v>7</v>
      </c>
      <c r="B17" s="83">
        <v>90778</v>
      </c>
      <c r="C17" s="164" t="s">
        <v>75</v>
      </c>
      <c r="D17" s="84" t="s">
        <v>212</v>
      </c>
      <c r="E17" s="82" t="s">
        <v>214</v>
      </c>
      <c r="F17" s="270">
        <v>320</v>
      </c>
      <c r="G17" s="88">
        <v>88.55</v>
      </c>
      <c r="H17" s="88">
        <f>ROUND((G17*$K$14),2)</f>
        <v>117.58</v>
      </c>
      <c r="I17" s="88">
        <f>ROUND((F17*H17),2)</f>
        <v>37625.6</v>
      </c>
      <c r="J17" s="250">
        <f>I17/$I$157</f>
        <v>0.032529182123149196</v>
      </c>
      <c r="K17" s="234"/>
    </row>
    <row r="18" spans="1:11" s="235" customFormat="1" ht="24.75" customHeight="1">
      <c r="A18" s="86" t="s">
        <v>199</v>
      </c>
      <c r="B18" s="164">
        <v>90776</v>
      </c>
      <c r="C18" s="164" t="s">
        <v>75</v>
      </c>
      <c r="D18" s="84" t="s">
        <v>211</v>
      </c>
      <c r="E18" s="86" t="s">
        <v>214</v>
      </c>
      <c r="F18" s="271">
        <v>480</v>
      </c>
      <c r="G18" s="88">
        <v>17.06</v>
      </c>
      <c r="H18" s="88">
        <f>ROUND((G18*$K$14),2)</f>
        <v>22.65</v>
      </c>
      <c r="I18" s="88">
        <f>ROUND((F18*H18),2)</f>
        <v>10872</v>
      </c>
      <c r="J18" s="250">
        <f>I18/$I$157</f>
        <v>0.009399378828321092</v>
      </c>
      <c r="K18" s="234"/>
    </row>
    <row r="19" spans="1:11" s="2" customFormat="1" ht="15">
      <c r="A19" s="319" t="s">
        <v>76</v>
      </c>
      <c r="B19" s="320"/>
      <c r="C19" s="320"/>
      <c r="D19" s="320"/>
      <c r="E19" s="320"/>
      <c r="F19" s="320"/>
      <c r="G19" s="320"/>
      <c r="H19" s="321"/>
      <c r="I19" s="126">
        <f>SUM(I17:I18)</f>
        <v>48497.6</v>
      </c>
      <c r="J19" s="171">
        <f>SUM(J17:J18)</f>
        <v>0.04192856095147029</v>
      </c>
      <c r="K19" s="192" t="s">
        <v>221</v>
      </c>
    </row>
    <row r="20" spans="1:10" ht="15" customHeight="1" thickBot="1">
      <c r="A20" s="89"/>
      <c r="B20" s="90"/>
      <c r="C20" s="90"/>
      <c r="D20" s="97"/>
      <c r="E20" s="89"/>
      <c r="F20" s="268"/>
      <c r="G20" s="93"/>
      <c r="H20" s="93"/>
      <c r="I20" s="93"/>
      <c r="J20" s="196"/>
    </row>
    <row r="21" spans="1:10" ht="15.75" thickBot="1">
      <c r="A21" s="80">
        <v>2</v>
      </c>
      <c r="B21" s="167"/>
      <c r="C21" s="96"/>
      <c r="D21" s="81" t="s">
        <v>24</v>
      </c>
      <c r="E21" s="168"/>
      <c r="F21" s="269"/>
      <c r="G21" s="96"/>
      <c r="H21" s="96"/>
      <c r="I21" s="169"/>
      <c r="J21" s="170"/>
    </row>
    <row r="22" spans="1:11" s="235" customFormat="1" ht="18" customHeight="1">
      <c r="A22" s="82" t="s">
        <v>3</v>
      </c>
      <c r="B22" s="83">
        <v>10000</v>
      </c>
      <c r="C22" s="164" t="s">
        <v>168</v>
      </c>
      <c r="D22" s="84" t="s">
        <v>233</v>
      </c>
      <c r="E22" s="82" t="s">
        <v>235</v>
      </c>
      <c r="F22" s="270">
        <v>1</v>
      </c>
      <c r="G22" s="88">
        <v>10833.75</v>
      </c>
      <c r="H22" s="88">
        <f>ROUND((G22*$K$14),2)</f>
        <v>14385.17</v>
      </c>
      <c r="I22" s="88">
        <f>ROUND((F22*H22),2)</f>
        <v>14385.17</v>
      </c>
      <c r="J22" s="250">
        <f>I22/$I$157</f>
        <v>0.012436687117347288</v>
      </c>
      <c r="K22" s="234"/>
    </row>
    <row r="23" spans="1:11" s="235" customFormat="1" ht="24.75" customHeight="1">
      <c r="A23" s="82" t="s">
        <v>166</v>
      </c>
      <c r="B23" s="164">
        <v>11340</v>
      </c>
      <c r="C23" s="164" t="s">
        <v>168</v>
      </c>
      <c r="D23" s="84" t="s">
        <v>234</v>
      </c>
      <c r="E23" s="86" t="s">
        <v>16</v>
      </c>
      <c r="F23" s="271">
        <v>6</v>
      </c>
      <c r="G23" s="88">
        <v>155.69</v>
      </c>
      <c r="H23" s="88">
        <f>ROUND((G23*$K$14),2)</f>
        <v>206.73</v>
      </c>
      <c r="I23" s="88">
        <f>ROUND((F23*H23),2)</f>
        <v>1240.38</v>
      </c>
      <c r="J23" s="250">
        <f>I23/$I$157</f>
        <v>0.0010723695282443815</v>
      </c>
      <c r="K23" s="234"/>
    </row>
    <row r="24" spans="1:10" ht="24.75" customHeight="1">
      <c r="A24" s="82" t="s">
        <v>433</v>
      </c>
      <c r="B24" s="164">
        <v>10767</v>
      </c>
      <c r="C24" s="164" t="s">
        <v>168</v>
      </c>
      <c r="D24" s="84" t="s">
        <v>170</v>
      </c>
      <c r="E24" s="86" t="s">
        <v>16</v>
      </c>
      <c r="F24" s="271">
        <v>32</v>
      </c>
      <c r="G24" s="88">
        <v>382</v>
      </c>
      <c r="H24" s="88">
        <f>ROUND((G24*$K$14),2)</f>
        <v>507.22</v>
      </c>
      <c r="I24" s="88">
        <f>ROUND((F24*H24),2)</f>
        <v>16231.04</v>
      </c>
      <c r="J24" s="250">
        <f>I24/$I$157</f>
        <v>0.014032532536574023</v>
      </c>
    </row>
    <row r="25" spans="1:10" ht="24.75" customHeight="1">
      <c r="A25" s="82" t="s">
        <v>434</v>
      </c>
      <c r="B25" s="164">
        <v>10786</v>
      </c>
      <c r="C25" s="164" t="s">
        <v>168</v>
      </c>
      <c r="D25" s="251" t="s">
        <v>236</v>
      </c>
      <c r="E25" s="86" t="s">
        <v>237</v>
      </c>
      <c r="F25" s="271">
        <v>360</v>
      </c>
      <c r="G25" s="88">
        <v>12.5</v>
      </c>
      <c r="H25" s="88">
        <f>ROUND((G25*$K$14),2)</f>
        <v>16.6</v>
      </c>
      <c r="I25" s="88">
        <f>ROUND((F25*H25),2)</f>
        <v>5976</v>
      </c>
      <c r="J25" s="250">
        <f>I25/$I$157</f>
        <v>0.00516654597848113</v>
      </c>
    </row>
    <row r="26" spans="1:11" s="2" customFormat="1" ht="15">
      <c r="A26" s="319" t="s">
        <v>77</v>
      </c>
      <c r="B26" s="320"/>
      <c r="C26" s="320"/>
      <c r="D26" s="320"/>
      <c r="E26" s="320"/>
      <c r="F26" s="320"/>
      <c r="G26" s="320"/>
      <c r="H26" s="321"/>
      <c r="I26" s="126">
        <f>SUM(I22:I25)</f>
        <v>37832.59</v>
      </c>
      <c r="J26" s="171">
        <f>SUM(J22:J25)</f>
        <v>0.03270813516064682</v>
      </c>
      <c r="K26" s="192"/>
    </row>
    <row r="27" spans="1:11" s="118" customFormat="1" ht="15.75" thickBot="1">
      <c r="A27" s="117"/>
      <c r="B27" s="117"/>
      <c r="C27" s="117"/>
      <c r="D27" s="117"/>
      <c r="E27" s="117"/>
      <c r="F27" s="272"/>
      <c r="G27" s="117"/>
      <c r="H27" s="117"/>
      <c r="I27" s="198"/>
      <c r="J27" s="199"/>
      <c r="K27" s="189"/>
    </row>
    <row r="28" spans="1:11" s="2" customFormat="1" ht="15.75" thickBot="1">
      <c r="A28" s="80">
        <v>3</v>
      </c>
      <c r="B28" s="98"/>
      <c r="C28" s="96"/>
      <c r="D28" s="81" t="s">
        <v>165</v>
      </c>
      <c r="E28" s="95"/>
      <c r="F28" s="273"/>
      <c r="G28" s="96"/>
      <c r="H28" s="96"/>
      <c r="I28" s="169"/>
      <c r="J28" s="170"/>
      <c r="K28" s="192"/>
    </row>
    <row r="29" spans="1:11" s="165" customFormat="1" ht="23.25" customHeight="1">
      <c r="A29" s="86" t="s">
        <v>8</v>
      </c>
      <c r="B29" s="255" t="s">
        <v>247</v>
      </c>
      <c r="C29" s="164" t="s">
        <v>168</v>
      </c>
      <c r="D29" s="84" t="s">
        <v>259</v>
      </c>
      <c r="E29" s="253" t="s">
        <v>16</v>
      </c>
      <c r="F29" s="254">
        <v>85.58</v>
      </c>
      <c r="G29" s="88">
        <v>3.83</v>
      </c>
      <c r="H29" s="88">
        <f>ROUND((G29*$K$14),2)</f>
        <v>5.09</v>
      </c>
      <c r="I29" s="88">
        <f>ROUND((F29*H29),2)</f>
        <v>435.6</v>
      </c>
      <c r="J29" s="250">
        <f aca="true" t="shared" si="0" ref="J29:J42">I29/$I$157</f>
        <v>0.0003765976285519378</v>
      </c>
      <c r="K29" s="193"/>
    </row>
    <row r="30" spans="1:11" s="165" customFormat="1" ht="23.25" customHeight="1">
      <c r="A30" s="86" t="s">
        <v>187</v>
      </c>
      <c r="B30" s="255" t="s">
        <v>248</v>
      </c>
      <c r="C30" s="164" t="s">
        <v>168</v>
      </c>
      <c r="D30" s="84" t="s">
        <v>188</v>
      </c>
      <c r="E30" s="253" t="s">
        <v>16</v>
      </c>
      <c r="F30" s="254">
        <v>10</v>
      </c>
      <c r="G30" s="88">
        <v>15.32</v>
      </c>
      <c r="H30" s="88">
        <f>ROUND((G30*$K$14),2)</f>
        <v>20.34</v>
      </c>
      <c r="I30" s="88">
        <f>ROUND((F30*H30),2)</f>
        <v>203.4</v>
      </c>
      <c r="J30" s="250">
        <f t="shared" si="0"/>
        <v>0.00017584930589408665</v>
      </c>
      <c r="K30" s="193"/>
    </row>
    <row r="31" spans="1:11" s="165" customFormat="1" ht="23.25" customHeight="1">
      <c r="A31" s="86" t="s">
        <v>196</v>
      </c>
      <c r="B31" s="255" t="s">
        <v>249</v>
      </c>
      <c r="C31" s="164" t="s">
        <v>168</v>
      </c>
      <c r="D31" s="84" t="s">
        <v>260</v>
      </c>
      <c r="E31" s="253" t="s">
        <v>149</v>
      </c>
      <c r="F31" s="254">
        <v>16</v>
      </c>
      <c r="G31" s="88">
        <v>26.97</v>
      </c>
      <c r="H31" s="88">
        <f>ROUND((G31*$K$14),2)</f>
        <v>35.81</v>
      </c>
      <c r="I31" s="88">
        <f>ROUND((F31*H31),2)</f>
        <v>572.96</v>
      </c>
      <c r="J31" s="250">
        <f t="shared" si="0"/>
        <v>0.0004953521057280034</v>
      </c>
      <c r="K31" s="193"/>
    </row>
    <row r="32" spans="1:11" s="165" customFormat="1" ht="23.25" customHeight="1">
      <c r="A32" s="86" t="s">
        <v>215</v>
      </c>
      <c r="B32" s="255" t="s">
        <v>250</v>
      </c>
      <c r="C32" s="164" t="s">
        <v>168</v>
      </c>
      <c r="D32" s="84" t="s">
        <v>169</v>
      </c>
      <c r="E32" s="253" t="s">
        <v>16</v>
      </c>
      <c r="F32" s="254">
        <v>694.71</v>
      </c>
      <c r="G32" s="88">
        <v>5.16</v>
      </c>
      <c r="H32" s="88">
        <f>ROUND((G32*$K$14),2)</f>
        <v>6.85</v>
      </c>
      <c r="I32" s="88">
        <f>ROUND((F32*H32),2)</f>
        <v>4758.76</v>
      </c>
      <c r="J32" s="250">
        <f t="shared" si="0"/>
        <v>0.004114182118567079</v>
      </c>
      <c r="K32" s="193"/>
    </row>
    <row r="33" spans="1:11" s="165" customFormat="1" ht="23.25" customHeight="1">
      <c r="A33" s="86" t="s">
        <v>216</v>
      </c>
      <c r="B33" s="255" t="s">
        <v>251</v>
      </c>
      <c r="C33" s="164" t="s">
        <v>168</v>
      </c>
      <c r="D33" s="84" t="s">
        <v>261</v>
      </c>
      <c r="E33" s="253" t="s">
        <v>16</v>
      </c>
      <c r="F33" s="254">
        <v>732.23</v>
      </c>
      <c r="G33" s="88">
        <v>3.87</v>
      </c>
      <c r="H33" s="88">
        <f>ROUND((G33*$K$14),2)</f>
        <v>5.14</v>
      </c>
      <c r="I33" s="88">
        <f>ROUND((F33*H33),2)</f>
        <v>3763.66</v>
      </c>
      <c r="J33" s="250">
        <f t="shared" si="0"/>
        <v>0.0032538692164274245</v>
      </c>
      <c r="K33" s="193"/>
    </row>
    <row r="34" spans="1:11" s="165" customFormat="1" ht="23.25" customHeight="1">
      <c r="A34" s="86" t="s">
        <v>238</v>
      </c>
      <c r="B34" s="255" t="s">
        <v>252</v>
      </c>
      <c r="C34" s="164" t="s">
        <v>168</v>
      </c>
      <c r="D34" s="251" t="s">
        <v>262</v>
      </c>
      <c r="E34" s="253" t="s">
        <v>16</v>
      </c>
      <c r="F34" s="254">
        <v>819.68</v>
      </c>
      <c r="G34" s="88">
        <v>4.05</v>
      </c>
      <c r="H34" s="88">
        <f aca="true" t="shared" si="1" ref="H34:H42">ROUND((G34*$K$14),2)</f>
        <v>5.38</v>
      </c>
      <c r="I34" s="88">
        <f aca="true" t="shared" si="2" ref="I34:I42">ROUND((F34*H34),2)</f>
        <v>4409.88</v>
      </c>
      <c r="J34" s="250">
        <f t="shared" si="0"/>
        <v>0.0038125581960482538</v>
      </c>
      <c r="K34" s="193"/>
    </row>
    <row r="35" spans="1:11" s="165" customFormat="1" ht="23.25" customHeight="1">
      <c r="A35" s="86" t="s">
        <v>239</v>
      </c>
      <c r="B35" s="255" t="s">
        <v>253</v>
      </c>
      <c r="C35" s="164" t="s">
        <v>168</v>
      </c>
      <c r="D35" s="251" t="s">
        <v>263</v>
      </c>
      <c r="E35" s="253" t="s">
        <v>16</v>
      </c>
      <c r="F35" s="254">
        <v>1324.19</v>
      </c>
      <c r="G35" s="88">
        <v>2.69</v>
      </c>
      <c r="H35" s="88">
        <f t="shared" si="1"/>
        <v>3.57</v>
      </c>
      <c r="I35" s="88">
        <f t="shared" si="2"/>
        <v>4727.36</v>
      </c>
      <c r="J35" s="250">
        <f t="shared" si="0"/>
        <v>0.00408703527390103</v>
      </c>
      <c r="K35" s="193"/>
    </row>
    <row r="36" spans="1:11" s="165" customFormat="1" ht="23.25" customHeight="1">
      <c r="A36" s="86" t="s">
        <v>240</v>
      </c>
      <c r="B36" s="255" t="s">
        <v>254</v>
      </c>
      <c r="C36" s="164" t="s">
        <v>168</v>
      </c>
      <c r="D36" s="251" t="s">
        <v>264</v>
      </c>
      <c r="E36" s="253" t="s">
        <v>149</v>
      </c>
      <c r="F36" s="254">
        <v>48</v>
      </c>
      <c r="G36" s="88">
        <v>10.79</v>
      </c>
      <c r="H36" s="88">
        <f t="shared" si="1"/>
        <v>14.33</v>
      </c>
      <c r="I36" s="88">
        <f t="shared" si="2"/>
        <v>687.84</v>
      </c>
      <c r="J36" s="250">
        <f t="shared" si="0"/>
        <v>0.0005946715170412417</v>
      </c>
      <c r="K36" s="193"/>
    </row>
    <row r="37" spans="1:11" s="165" customFormat="1" ht="23.25" customHeight="1">
      <c r="A37" s="86" t="s">
        <v>241</v>
      </c>
      <c r="B37" s="255" t="s">
        <v>255</v>
      </c>
      <c r="C37" s="164" t="s">
        <v>168</v>
      </c>
      <c r="D37" s="251" t="s">
        <v>172</v>
      </c>
      <c r="E37" s="253" t="s">
        <v>16</v>
      </c>
      <c r="F37" s="254">
        <v>1324.19</v>
      </c>
      <c r="G37" s="88">
        <v>4.83</v>
      </c>
      <c r="H37" s="88">
        <f t="shared" si="1"/>
        <v>6.41</v>
      </c>
      <c r="I37" s="88">
        <f t="shared" si="2"/>
        <v>8488.06</v>
      </c>
      <c r="J37" s="250">
        <f t="shared" si="0"/>
        <v>0.007338345424716623</v>
      </c>
      <c r="K37" s="193"/>
    </row>
    <row r="38" spans="1:11" s="165" customFormat="1" ht="23.25" customHeight="1">
      <c r="A38" s="86" t="s">
        <v>242</v>
      </c>
      <c r="B38" s="255" t="s">
        <v>423</v>
      </c>
      <c r="C38" s="164" t="s">
        <v>168</v>
      </c>
      <c r="D38" s="251" t="s">
        <v>424</v>
      </c>
      <c r="E38" s="253" t="s">
        <v>17</v>
      </c>
      <c r="F38" s="254">
        <v>0.2</v>
      </c>
      <c r="G38" s="88">
        <v>390.03</v>
      </c>
      <c r="H38" s="88">
        <f t="shared" si="1"/>
        <v>517.89</v>
      </c>
      <c r="I38" s="88">
        <f>ROUND((F38*H38),2)</f>
        <v>103.58</v>
      </c>
      <c r="J38" s="250">
        <f t="shared" si="0"/>
        <v>8.95500054302335E-05</v>
      </c>
      <c r="K38" s="193"/>
    </row>
    <row r="39" spans="1:11" s="165" customFormat="1" ht="23.25" customHeight="1">
      <c r="A39" s="86" t="s">
        <v>243</v>
      </c>
      <c r="B39" s="255" t="s">
        <v>257</v>
      </c>
      <c r="C39" s="164" t="s">
        <v>168</v>
      </c>
      <c r="D39" s="251" t="s">
        <v>425</v>
      </c>
      <c r="E39" s="253" t="s">
        <v>16</v>
      </c>
      <c r="F39" s="254">
        <v>13.95</v>
      </c>
      <c r="G39" s="88">
        <v>38.66</v>
      </c>
      <c r="H39" s="88">
        <f t="shared" si="1"/>
        <v>51.33</v>
      </c>
      <c r="I39" s="88">
        <f>ROUND((F39*H39),2)</f>
        <v>716.05</v>
      </c>
      <c r="J39" s="250">
        <f t="shared" si="0"/>
        <v>0.0006190604497810263</v>
      </c>
      <c r="K39" s="193"/>
    </row>
    <row r="40" spans="1:11" s="165" customFormat="1" ht="23.25" customHeight="1">
      <c r="A40" s="86" t="s">
        <v>244</v>
      </c>
      <c r="B40" s="255" t="s">
        <v>256</v>
      </c>
      <c r="C40" s="164" t="s">
        <v>168</v>
      </c>
      <c r="D40" s="251" t="s">
        <v>265</v>
      </c>
      <c r="E40" s="253" t="s">
        <v>17</v>
      </c>
      <c r="F40" s="254">
        <v>1.55</v>
      </c>
      <c r="G40" s="88">
        <v>351.6</v>
      </c>
      <c r="H40" s="88">
        <f t="shared" si="1"/>
        <v>466.86</v>
      </c>
      <c r="I40" s="88">
        <f t="shared" si="2"/>
        <v>723.63</v>
      </c>
      <c r="J40" s="250">
        <f t="shared" si="0"/>
        <v>0.0006256137326653781</v>
      </c>
      <c r="K40" s="193"/>
    </row>
    <row r="41" spans="1:11" s="165" customFormat="1" ht="23.25" customHeight="1">
      <c r="A41" s="86" t="s">
        <v>245</v>
      </c>
      <c r="B41" s="255" t="s">
        <v>257</v>
      </c>
      <c r="C41" s="164" t="s">
        <v>168</v>
      </c>
      <c r="D41" s="251" t="s">
        <v>171</v>
      </c>
      <c r="E41" s="253" t="s">
        <v>17</v>
      </c>
      <c r="F41" s="254">
        <v>15.04</v>
      </c>
      <c r="G41" s="88">
        <v>38.66</v>
      </c>
      <c r="H41" s="88">
        <f t="shared" si="1"/>
        <v>51.33</v>
      </c>
      <c r="I41" s="88">
        <f t="shared" si="2"/>
        <v>772</v>
      </c>
      <c r="J41" s="250">
        <f t="shared" si="0"/>
        <v>0.0006674319771397979</v>
      </c>
      <c r="K41" s="193"/>
    </row>
    <row r="42" spans="1:11" s="165" customFormat="1" ht="23.25" customHeight="1">
      <c r="A42" s="86" t="s">
        <v>246</v>
      </c>
      <c r="B42" s="255" t="s">
        <v>258</v>
      </c>
      <c r="C42" s="164" t="s">
        <v>168</v>
      </c>
      <c r="D42" s="251" t="s">
        <v>266</v>
      </c>
      <c r="E42" s="253" t="s">
        <v>17</v>
      </c>
      <c r="F42" s="254">
        <v>80</v>
      </c>
      <c r="G42" s="88">
        <v>81.32</v>
      </c>
      <c r="H42" s="88">
        <f t="shared" si="1"/>
        <v>107.98</v>
      </c>
      <c r="I42" s="88">
        <f t="shared" si="2"/>
        <v>8638.4</v>
      </c>
      <c r="J42" s="250">
        <f t="shared" si="0"/>
        <v>0.007468321750420246</v>
      </c>
      <c r="K42" s="193"/>
    </row>
    <row r="43" spans="1:11" s="2" customFormat="1" ht="15">
      <c r="A43" s="319" t="s">
        <v>78</v>
      </c>
      <c r="B43" s="320"/>
      <c r="C43" s="320"/>
      <c r="D43" s="320"/>
      <c r="E43" s="320"/>
      <c r="F43" s="320"/>
      <c r="G43" s="320"/>
      <c r="H43" s="321"/>
      <c r="I43" s="126">
        <f>SUM(I29:I42)</f>
        <v>39001.18000000001</v>
      </c>
      <c r="J43" s="171">
        <f>SUM(J29:J42)</f>
        <v>0.03371843870231236</v>
      </c>
      <c r="K43" s="192"/>
    </row>
    <row r="44" spans="1:10" ht="15" thickBot="1">
      <c r="A44" s="89"/>
      <c r="B44" s="90"/>
      <c r="C44" s="91"/>
      <c r="D44" s="92"/>
      <c r="E44" s="89"/>
      <c r="F44" s="268"/>
      <c r="G44" s="93"/>
      <c r="H44" s="94"/>
      <c r="I44" s="127"/>
      <c r="J44" s="172"/>
    </row>
    <row r="45" spans="1:11" s="2" customFormat="1" ht="15.75" thickBot="1">
      <c r="A45" s="80">
        <v>4</v>
      </c>
      <c r="B45" s="98"/>
      <c r="C45" s="96"/>
      <c r="D45" s="81" t="s">
        <v>219</v>
      </c>
      <c r="E45" s="95"/>
      <c r="F45" s="273"/>
      <c r="G45" s="96"/>
      <c r="H45" s="96"/>
      <c r="I45" s="169"/>
      <c r="J45" s="170"/>
      <c r="K45" s="192"/>
    </row>
    <row r="46" spans="1:11" s="165" customFormat="1" ht="23.25" customHeight="1">
      <c r="A46" s="119" t="s">
        <v>9</v>
      </c>
      <c r="B46" s="164">
        <v>30010</v>
      </c>
      <c r="C46" s="164" t="s">
        <v>168</v>
      </c>
      <c r="D46" s="84" t="s">
        <v>186</v>
      </c>
      <c r="E46" s="86" t="s">
        <v>17</v>
      </c>
      <c r="F46" s="271">
        <v>8</v>
      </c>
      <c r="G46" s="88">
        <v>33.96</v>
      </c>
      <c r="H46" s="88">
        <f>ROUND((G46*$K$14),2)</f>
        <v>45.09</v>
      </c>
      <c r="I46" s="88">
        <f>ROUND((F46*H46),2)</f>
        <v>360.72</v>
      </c>
      <c r="J46" s="250">
        <f>I46/$I$157</f>
        <v>0.00031186018496615016</v>
      </c>
      <c r="K46" s="193"/>
    </row>
    <row r="47" spans="1:11" s="2" customFormat="1" ht="15">
      <c r="A47" s="319" t="s">
        <v>148</v>
      </c>
      <c r="B47" s="320"/>
      <c r="C47" s="320"/>
      <c r="D47" s="320"/>
      <c r="E47" s="320"/>
      <c r="F47" s="320"/>
      <c r="G47" s="320"/>
      <c r="H47" s="321"/>
      <c r="I47" s="126">
        <f>SUM(I46:I46)</f>
        <v>360.72</v>
      </c>
      <c r="J47" s="171">
        <f>SUM(J46:J46)</f>
        <v>0.00031186018496615016</v>
      </c>
      <c r="K47" s="192"/>
    </row>
    <row r="48" spans="1:10" ht="14.25">
      <c r="A48" s="89"/>
      <c r="B48" s="90"/>
      <c r="C48" s="91"/>
      <c r="D48" s="92"/>
      <c r="E48" s="89"/>
      <c r="F48" s="268"/>
      <c r="G48" s="93"/>
      <c r="H48" s="94"/>
      <c r="I48" s="127"/>
      <c r="J48" s="172"/>
    </row>
    <row r="49" spans="1:12" s="2" customFormat="1" ht="15">
      <c r="A49" s="139">
        <v>5</v>
      </c>
      <c r="B49" s="140"/>
      <c r="C49" s="140"/>
      <c r="D49" s="141" t="s">
        <v>268</v>
      </c>
      <c r="E49" s="142"/>
      <c r="F49" s="274"/>
      <c r="G49" s="140"/>
      <c r="H49" s="140"/>
      <c r="I49" s="173"/>
      <c r="J49" s="174"/>
      <c r="K49" s="193"/>
      <c r="L49" s="166"/>
    </row>
    <row r="50" spans="1:12" s="165" customFormat="1" ht="24.75" customHeight="1">
      <c r="A50" s="119" t="s">
        <v>152</v>
      </c>
      <c r="B50" s="164">
        <v>50257</v>
      </c>
      <c r="C50" s="164" t="s">
        <v>168</v>
      </c>
      <c r="D50" s="84" t="s">
        <v>218</v>
      </c>
      <c r="E50" s="86" t="s">
        <v>17</v>
      </c>
      <c r="F50" s="258">
        <v>0.4</v>
      </c>
      <c r="G50" s="88">
        <v>437.96</v>
      </c>
      <c r="H50" s="256">
        <f>ROUND((G50*$K$14),2)</f>
        <v>581.53</v>
      </c>
      <c r="I50" s="257">
        <f>ROUND((F50*H50),2)</f>
        <v>232.61</v>
      </c>
      <c r="J50" s="250">
        <f>I50/$I$157</f>
        <v>0.0002011027878270575</v>
      </c>
      <c r="K50" s="193"/>
      <c r="L50" s="166"/>
    </row>
    <row r="51" spans="1:12" s="165" customFormat="1" ht="24.75" customHeight="1">
      <c r="A51" s="119" t="s">
        <v>220</v>
      </c>
      <c r="B51" s="164">
        <v>40283</v>
      </c>
      <c r="C51" s="164" t="s">
        <v>168</v>
      </c>
      <c r="D51" s="84" t="s">
        <v>267</v>
      </c>
      <c r="E51" s="86" t="s">
        <v>17</v>
      </c>
      <c r="F51" s="258">
        <v>4</v>
      </c>
      <c r="G51" s="88">
        <v>1791.55</v>
      </c>
      <c r="H51" s="256">
        <f>ROUND((G51*$K$14),2)</f>
        <v>2378.84</v>
      </c>
      <c r="I51" s="257">
        <f>ROUND((F51*H51),2)</f>
        <v>9515.36</v>
      </c>
      <c r="J51" s="250">
        <f>I51/$I$157</f>
        <v>0.008226496810876876</v>
      </c>
      <c r="K51" s="193"/>
      <c r="L51" s="166"/>
    </row>
    <row r="52" spans="1:12" s="2" customFormat="1" ht="15">
      <c r="A52" s="319" t="s">
        <v>79</v>
      </c>
      <c r="B52" s="320"/>
      <c r="C52" s="320"/>
      <c r="D52" s="320"/>
      <c r="E52" s="320"/>
      <c r="F52" s="320"/>
      <c r="G52" s="320"/>
      <c r="H52" s="321"/>
      <c r="I52" s="126">
        <f>SUM(I50:I51)</f>
        <v>9747.970000000001</v>
      </c>
      <c r="J52" s="171">
        <f>SUM(J50:J51)</f>
        <v>0.008427599598703933</v>
      </c>
      <c r="K52" s="193"/>
      <c r="L52" s="165"/>
    </row>
    <row r="53" spans="1:12" s="2" customFormat="1" ht="14.25">
      <c r="A53" s="89"/>
      <c r="B53" s="90"/>
      <c r="C53" s="172"/>
      <c r="D53" s="92"/>
      <c r="E53" s="90"/>
      <c r="F53" s="197"/>
      <c r="G53" s="93"/>
      <c r="H53" s="94"/>
      <c r="I53" s="127"/>
      <c r="J53" s="172"/>
      <c r="K53" s="193"/>
      <c r="L53" s="165"/>
    </row>
    <row r="54" spans="1:12" s="2" customFormat="1" ht="15">
      <c r="A54" s="139">
        <v>6</v>
      </c>
      <c r="B54" s="140"/>
      <c r="C54" s="140"/>
      <c r="D54" s="141" t="s">
        <v>269</v>
      </c>
      <c r="E54" s="142"/>
      <c r="F54" s="274"/>
      <c r="G54" s="140"/>
      <c r="H54" s="140"/>
      <c r="I54" s="173"/>
      <c r="J54" s="174"/>
      <c r="K54" s="193"/>
      <c r="L54" s="165"/>
    </row>
    <row r="55" spans="1:12" s="2" customFormat="1" ht="14.25">
      <c r="A55" s="119" t="s">
        <v>10</v>
      </c>
      <c r="B55" s="164">
        <v>50729</v>
      </c>
      <c r="C55" s="164" t="s">
        <v>168</v>
      </c>
      <c r="D55" s="84" t="s">
        <v>270</v>
      </c>
      <c r="E55" s="86" t="s">
        <v>17</v>
      </c>
      <c r="F55" s="258">
        <v>1.38</v>
      </c>
      <c r="G55" s="88">
        <v>1922.15</v>
      </c>
      <c r="H55" s="256">
        <f>ROUND((G55*$K$14),2)</f>
        <v>2552.25</v>
      </c>
      <c r="I55" s="257">
        <f>ROUND((F55*H55),2)</f>
        <v>3522.11</v>
      </c>
      <c r="J55" s="250">
        <f>I55/$I$157</f>
        <v>0.003045037358813282</v>
      </c>
      <c r="K55" s="193"/>
      <c r="L55" s="165"/>
    </row>
    <row r="56" spans="1:12" s="2" customFormat="1" ht="14.25">
      <c r="A56" s="119" t="s">
        <v>11</v>
      </c>
      <c r="B56" s="164">
        <v>50729</v>
      </c>
      <c r="C56" s="164" t="s">
        <v>168</v>
      </c>
      <c r="D56" s="84" t="s">
        <v>271</v>
      </c>
      <c r="E56" s="86" t="s">
        <v>17</v>
      </c>
      <c r="F56" s="258">
        <v>0.6</v>
      </c>
      <c r="G56" s="88">
        <v>1923.15</v>
      </c>
      <c r="H56" s="256">
        <f>ROUND((G56*$K$14),2)</f>
        <v>2553.58</v>
      </c>
      <c r="I56" s="257">
        <f>ROUND((F56*H56),2)</f>
        <v>1532.15</v>
      </c>
      <c r="J56" s="250">
        <f>I56/$I$157</f>
        <v>0.0013246190463403387</v>
      </c>
      <c r="K56" s="193"/>
      <c r="L56" s="165"/>
    </row>
    <row r="57" spans="1:12" s="2" customFormat="1" ht="28.5">
      <c r="A57" s="119" t="s">
        <v>28</v>
      </c>
      <c r="B57" s="164">
        <v>50729</v>
      </c>
      <c r="C57" s="164" t="s">
        <v>168</v>
      </c>
      <c r="D57" s="84" t="s">
        <v>272</v>
      </c>
      <c r="E57" s="86" t="s">
        <v>17</v>
      </c>
      <c r="F57" s="258">
        <v>0.45</v>
      </c>
      <c r="G57" s="88">
        <v>1924.15</v>
      </c>
      <c r="H57" s="256">
        <f>ROUND((G57*$K$14),2)</f>
        <v>2554.91</v>
      </c>
      <c r="I57" s="257">
        <f>ROUND((F57*H57),2)</f>
        <v>1149.71</v>
      </c>
      <c r="J57" s="250">
        <f>I57/$I$157</f>
        <v>0.0009939808528981826</v>
      </c>
      <c r="K57" s="193"/>
      <c r="L57" s="165"/>
    </row>
    <row r="58" spans="1:12" s="2" customFormat="1" ht="15">
      <c r="A58" s="319" t="s">
        <v>80</v>
      </c>
      <c r="B58" s="320"/>
      <c r="C58" s="320"/>
      <c r="D58" s="320"/>
      <c r="E58" s="320"/>
      <c r="F58" s="320"/>
      <c r="G58" s="320"/>
      <c r="H58" s="321"/>
      <c r="I58" s="126">
        <f>SUM(I55:I57)</f>
        <v>6203.97</v>
      </c>
      <c r="J58" s="171">
        <f>SUM(J55:J57)</f>
        <v>0.005363637258051803</v>
      </c>
      <c r="K58" s="193"/>
      <c r="L58" s="165"/>
    </row>
    <row r="59" spans="1:11" s="118" customFormat="1" ht="15">
      <c r="A59" s="259"/>
      <c r="B59" s="260"/>
      <c r="C59" s="260"/>
      <c r="D59" s="260"/>
      <c r="E59" s="260"/>
      <c r="F59" s="275"/>
      <c r="G59" s="260"/>
      <c r="H59" s="260"/>
      <c r="I59" s="261"/>
      <c r="J59" s="262"/>
      <c r="K59" s="189"/>
    </row>
    <row r="60" spans="1:12" s="2" customFormat="1" ht="15">
      <c r="A60" s="139">
        <v>7</v>
      </c>
      <c r="B60" s="140"/>
      <c r="C60" s="140"/>
      <c r="D60" s="141" t="s">
        <v>167</v>
      </c>
      <c r="E60" s="142"/>
      <c r="F60" s="274"/>
      <c r="G60" s="140"/>
      <c r="H60" s="140"/>
      <c r="I60" s="173"/>
      <c r="J60" s="174"/>
      <c r="K60" s="193"/>
      <c r="L60" s="166"/>
    </row>
    <row r="61" spans="1:12" s="165" customFormat="1" ht="24.75" customHeight="1">
      <c r="A61" s="119" t="s">
        <v>174</v>
      </c>
      <c r="B61" s="255" t="s">
        <v>274</v>
      </c>
      <c r="C61" s="164" t="s">
        <v>168</v>
      </c>
      <c r="D61" s="84" t="s">
        <v>276</v>
      </c>
      <c r="E61" s="86" t="s">
        <v>16</v>
      </c>
      <c r="F61" s="254">
        <v>1324.19</v>
      </c>
      <c r="G61" s="88">
        <v>46.3</v>
      </c>
      <c r="H61" s="256">
        <f>ROUND((G61*$K$14),2)</f>
        <v>61.48</v>
      </c>
      <c r="I61" s="257">
        <f>ROUND((F61*H61),2)</f>
        <v>81411.2</v>
      </c>
      <c r="J61" s="250">
        <f>I61/$I$157</f>
        <v>0.07038398727632579</v>
      </c>
      <c r="K61" s="193"/>
      <c r="L61" s="166"/>
    </row>
    <row r="62" spans="1:12" s="165" customFormat="1" ht="24.75" customHeight="1">
      <c r="A62" s="119" t="s">
        <v>273</v>
      </c>
      <c r="B62" s="255" t="s">
        <v>275</v>
      </c>
      <c r="C62" s="164" t="s">
        <v>168</v>
      </c>
      <c r="D62" s="84" t="s">
        <v>277</v>
      </c>
      <c r="E62" s="164" t="s">
        <v>16</v>
      </c>
      <c r="F62" s="254">
        <v>1324.19</v>
      </c>
      <c r="G62" s="88">
        <v>110.72</v>
      </c>
      <c r="H62" s="256">
        <f>ROUND((G62*$K$14),2)</f>
        <v>147.02</v>
      </c>
      <c r="I62" s="257">
        <f>ROUND((F62*H62),2)</f>
        <v>194682.41</v>
      </c>
      <c r="J62" s="250">
        <f>I62/$I$157</f>
        <v>0.16831252049305798</v>
      </c>
      <c r="K62" s="193"/>
      <c r="L62" s="166"/>
    </row>
    <row r="63" spans="1:12" s="2" customFormat="1" ht="15">
      <c r="A63" s="319" t="s">
        <v>183</v>
      </c>
      <c r="B63" s="320"/>
      <c r="C63" s="320"/>
      <c r="D63" s="320"/>
      <c r="E63" s="320"/>
      <c r="F63" s="320"/>
      <c r="G63" s="320"/>
      <c r="H63" s="321"/>
      <c r="I63" s="126">
        <f>SUM(I61:I62)</f>
        <v>276093.61</v>
      </c>
      <c r="J63" s="171">
        <f>SUM(J61:J62)</f>
        <v>0.23869650776938378</v>
      </c>
      <c r="K63" s="193"/>
      <c r="L63" s="165"/>
    </row>
    <row r="64" spans="1:12" s="2" customFormat="1" ht="15" thickBot="1">
      <c r="A64" s="89"/>
      <c r="B64" s="90"/>
      <c r="C64" s="172"/>
      <c r="D64" s="92"/>
      <c r="E64" s="90"/>
      <c r="F64" s="197"/>
      <c r="G64" s="93"/>
      <c r="H64" s="94"/>
      <c r="I64" s="127"/>
      <c r="J64" s="172"/>
      <c r="K64" s="193"/>
      <c r="L64" s="165"/>
    </row>
    <row r="65" spans="1:11" s="2" customFormat="1" ht="15.75" thickBot="1">
      <c r="A65" s="80">
        <v>8</v>
      </c>
      <c r="B65" s="96"/>
      <c r="C65" s="96"/>
      <c r="D65" s="81" t="s">
        <v>278</v>
      </c>
      <c r="E65" s="95"/>
      <c r="F65" s="273"/>
      <c r="G65" s="96"/>
      <c r="H65" s="96"/>
      <c r="I65" s="169"/>
      <c r="J65" s="170"/>
      <c r="K65" s="192"/>
    </row>
    <row r="66" spans="1:11" s="165" customFormat="1" ht="27.75" customHeight="1">
      <c r="A66" s="82" t="s">
        <v>153</v>
      </c>
      <c r="B66" s="255" t="s">
        <v>279</v>
      </c>
      <c r="C66" s="164" t="s">
        <v>168</v>
      </c>
      <c r="D66" s="84" t="s">
        <v>281</v>
      </c>
      <c r="E66" s="83" t="s">
        <v>16</v>
      </c>
      <c r="F66" s="276">
        <v>819.68</v>
      </c>
      <c r="G66" s="85">
        <v>34.94</v>
      </c>
      <c r="H66" s="256">
        <f>ROUND((G66*$K$14),2)</f>
        <v>46.39</v>
      </c>
      <c r="I66" s="263">
        <f>ROUND((F66*H66),2)</f>
        <v>38024.96</v>
      </c>
      <c r="J66" s="250">
        <f>I66/$I$157</f>
        <v>0.03287444848894006</v>
      </c>
      <c r="K66" s="193"/>
    </row>
    <row r="67" spans="1:11" s="165" customFormat="1" ht="27.75" customHeight="1">
      <c r="A67" s="82" t="s">
        <v>160</v>
      </c>
      <c r="B67" s="255" t="s">
        <v>280</v>
      </c>
      <c r="C67" s="164" t="s">
        <v>168</v>
      </c>
      <c r="D67" s="251" t="s">
        <v>282</v>
      </c>
      <c r="E67" s="83" t="s">
        <v>16</v>
      </c>
      <c r="F67" s="276">
        <v>819.68</v>
      </c>
      <c r="G67" s="88">
        <v>32.1</v>
      </c>
      <c r="H67" s="256">
        <f>ROUND((G67*$K$14),2)</f>
        <v>42.62</v>
      </c>
      <c r="I67" s="263">
        <f>ROUND((F67*H67),2)</f>
        <v>34934.76</v>
      </c>
      <c r="J67" s="250">
        <f>I67/$I$157</f>
        <v>0.030202818572155864</v>
      </c>
      <c r="K67" s="193"/>
    </row>
    <row r="68" spans="1:11" s="2" customFormat="1" ht="15">
      <c r="A68" s="319" t="s">
        <v>182</v>
      </c>
      <c r="B68" s="320"/>
      <c r="C68" s="320"/>
      <c r="D68" s="320"/>
      <c r="E68" s="320"/>
      <c r="F68" s="320"/>
      <c r="G68" s="320"/>
      <c r="H68" s="321"/>
      <c r="I68" s="126">
        <f>SUM(I66:I67)</f>
        <v>72959.72</v>
      </c>
      <c r="J68" s="171">
        <f>SUM(J66:J67)</f>
        <v>0.06307726706109593</v>
      </c>
      <c r="K68" s="192"/>
    </row>
    <row r="69" spans="1:12" s="2" customFormat="1" ht="15" thickBot="1">
      <c r="A69" s="89"/>
      <c r="B69" s="90"/>
      <c r="C69" s="172"/>
      <c r="D69" s="92"/>
      <c r="E69" s="90"/>
      <c r="F69" s="197"/>
      <c r="G69" s="93"/>
      <c r="H69" s="94"/>
      <c r="I69" s="127"/>
      <c r="J69" s="172"/>
      <c r="K69" s="193"/>
      <c r="L69" s="165"/>
    </row>
    <row r="70" spans="1:11" s="2" customFormat="1" ht="15.75" thickBot="1">
      <c r="A70" s="80">
        <v>9</v>
      </c>
      <c r="B70" s="96"/>
      <c r="C70" s="96"/>
      <c r="D70" s="81" t="s">
        <v>283</v>
      </c>
      <c r="E70" s="95"/>
      <c r="F70" s="273"/>
      <c r="G70" s="96"/>
      <c r="H70" s="96"/>
      <c r="I70" s="169"/>
      <c r="J70" s="170"/>
      <c r="K70" s="192"/>
    </row>
    <row r="71" spans="1:11" s="165" customFormat="1" ht="27.75" customHeight="1">
      <c r="A71" s="82" t="s">
        <v>13</v>
      </c>
      <c r="B71" s="255" t="s">
        <v>284</v>
      </c>
      <c r="C71" s="164" t="s">
        <v>168</v>
      </c>
      <c r="D71" s="84" t="s">
        <v>173</v>
      </c>
      <c r="E71" s="83" t="s">
        <v>16</v>
      </c>
      <c r="F71" s="254">
        <v>1057.89</v>
      </c>
      <c r="G71" s="85">
        <v>24.35</v>
      </c>
      <c r="H71" s="256">
        <f>ROUND((G71*$K$14),2)</f>
        <v>32.33</v>
      </c>
      <c r="I71" s="263">
        <f>ROUND((F71*H71),2)</f>
        <v>34201.58</v>
      </c>
      <c r="J71" s="250">
        <f>I71/$I$157</f>
        <v>0.02956894839469556</v>
      </c>
      <c r="K71" s="193"/>
    </row>
    <row r="72" spans="1:11" s="165" customFormat="1" ht="27.75" customHeight="1">
      <c r="A72" s="82" t="s">
        <v>161</v>
      </c>
      <c r="B72" s="255" t="s">
        <v>285</v>
      </c>
      <c r="C72" s="164" t="s">
        <v>168</v>
      </c>
      <c r="D72" s="251" t="s">
        <v>287</v>
      </c>
      <c r="E72" s="83" t="s">
        <v>16</v>
      </c>
      <c r="F72" s="254">
        <v>739.68</v>
      </c>
      <c r="G72" s="88">
        <v>101.25</v>
      </c>
      <c r="H72" s="256">
        <f>ROUND((G72*$K$14),2)</f>
        <v>134.44</v>
      </c>
      <c r="I72" s="263">
        <f>ROUND((F72*H72),2)</f>
        <v>99442.58</v>
      </c>
      <c r="J72" s="250">
        <f>I72/$I$157</f>
        <v>0.08597300230736078</v>
      </c>
      <c r="K72" s="193"/>
    </row>
    <row r="73" spans="1:11" s="165" customFormat="1" ht="27.75" customHeight="1">
      <c r="A73" s="82" t="s">
        <v>217</v>
      </c>
      <c r="B73" s="255" t="s">
        <v>286</v>
      </c>
      <c r="C73" s="164" t="s">
        <v>168</v>
      </c>
      <c r="D73" s="251" t="s">
        <v>288</v>
      </c>
      <c r="E73" s="83" t="s">
        <v>16</v>
      </c>
      <c r="F73" s="254">
        <v>108</v>
      </c>
      <c r="G73" s="88">
        <v>16</v>
      </c>
      <c r="H73" s="256">
        <f>ROUND((G73*$K$14),2)</f>
        <v>21.24</v>
      </c>
      <c r="I73" s="263">
        <f>ROUND((F73*H73),2)</f>
        <v>2293.92</v>
      </c>
      <c r="J73" s="250">
        <f>I73/$I$157</f>
        <v>0.001983206685233841</v>
      </c>
      <c r="K73" s="193"/>
    </row>
    <row r="74" spans="1:11" s="2" customFormat="1" ht="15">
      <c r="A74" s="319" t="s">
        <v>184</v>
      </c>
      <c r="B74" s="320"/>
      <c r="C74" s="320"/>
      <c r="D74" s="320"/>
      <c r="E74" s="320"/>
      <c r="F74" s="320"/>
      <c r="G74" s="320"/>
      <c r="H74" s="321"/>
      <c r="I74" s="126">
        <f>SUM(I71:I73)</f>
        <v>135938.08000000002</v>
      </c>
      <c r="J74" s="171">
        <f>SUM(J71:J73)</f>
        <v>0.11752515738729018</v>
      </c>
      <c r="K74" s="192"/>
    </row>
    <row r="75" spans="1:11" s="2" customFormat="1" ht="15" thickBot="1">
      <c r="A75" s="89"/>
      <c r="B75" s="90"/>
      <c r="C75" s="172"/>
      <c r="D75" s="99"/>
      <c r="E75" s="90"/>
      <c r="F75" s="197"/>
      <c r="G75" s="93"/>
      <c r="H75" s="94"/>
      <c r="I75" s="127"/>
      <c r="J75" s="172"/>
      <c r="K75" s="192"/>
    </row>
    <row r="76" spans="1:11" s="2" customFormat="1" ht="15.75" thickBot="1">
      <c r="A76" s="80">
        <v>10</v>
      </c>
      <c r="B76" s="96"/>
      <c r="C76" s="96"/>
      <c r="D76" s="81" t="s">
        <v>23</v>
      </c>
      <c r="E76" s="95"/>
      <c r="F76" s="273"/>
      <c r="G76" s="96"/>
      <c r="H76" s="96"/>
      <c r="I76" s="169"/>
      <c r="J76" s="170"/>
      <c r="K76" s="192"/>
    </row>
    <row r="77" spans="1:11" s="165" customFormat="1" ht="23.25" customHeight="1">
      <c r="A77" s="82" t="s">
        <v>154</v>
      </c>
      <c r="B77" s="255" t="s">
        <v>289</v>
      </c>
      <c r="C77" s="164" t="s">
        <v>168</v>
      </c>
      <c r="D77" s="264" t="s">
        <v>291</v>
      </c>
      <c r="E77" s="86" t="s">
        <v>16</v>
      </c>
      <c r="F77" s="254">
        <v>787.68</v>
      </c>
      <c r="G77" s="88">
        <v>82.05</v>
      </c>
      <c r="H77" s="256">
        <f>ROUND((G77*$K$14),2)</f>
        <v>108.95</v>
      </c>
      <c r="I77" s="263">
        <f>ROUND((F77*H77),2)</f>
        <v>85817.74</v>
      </c>
      <c r="J77" s="250">
        <f>I77/$I$157</f>
        <v>0.07419365787806881</v>
      </c>
      <c r="K77" s="193"/>
    </row>
    <row r="78" spans="1:11" s="165" customFormat="1" ht="23.25" customHeight="1">
      <c r="A78" s="82" t="s">
        <v>222</v>
      </c>
      <c r="B78" s="255" t="s">
        <v>289</v>
      </c>
      <c r="C78" s="164" t="s">
        <v>168</v>
      </c>
      <c r="D78" s="264" t="s">
        <v>292</v>
      </c>
      <c r="E78" s="86" t="s">
        <v>16</v>
      </c>
      <c r="F78" s="254">
        <v>336.28</v>
      </c>
      <c r="G78" s="88">
        <v>82.05</v>
      </c>
      <c r="H78" s="256">
        <f>ROUND((G78*$K$14),2)</f>
        <v>108.95</v>
      </c>
      <c r="I78" s="263">
        <f>ROUND((F78*H78),2)</f>
        <v>36637.71</v>
      </c>
      <c r="J78" s="250">
        <f>I78/$I$157</f>
        <v>0.03167510262069242</v>
      </c>
      <c r="K78" s="193"/>
    </row>
    <row r="79" spans="1:11" s="165" customFormat="1" ht="30.75" customHeight="1">
      <c r="A79" s="82" t="s">
        <v>155</v>
      </c>
      <c r="B79" s="255" t="s">
        <v>290</v>
      </c>
      <c r="C79" s="164" t="s">
        <v>168</v>
      </c>
      <c r="D79" s="264" t="s">
        <v>293</v>
      </c>
      <c r="E79" s="86" t="s">
        <v>16</v>
      </c>
      <c r="F79" s="254">
        <v>499.12</v>
      </c>
      <c r="G79" s="88">
        <v>60.84</v>
      </c>
      <c r="H79" s="256">
        <f>ROUND((G79*$K$14),2)</f>
        <v>80.78</v>
      </c>
      <c r="I79" s="263">
        <f>ROUND((F79*H79),2)</f>
        <v>40318.91</v>
      </c>
      <c r="J79" s="250">
        <f>I79/$I$157</f>
        <v>0.034857681110649706</v>
      </c>
      <c r="K79" s="193"/>
    </row>
    <row r="80" spans="1:11" s="2" customFormat="1" ht="15">
      <c r="A80" s="319" t="s">
        <v>177</v>
      </c>
      <c r="B80" s="320"/>
      <c r="C80" s="320"/>
      <c r="D80" s="320"/>
      <c r="E80" s="320"/>
      <c r="F80" s="320"/>
      <c r="G80" s="320"/>
      <c r="H80" s="321"/>
      <c r="I80" s="126">
        <f>SUM(I77:I79)</f>
        <v>162774.36000000002</v>
      </c>
      <c r="J80" s="171">
        <f>SUM(J77:J79)</f>
        <v>0.14072644160941095</v>
      </c>
      <c r="K80" s="192"/>
    </row>
    <row r="81" spans="1:11" s="2" customFormat="1" ht="15" thickBot="1">
      <c r="A81" s="89"/>
      <c r="B81" s="90"/>
      <c r="C81" s="172"/>
      <c r="D81" s="92"/>
      <c r="E81" s="90"/>
      <c r="F81" s="197"/>
      <c r="G81" s="93"/>
      <c r="H81" s="94"/>
      <c r="I81" s="127"/>
      <c r="J81" s="172"/>
      <c r="K81" s="192"/>
    </row>
    <row r="82" spans="1:11" s="2" customFormat="1" ht="15.75" thickBot="1">
      <c r="A82" s="80">
        <v>11</v>
      </c>
      <c r="B82" s="96"/>
      <c r="C82" s="96"/>
      <c r="D82" s="81" t="s">
        <v>15</v>
      </c>
      <c r="E82" s="95"/>
      <c r="F82" s="273"/>
      <c r="G82" s="96"/>
      <c r="H82" s="96"/>
      <c r="I82" s="169"/>
      <c r="J82" s="170"/>
      <c r="K82" s="192"/>
    </row>
    <row r="83" spans="1:11" s="165" customFormat="1" ht="27" customHeight="1">
      <c r="A83" s="82" t="s">
        <v>156</v>
      </c>
      <c r="B83" s="255" t="s">
        <v>294</v>
      </c>
      <c r="C83" s="164" t="s">
        <v>168</v>
      </c>
      <c r="D83" s="84" t="s">
        <v>300</v>
      </c>
      <c r="E83" s="83" t="s">
        <v>16</v>
      </c>
      <c r="F83" s="254">
        <v>549.35</v>
      </c>
      <c r="G83" s="85">
        <v>29.72</v>
      </c>
      <c r="H83" s="256">
        <f>ROUND((G83*$K$14),2)</f>
        <v>39.46</v>
      </c>
      <c r="I83" s="263">
        <f>ROUND((F83*H83),2)</f>
        <v>21677.35</v>
      </c>
      <c r="J83" s="250">
        <f>I83/$I$157</f>
        <v>0.018741135452916318</v>
      </c>
      <c r="K83" s="193"/>
    </row>
    <row r="84" spans="1:11" s="165" customFormat="1" ht="20.25" customHeight="1">
      <c r="A84" s="82" t="s">
        <v>157</v>
      </c>
      <c r="B84" s="255" t="s">
        <v>294</v>
      </c>
      <c r="C84" s="164" t="s">
        <v>168</v>
      </c>
      <c r="D84" s="84" t="s">
        <v>301</v>
      </c>
      <c r="E84" s="83" t="s">
        <v>16</v>
      </c>
      <c r="F84" s="254">
        <v>389.56</v>
      </c>
      <c r="G84" s="85">
        <v>29.72</v>
      </c>
      <c r="H84" s="256">
        <f>ROUND((G84*$K$14),2)</f>
        <v>39.46</v>
      </c>
      <c r="I84" s="263">
        <f>ROUND((F84*H84),2)</f>
        <v>15372.04</v>
      </c>
      <c r="J84" s="250">
        <f>I84/$I$157</f>
        <v>0.01328988477962702</v>
      </c>
      <c r="K84" s="193"/>
    </row>
    <row r="85" spans="1:11" s="165" customFormat="1" ht="30.75" customHeight="1">
      <c r="A85" s="82" t="s">
        <v>223</v>
      </c>
      <c r="B85" s="255" t="s">
        <v>295</v>
      </c>
      <c r="C85" s="164" t="s">
        <v>168</v>
      </c>
      <c r="D85" s="84" t="s">
        <v>302</v>
      </c>
      <c r="E85" s="83" t="s">
        <v>16</v>
      </c>
      <c r="F85" s="254">
        <v>20</v>
      </c>
      <c r="G85" s="85">
        <v>36.29</v>
      </c>
      <c r="H85" s="256">
        <f>ROUND((G85*$K$14),2)</f>
        <v>48.19</v>
      </c>
      <c r="I85" s="263">
        <f>ROUND((F85*H85),2)</f>
        <v>963.8</v>
      </c>
      <c r="J85" s="250">
        <f>I85/$I$157</f>
        <v>0.0008332525123929238</v>
      </c>
      <c r="K85" s="193"/>
    </row>
    <row r="86" spans="1:11" s="165" customFormat="1" ht="23.25" customHeight="1">
      <c r="A86" s="82" t="s">
        <v>304</v>
      </c>
      <c r="B86" s="255" t="s">
        <v>296</v>
      </c>
      <c r="C86" s="164" t="s">
        <v>168</v>
      </c>
      <c r="D86" s="84" t="s">
        <v>303</v>
      </c>
      <c r="E86" s="83" t="s">
        <v>16</v>
      </c>
      <c r="F86" s="254">
        <v>162.2</v>
      </c>
      <c r="G86" s="85">
        <v>62.25</v>
      </c>
      <c r="H86" s="256">
        <f>ROUND((G86*$K$14),2)</f>
        <v>82.66</v>
      </c>
      <c r="I86" s="263">
        <f>ROUND((F86*H86),2)</f>
        <v>13407.45</v>
      </c>
      <c r="J86" s="250">
        <f>I86/$I$157</f>
        <v>0.011591400080185213</v>
      </c>
      <c r="K86" s="193"/>
    </row>
    <row r="87" spans="1:11" s="2" customFormat="1" ht="15">
      <c r="A87" s="319" t="s">
        <v>158</v>
      </c>
      <c r="B87" s="320"/>
      <c r="C87" s="320"/>
      <c r="D87" s="320"/>
      <c r="E87" s="320"/>
      <c r="F87" s="320"/>
      <c r="G87" s="320"/>
      <c r="H87" s="321"/>
      <c r="I87" s="126">
        <f>SUM(I83:I86)</f>
        <v>51420.64</v>
      </c>
      <c r="J87" s="171">
        <f>SUM(J83:J86)</f>
        <v>0.04445567282512148</v>
      </c>
      <c r="K87" s="192"/>
    </row>
    <row r="88" spans="1:11" s="2" customFormat="1" ht="15" thickBot="1">
      <c r="A88" s="89"/>
      <c r="B88" s="90"/>
      <c r="C88" s="172"/>
      <c r="D88" s="99"/>
      <c r="E88" s="90"/>
      <c r="F88" s="197"/>
      <c r="G88" s="93"/>
      <c r="H88" s="94"/>
      <c r="I88" s="127"/>
      <c r="J88" s="172"/>
      <c r="K88" s="192"/>
    </row>
    <row r="89" spans="1:11" s="2" customFormat="1" ht="15.75" thickBot="1">
      <c r="A89" s="80">
        <v>12</v>
      </c>
      <c r="B89" s="96"/>
      <c r="C89" s="96"/>
      <c r="D89" s="81" t="s">
        <v>14</v>
      </c>
      <c r="E89" s="95"/>
      <c r="F89" s="273"/>
      <c r="G89" s="96"/>
      <c r="H89" s="96"/>
      <c r="I89" s="169"/>
      <c r="J89" s="170"/>
      <c r="K89" s="192"/>
    </row>
    <row r="90" spans="1:11" s="165" customFormat="1" ht="23.25" customHeight="1">
      <c r="A90" s="82" t="s">
        <v>179</v>
      </c>
      <c r="B90" s="255" t="s">
        <v>307</v>
      </c>
      <c r="C90" s="164" t="s">
        <v>168</v>
      </c>
      <c r="D90" s="84" t="s">
        <v>313</v>
      </c>
      <c r="E90" s="83" t="s">
        <v>16</v>
      </c>
      <c r="F90" s="254">
        <v>79.58</v>
      </c>
      <c r="G90" s="85">
        <v>354.69</v>
      </c>
      <c r="H90" s="256">
        <f aca="true" t="shared" si="3" ref="H90:H95">ROUND((G90*$K$14),2)</f>
        <v>470.96</v>
      </c>
      <c r="I90" s="263">
        <f aca="true" t="shared" si="4" ref="I90:I95">ROUND((F90*H90),2)</f>
        <v>37479</v>
      </c>
      <c r="J90" s="250">
        <f aca="true" t="shared" si="5" ref="J90:J95">I90/$I$157</f>
        <v>0.03240243921142809</v>
      </c>
      <c r="K90" s="193"/>
    </row>
    <row r="91" spans="1:11" s="165" customFormat="1" ht="23.25" customHeight="1">
      <c r="A91" s="82" t="s">
        <v>297</v>
      </c>
      <c r="B91" s="255" t="s">
        <v>308</v>
      </c>
      <c r="C91" s="164" t="s">
        <v>168</v>
      </c>
      <c r="D91" s="84" t="s">
        <v>314</v>
      </c>
      <c r="E91" s="83" t="s">
        <v>16</v>
      </c>
      <c r="F91" s="254">
        <v>9</v>
      </c>
      <c r="G91" s="85">
        <v>496.77</v>
      </c>
      <c r="H91" s="256">
        <f t="shared" si="3"/>
        <v>659.62</v>
      </c>
      <c r="I91" s="263">
        <f t="shared" si="4"/>
        <v>5936.58</v>
      </c>
      <c r="J91" s="250">
        <f t="shared" si="5"/>
        <v>0.005132465449285727</v>
      </c>
      <c r="K91" s="193"/>
    </row>
    <row r="92" spans="1:11" s="165" customFormat="1" ht="24" customHeight="1">
      <c r="A92" s="82" t="s">
        <v>298</v>
      </c>
      <c r="B92" s="255" t="s">
        <v>309</v>
      </c>
      <c r="C92" s="164" t="s">
        <v>168</v>
      </c>
      <c r="D92" s="84" t="s">
        <v>315</v>
      </c>
      <c r="E92" s="83" t="s">
        <v>16</v>
      </c>
      <c r="F92" s="254">
        <v>6</v>
      </c>
      <c r="G92" s="85">
        <v>370.87</v>
      </c>
      <c r="H92" s="256">
        <f t="shared" si="3"/>
        <v>492.45</v>
      </c>
      <c r="I92" s="263">
        <f t="shared" si="4"/>
        <v>2954.7</v>
      </c>
      <c r="J92" s="250">
        <f t="shared" si="5"/>
        <v>0.002554483501107462</v>
      </c>
      <c r="K92" s="193"/>
    </row>
    <row r="93" spans="1:11" s="165" customFormat="1" ht="24" customHeight="1">
      <c r="A93" s="82" t="s">
        <v>299</v>
      </c>
      <c r="B93" s="255" t="s">
        <v>310</v>
      </c>
      <c r="C93" s="164" t="s">
        <v>168</v>
      </c>
      <c r="D93" s="251" t="s">
        <v>316</v>
      </c>
      <c r="E93" s="253" t="s">
        <v>149</v>
      </c>
      <c r="F93" s="254">
        <v>49</v>
      </c>
      <c r="G93" s="88">
        <v>63.42</v>
      </c>
      <c r="H93" s="256">
        <f t="shared" si="3"/>
        <v>84.21</v>
      </c>
      <c r="I93" s="263">
        <f t="shared" si="4"/>
        <v>4126.29</v>
      </c>
      <c r="J93" s="250">
        <f t="shared" si="5"/>
        <v>0.0035673806903525605</v>
      </c>
      <c r="K93" s="193"/>
    </row>
    <row r="94" spans="1:11" s="165" customFormat="1" ht="24" customHeight="1">
      <c r="A94" s="82" t="s">
        <v>305</v>
      </c>
      <c r="B94" s="255" t="s">
        <v>311</v>
      </c>
      <c r="C94" s="164" t="s">
        <v>168</v>
      </c>
      <c r="D94" s="251" t="s">
        <v>317</v>
      </c>
      <c r="E94" s="83" t="s">
        <v>16</v>
      </c>
      <c r="F94" s="254">
        <v>5.88</v>
      </c>
      <c r="G94" s="88">
        <v>665.52</v>
      </c>
      <c r="H94" s="256">
        <f t="shared" si="3"/>
        <v>883.68</v>
      </c>
      <c r="I94" s="263">
        <f t="shared" si="4"/>
        <v>5196.04</v>
      </c>
      <c r="J94" s="250">
        <f t="shared" si="5"/>
        <v>0.004492232189763569</v>
      </c>
      <c r="K94" s="193"/>
    </row>
    <row r="95" spans="1:11" s="165" customFormat="1" ht="24" customHeight="1">
      <c r="A95" s="82" t="s">
        <v>306</v>
      </c>
      <c r="B95" s="255" t="s">
        <v>312</v>
      </c>
      <c r="C95" s="164" t="s">
        <v>168</v>
      </c>
      <c r="D95" s="251" t="s">
        <v>197</v>
      </c>
      <c r="E95" s="83" t="s">
        <v>16</v>
      </c>
      <c r="F95" s="254">
        <v>4.2</v>
      </c>
      <c r="G95" s="88">
        <v>470.79</v>
      </c>
      <c r="H95" s="256">
        <f t="shared" si="3"/>
        <v>625.12</v>
      </c>
      <c r="I95" s="263">
        <f t="shared" si="4"/>
        <v>2625.5</v>
      </c>
      <c r="J95" s="252">
        <f t="shared" si="5"/>
        <v>0.0022698739067105434</v>
      </c>
      <c r="K95" s="193"/>
    </row>
    <row r="96" spans="1:11" s="2" customFormat="1" ht="15">
      <c r="A96" s="319" t="s">
        <v>81</v>
      </c>
      <c r="B96" s="320"/>
      <c r="C96" s="320"/>
      <c r="D96" s="320"/>
      <c r="E96" s="320"/>
      <c r="F96" s="320"/>
      <c r="G96" s="320"/>
      <c r="H96" s="321"/>
      <c r="I96" s="126">
        <f>SUM(I90:I95)</f>
        <v>58318.11</v>
      </c>
      <c r="J96" s="171">
        <f>SUM(J90:J95)</f>
        <v>0.05041887494864796</v>
      </c>
      <c r="K96" s="192"/>
    </row>
    <row r="97" spans="1:11" s="2" customFormat="1" ht="15" thickBot="1">
      <c r="A97" s="89"/>
      <c r="B97" s="90"/>
      <c r="C97" s="172"/>
      <c r="D97" s="99"/>
      <c r="E97" s="90"/>
      <c r="F97" s="197"/>
      <c r="G97" s="93"/>
      <c r="H97" s="94"/>
      <c r="I97" s="127"/>
      <c r="J97" s="172"/>
      <c r="K97" s="192"/>
    </row>
    <row r="98" spans="1:11" s="2" customFormat="1" ht="18.75" customHeight="1" thickBot="1">
      <c r="A98" s="80">
        <v>13</v>
      </c>
      <c r="B98" s="96"/>
      <c r="C98" s="96"/>
      <c r="D98" s="81" t="s">
        <v>342</v>
      </c>
      <c r="E98" s="95"/>
      <c r="F98" s="273"/>
      <c r="G98" s="96"/>
      <c r="H98" s="96"/>
      <c r="I98" s="169"/>
      <c r="J98" s="170"/>
      <c r="K98" s="192"/>
    </row>
    <row r="99" spans="1:11" s="2" customFormat="1" ht="18.75" customHeight="1">
      <c r="A99" s="286" t="s">
        <v>159</v>
      </c>
      <c r="B99" s="287"/>
      <c r="C99" s="287"/>
      <c r="D99" s="288" t="s">
        <v>12</v>
      </c>
      <c r="E99" s="289"/>
      <c r="F99" s="290"/>
      <c r="G99" s="287"/>
      <c r="H99" s="287"/>
      <c r="I99" s="291"/>
      <c r="J99" s="287"/>
      <c r="K99" s="192"/>
    </row>
    <row r="100" spans="1:11" s="165" customFormat="1" ht="21.75" customHeight="1">
      <c r="A100" s="119" t="s">
        <v>344</v>
      </c>
      <c r="B100" s="281" t="s">
        <v>321</v>
      </c>
      <c r="C100" s="83" t="s">
        <v>168</v>
      </c>
      <c r="D100" s="84" t="s">
        <v>333</v>
      </c>
      <c r="E100" s="282" t="s">
        <v>149</v>
      </c>
      <c r="F100" s="297">
        <v>2</v>
      </c>
      <c r="G100" s="85">
        <v>730.74</v>
      </c>
      <c r="H100" s="283">
        <f>ROUND((G100*$K$14),2)</f>
        <v>970.28</v>
      </c>
      <c r="I100" s="257">
        <f>ROUND((F100*H100),2)</f>
        <v>1940.56</v>
      </c>
      <c r="J100" s="250">
        <f>I100/$I$157</f>
        <v>0.0016777095823295417</v>
      </c>
      <c r="K100" s="193"/>
    </row>
    <row r="101" spans="1:11" s="165" customFormat="1" ht="21.75" customHeight="1">
      <c r="A101" s="119" t="s">
        <v>345</v>
      </c>
      <c r="B101" s="255" t="s">
        <v>322</v>
      </c>
      <c r="C101" s="164" t="s">
        <v>168</v>
      </c>
      <c r="D101" s="84" t="s">
        <v>334</v>
      </c>
      <c r="E101" s="253" t="s">
        <v>149</v>
      </c>
      <c r="F101" s="254">
        <v>4</v>
      </c>
      <c r="G101" s="85">
        <v>379.75</v>
      </c>
      <c r="H101" s="256">
        <f aca="true" t="shared" si="6" ref="H101:H111">ROUND((G101*$K$14),2)</f>
        <v>504.24</v>
      </c>
      <c r="I101" s="263">
        <f aca="true" t="shared" si="7" ref="I101:I111">ROUND((F101*H101),2)</f>
        <v>2016.96</v>
      </c>
      <c r="J101" s="250">
        <f aca="true" t="shared" si="8" ref="J101:J111">I101/$I$157</f>
        <v>0.0017437611406889725</v>
      </c>
      <c r="K101" s="193"/>
    </row>
    <row r="102" spans="1:11" s="165" customFormat="1" ht="21.75" customHeight="1">
      <c r="A102" s="119" t="s">
        <v>346</v>
      </c>
      <c r="B102" s="255" t="s">
        <v>323</v>
      </c>
      <c r="C102" s="164" t="s">
        <v>168</v>
      </c>
      <c r="D102" s="84" t="s">
        <v>189</v>
      </c>
      <c r="E102" s="253" t="s">
        <v>149</v>
      </c>
      <c r="F102" s="254">
        <v>16</v>
      </c>
      <c r="G102" s="85">
        <v>14.64</v>
      </c>
      <c r="H102" s="256">
        <f t="shared" si="6"/>
        <v>19.44</v>
      </c>
      <c r="I102" s="263">
        <f t="shared" si="7"/>
        <v>311.04</v>
      </c>
      <c r="J102" s="250">
        <f t="shared" si="8"/>
        <v>0.0002689093810486564</v>
      </c>
      <c r="K102" s="193"/>
    </row>
    <row r="103" spans="1:11" s="165" customFormat="1" ht="21.75" customHeight="1">
      <c r="A103" s="119" t="s">
        <v>347</v>
      </c>
      <c r="B103" s="255" t="s">
        <v>324</v>
      </c>
      <c r="C103" s="164" t="s">
        <v>168</v>
      </c>
      <c r="D103" s="84" t="s">
        <v>335</v>
      </c>
      <c r="E103" s="253" t="s">
        <v>149</v>
      </c>
      <c r="F103" s="254">
        <v>12</v>
      </c>
      <c r="G103" s="85">
        <v>16.91</v>
      </c>
      <c r="H103" s="256">
        <f t="shared" si="6"/>
        <v>22.45</v>
      </c>
      <c r="I103" s="263">
        <f t="shared" si="7"/>
        <v>269.4</v>
      </c>
      <c r="J103" s="250">
        <f t="shared" si="8"/>
        <v>0.00023290955264438024</v>
      </c>
      <c r="K103" s="193"/>
    </row>
    <row r="104" spans="1:11" s="165" customFormat="1" ht="21.75" customHeight="1">
      <c r="A104" s="119" t="s">
        <v>348</v>
      </c>
      <c r="B104" s="255" t="s">
        <v>325</v>
      </c>
      <c r="C104" s="164" t="s">
        <v>168</v>
      </c>
      <c r="D104" s="84" t="s">
        <v>190</v>
      </c>
      <c r="E104" s="253" t="s">
        <v>149</v>
      </c>
      <c r="F104" s="254">
        <v>10</v>
      </c>
      <c r="G104" s="85">
        <v>49.91</v>
      </c>
      <c r="H104" s="256">
        <f t="shared" si="6"/>
        <v>66.27</v>
      </c>
      <c r="I104" s="263">
        <f t="shared" si="7"/>
        <v>662.7</v>
      </c>
      <c r="J104" s="250">
        <f t="shared" si="8"/>
        <v>0.000572936750324539</v>
      </c>
      <c r="K104" s="193"/>
    </row>
    <row r="105" spans="1:11" s="165" customFormat="1" ht="21.75" customHeight="1">
      <c r="A105" s="119" t="s">
        <v>349</v>
      </c>
      <c r="B105" s="255" t="s">
        <v>326</v>
      </c>
      <c r="C105" s="164" t="s">
        <v>168</v>
      </c>
      <c r="D105" s="84" t="s">
        <v>336</v>
      </c>
      <c r="E105" s="253" t="s">
        <v>149</v>
      </c>
      <c r="F105" s="254">
        <v>6</v>
      </c>
      <c r="G105" s="85">
        <v>70.96</v>
      </c>
      <c r="H105" s="256">
        <f t="shared" si="6"/>
        <v>94.22</v>
      </c>
      <c r="I105" s="263">
        <f t="shared" si="7"/>
        <v>565.32</v>
      </c>
      <c r="J105" s="250">
        <f t="shared" si="8"/>
        <v>0.0004887469498920604</v>
      </c>
      <c r="K105" s="193"/>
    </row>
    <row r="106" spans="1:11" s="165" customFormat="1" ht="21.75" customHeight="1">
      <c r="A106" s="119" t="s">
        <v>350</v>
      </c>
      <c r="B106" s="255" t="s">
        <v>327</v>
      </c>
      <c r="C106" s="164" t="s">
        <v>168</v>
      </c>
      <c r="D106" s="84" t="s">
        <v>337</v>
      </c>
      <c r="E106" s="253" t="s">
        <v>37</v>
      </c>
      <c r="F106" s="254">
        <v>600</v>
      </c>
      <c r="G106" s="85">
        <v>9.81</v>
      </c>
      <c r="H106" s="256">
        <f t="shared" si="6"/>
        <v>13.03</v>
      </c>
      <c r="I106" s="263">
        <f t="shared" si="7"/>
        <v>7818</v>
      </c>
      <c r="J106" s="250">
        <f t="shared" si="8"/>
        <v>0.0067590455923302335</v>
      </c>
      <c r="K106" s="193"/>
    </row>
    <row r="107" spans="1:11" s="165" customFormat="1" ht="21.75" customHeight="1">
      <c r="A107" s="119" t="s">
        <v>351</v>
      </c>
      <c r="B107" s="255" t="s">
        <v>328</v>
      </c>
      <c r="C107" s="164" t="s">
        <v>168</v>
      </c>
      <c r="D107" s="84" t="s">
        <v>338</v>
      </c>
      <c r="E107" s="253" t="s">
        <v>37</v>
      </c>
      <c r="F107" s="254">
        <v>400</v>
      </c>
      <c r="G107" s="85">
        <v>7.3</v>
      </c>
      <c r="H107" s="256">
        <f t="shared" si="6"/>
        <v>9.69</v>
      </c>
      <c r="I107" s="263">
        <f t="shared" si="7"/>
        <v>3876</v>
      </c>
      <c r="J107" s="250">
        <f t="shared" si="8"/>
        <v>0.0033509926727899697</v>
      </c>
      <c r="K107" s="193"/>
    </row>
    <row r="108" spans="1:11" s="165" customFormat="1" ht="21.75" customHeight="1">
      <c r="A108" s="119" t="s">
        <v>352</v>
      </c>
      <c r="B108" s="255" t="s">
        <v>329</v>
      </c>
      <c r="C108" s="164" t="s">
        <v>168</v>
      </c>
      <c r="D108" s="84" t="s">
        <v>339</v>
      </c>
      <c r="E108" s="253" t="s">
        <v>37</v>
      </c>
      <c r="F108" s="254">
        <v>1000</v>
      </c>
      <c r="G108" s="85">
        <v>5.15</v>
      </c>
      <c r="H108" s="256">
        <f t="shared" si="6"/>
        <v>6.84</v>
      </c>
      <c r="I108" s="263">
        <f t="shared" si="7"/>
        <v>6840</v>
      </c>
      <c r="J108" s="250">
        <f t="shared" si="8"/>
        <v>0.005913516481394064</v>
      </c>
      <c r="K108" s="193"/>
    </row>
    <row r="109" spans="1:11" s="165" customFormat="1" ht="21.75" customHeight="1">
      <c r="A109" s="119" t="s">
        <v>353</v>
      </c>
      <c r="B109" s="255" t="s">
        <v>330</v>
      </c>
      <c r="C109" s="164" t="s">
        <v>168</v>
      </c>
      <c r="D109" s="84" t="s">
        <v>178</v>
      </c>
      <c r="E109" s="253" t="s">
        <v>180</v>
      </c>
      <c r="F109" s="254">
        <v>118</v>
      </c>
      <c r="G109" s="85">
        <v>154.58</v>
      </c>
      <c r="H109" s="256">
        <f t="shared" si="6"/>
        <v>205.25</v>
      </c>
      <c r="I109" s="263">
        <f t="shared" si="7"/>
        <v>24219.5</v>
      </c>
      <c r="J109" s="250">
        <f t="shared" si="8"/>
        <v>0.020938949184374788</v>
      </c>
      <c r="K109" s="193"/>
    </row>
    <row r="110" spans="1:11" s="165" customFormat="1" ht="24.75" customHeight="1">
      <c r="A110" s="119" t="s">
        <v>354</v>
      </c>
      <c r="B110" s="255" t="s">
        <v>331</v>
      </c>
      <c r="C110" s="164" t="s">
        <v>168</v>
      </c>
      <c r="D110" s="251" t="s">
        <v>340</v>
      </c>
      <c r="E110" s="253" t="s">
        <v>149</v>
      </c>
      <c r="F110" s="254">
        <v>74</v>
      </c>
      <c r="G110" s="88">
        <v>218.97</v>
      </c>
      <c r="H110" s="256">
        <f t="shared" si="6"/>
        <v>290.75</v>
      </c>
      <c r="I110" s="263">
        <f t="shared" si="7"/>
        <v>21515.5</v>
      </c>
      <c r="J110" s="250">
        <f t="shared" si="8"/>
        <v>0.01860120816599912</v>
      </c>
      <c r="K110" s="193"/>
    </row>
    <row r="111" spans="1:11" s="165" customFormat="1" ht="24.75" customHeight="1">
      <c r="A111" s="284" t="s">
        <v>355</v>
      </c>
      <c r="B111" s="255" t="s">
        <v>332</v>
      </c>
      <c r="C111" s="164" t="s">
        <v>168</v>
      </c>
      <c r="D111" s="251" t="s">
        <v>341</v>
      </c>
      <c r="E111" s="253" t="s">
        <v>149</v>
      </c>
      <c r="F111" s="254">
        <v>50</v>
      </c>
      <c r="G111" s="88">
        <v>14.66</v>
      </c>
      <c r="H111" s="256">
        <f t="shared" si="6"/>
        <v>19.47</v>
      </c>
      <c r="I111" s="263">
        <f t="shared" si="7"/>
        <v>973.5</v>
      </c>
      <c r="J111" s="252">
        <f t="shared" si="8"/>
        <v>0.0008416386395668306</v>
      </c>
      <c r="K111" s="193"/>
    </row>
    <row r="112" spans="1:11" s="165" customFormat="1" ht="15">
      <c r="A112" s="292" t="s">
        <v>193</v>
      </c>
      <c r="B112" s="285"/>
      <c r="C112" s="285"/>
      <c r="D112" s="293" t="s">
        <v>343</v>
      </c>
      <c r="E112" s="294"/>
      <c r="F112" s="295"/>
      <c r="G112" s="285"/>
      <c r="H112" s="285"/>
      <c r="I112" s="296"/>
      <c r="J112" s="285"/>
      <c r="K112" s="193"/>
    </row>
    <row r="113" spans="1:11" s="165" customFormat="1" ht="30" customHeight="1">
      <c r="A113" s="119" t="s">
        <v>224</v>
      </c>
      <c r="B113" s="281" t="s">
        <v>356</v>
      </c>
      <c r="C113" s="83" t="s">
        <v>168</v>
      </c>
      <c r="D113" s="84" t="s">
        <v>357</v>
      </c>
      <c r="E113" s="282" t="s">
        <v>149</v>
      </c>
      <c r="F113" s="297">
        <v>1</v>
      </c>
      <c r="G113" s="85">
        <v>43186.07</v>
      </c>
      <c r="H113" s="283">
        <f>ROUND((G113*$K$14),2)</f>
        <v>57342.94</v>
      </c>
      <c r="I113" s="257">
        <f>ROUND((F113*H113),2)</f>
        <v>57342.94</v>
      </c>
      <c r="J113" s="250">
        <f>I113/$I$157</f>
        <v>0.0495757925119285</v>
      </c>
      <c r="K113" s="193"/>
    </row>
    <row r="114" spans="1:11" s="2" customFormat="1" ht="15">
      <c r="A114" s="292" t="s">
        <v>194</v>
      </c>
      <c r="B114" s="285"/>
      <c r="C114" s="285"/>
      <c r="D114" s="293" t="s">
        <v>358</v>
      </c>
      <c r="E114" s="294"/>
      <c r="F114" s="295"/>
      <c r="G114" s="285"/>
      <c r="H114" s="285"/>
      <c r="I114" s="296"/>
      <c r="J114" s="285"/>
      <c r="K114" s="192"/>
    </row>
    <row r="115" spans="1:11" ht="14.25">
      <c r="A115" s="119" t="s">
        <v>225</v>
      </c>
      <c r="B115" s="255" t="s">
        <v>368</v>
      </c>
      <c r="C115" s="83" t="s">
        <v>168</v>
      </c>
      <c r="D115" s="84" t="s">
        <v>385</v>
      </c>
      <c r="E115" s="253" t="s">
        <v>180</v>
      </c>
      <c r="F115" s="254">
        <v>4</v>
      </c>
      <c r="G115" s="85">
        <v>397.16</v>
      </c>
      <c r="H115" s="283">
        <f>ROUND((G115*$K$14),2)</f>
        <v>527.35</v>
      </c>
      <c r="I115" s="257">
        <f>ROUND((F115*H115),2)</f>
        <v>2109.4</v>
      </c>
      <c r="J115" s="250">
        <f>I115/$I$157</f>
        <v>0.0018236800681071111</v>
      </c>
      <c r="K115"/>
    </row>
    <row r="116" spans="1:11" ht="14.25">
      <c r="A116" s="119" t="s">
        <v>226</v>
      </c>
      <c r="B116" s="255" t="s">
        <v>369</v>
      </c>
      <c r="C116" s="83" t="s">
        <v>168</v>
      </c>
      <c r="D116" s="251" t="s">
        <v>386</v>
      </c>
      <c r="E116" s="253" t="s">
        <v>180</v>
      </c>
      <c r="F116" s="254">
        <v>8</v>
      </c>
      <c r="G116" s="88">
        <v>413.44</v>
      </c>
      <c r="H116" s="283">
        <f>ROUND((G116*$K$14),2)</f>
        <v>548.97</v>
      </c>
      <c r="I116" s="257">
        <f>ROUND((F116*H116),2)</f>
        <v>4391.76</v>
      </c>
      <c r="J116" s="250">
        <f>I116/$I$157</f>
        <v>0.003796892564667719</v>
      </c>
      <c r="K116"/>
    </row>
    <row r="117" spans="1:11" ht="14.25">
      <c r="A117" s="119" t="s">
        <v>227</v>
      </c>
      <c r="B117" s="255" t="s">
        <v>370</v>
      </c>
      <c r="C117" s="83" t="s">
        <v>168</v>
      </c>
      <c r="D117" s="251" t="s">
        <v>387</v>
      </c>
      <c r="E117" s="253" t="s">
        <v>149</v>
      </c>
      <c r="F117" s="254">
        <v>8</v>
      </c>
      <c r="G117" s="88">
        <v>48.95</v>
      </c>
      <c r="H117" s="283">
        <f>ROUND((G117*$K$14),2)</f>
        <v>65</v>
      </c>
      <c r="I117" s="257">
        <f>ROUND((F117*H117),2)</f>
        <v>520</v>
      </c>
      <c r="J117" s="250">
        <f>I117/$I$157</f>
        <v>0.0004495655804568587</v>
      </c>
      <c r="K117"/>
    </row>
    <row r="118" spans="1:11" ht="15">
      <c r="A118" s="292" t="s">
        <v>318</v>
      </c>
      <c r="B118" s="285"/>
      <c r="C118" s="285"/>
      <c r="D118" s="293" t="s">
        <v>200</v>
      </c>
      <c r="E118" s="294"/>
      <c r="F118" s="295"/>
      <c r="G118" s="285"/>
      <c r="H118" s="285"/>
      <c r="I118" s="296"/>
      <c r="J118" s="285"/>
      <c r="K118"/>
    </row>
    <row r="119" spans="1:11" ht="14.25">
      <c r="A119" s="119" t="s">
        <v>359</v>
      </c>
      <c r="B119" s="255" t="s">
        <v>371</v>
      </c>
      <c r="C119" s="83" t="s">
        <v>168</v>
      </c>
      <c r="D119" s="84" t="s">
        <v>201</v>
      </c>
      <c r="E119" s="253" t="s">
        <v>180</v>
      </c>
      <c r="F119" s="254">
        <v>18</v>
      </c>
      <c r="G119" s="85">
        <v>127.25</v>
      </c>
      <c r="H119" s="283">
        <f>ROUND((G119*$K$14),2)</f>
        <v>168.96</v>
      </c>
      <c r="I119" s="257">
        <f>ROUND((F119*H119),2)</f>
        <v>3041.28</v>
      </c>
      <c r="J119" s="250">
        <f>I119/$I$157</f>
        <v>0.0026293361702535295</v>
      </c>
      <c r="K119"/>
    </row>
    <row r="120" spans="1:11" ht="14.25">
      <c r="A120" s="119" t="s">
        <v>360</v>
      </c>
      <c r="B120" s="255" t="s">
        <v>372</v>
      </c>
      <c r="C120" s="83" t="s">
        <v>168</v>
      </c>
      <c r="D120" s="251" t="s">
        <v>388</v>
      </c>
      <c r="E120" s="253" t="s">
        <v>180</v>
      </c>
      <c r="F120" s="254">
        <v>18</v>
      </c>
      <c r="G120" s="88">
        <v>308.06</v>
      </c>
      <c r="H120" s="256">
        <f>ROUND((G120*$K$14),2)</f>
        <v>409.05</v>
      </c>
      <c r="I120" s="263">
        <f>ROUND((F120*H120),2)</f>
        <v>7362.9</v>
      </c>
      <c r="J120" s="252">
        <f>I120/$I$157</f>
        <v>0.006365589254511163</v>
      </c>
      <c r="K120"/>
    </row>
    <row r="121" spans="1:11" ht="15">
      <c r="A121" s="292" t="s">
        <v>319</v>
      </c>
      <c r="B121" s="285"/>
      <c r="C121" s="285"/>
      <c r="D121" s="293" t="s">
        <v>361</v>
      </c>
      <c r="E121" s="294"/>
      <c r="F121" s="295"/>
      <c r="G121" s="285"/>
      <c r="H121" s="285"/>
      <c r="I121" s="296"/>
      <c r="J121" s="285"/>
      <c r="K121"/>
    </row>
    <row r="122" spans="1:11" ht="14.25">
      <c r="A122" s="119" t="s">
        <v>362</v>
      </c>
      <c r="B122" s="255" t="s">
        <v>373</v>
      </c>
      <c r="C122" s="83" t="s">
        <v>168</v>
      </c>
      <c r="D122" s="84" t="s">
        <v>213</v>
      </c>
      <c r="E122" s="253" t="s">
        <v>180</v>
      </c>
      <c r="F122" s="254">
        <v>7</v>
      </c>
      <c r="G122" s="85">
        <v>286.96</v>
      </c>
      <c r="H122" s="283">
        <f>ROUND((G122*$K$14),2)</f>
        <v>381.03</v>
      </c>
      <c r="I122" s="257">
        <f>ROUND((F122*H122),2)</f>
        <v>2667.21</v>
      </c>
      <c r="J122" s="250">
        <f>I122/$I$157</f>
        <v>0.0023059342535583427</v>
      </c>
      <c r="K122"/>
    </row>
    <row r="123" spans="1:11" ht="14.25">
      <c r="A123" s="119" t="s">
        <v>363</v>
      </c>
      <c r="B123" s="255" t="s">
        <v>374</v>
      </c>
      <c r="C123" s="83" t="s">
        <v>168</v>
      </c>
      <c r="D123" s="251" t="s">
        <v>389</v>
      </c>
      <c r="E123" s="253" t="s">
        <v>180</v>
      </c>
      <c r="F123" s="254">
        <v>28</v>
      </c>
      <c r="G123" s="88">
        <v>86.09</v>
      </c>
      <c r="H123" s="256">
        <f>ROUND((G123*$K$14),2)</f>
        <v>114.31</v>
      </c>
      <c r="I123" s="263">
        <f>ROUND((F123*H123),2)</f>
        <v>3200.68</v>
      </c>
      <c r="J123" s="252">
        <f>I123/$I$157</f>
        <v>0.00276714531164742</v>
      </c>
      <c r="K123"/>
    </row>
    <row r="124" spans="1:11" ht="15">
      <c r="A124" s="292" t="s">
        <v>320</v>
      </c>
      <c r="B124" s="285"/>
      <c r="C124" s="285"/>
      <c r="D124" s="293" t="s">
        <v>366</v>
      </c>
      <c r="E124" s="294"/>
      <c r="F124" s="295"/>
      <c r="G124" s="285"/>
      <c r="H124" s="285"/>
      <c r="I124" s="296"/>
      <c r="J124" s="285"/>
      <c r="K124"/>
    </row>
    <row r="125" spans="1:11" ht="14.25">
      <c r="A125" s="119" t="s">
        <v>364</v>
      </c>
      <c r="B125" s="255" t="s">
        <v>375</v>
      </c>
      <c r="C125" s="83" t="s">
        <v>168</v>
      </c>
      <c r="D125" s="84" t="s">
        <v>390</v>
      </c>
      <c r="E125" s="253" t="s">
        <v>37</v>
      </c>
      <c r="F125" s="254">
        <v>240</v>
      </c>
      <c r="G125" s="85">
        <v>41.59</v>
      </c>
      <c r="H125" s="283">
        <f>ROUND((G125*$K$14),2)</f>
        <v>55.22</v>
      </c>
      <c r="I125" s="257">
        <f>ROUND((F125*H125),2)</f>
        <v>13252.8</v>
      </c>
      <c r="J125" s="250">
        <f>I125/$I$157</f>
        <v>0.011457697547458954</v>
      </c>
      <c r="K125"/>
    </row>
    <row r="126" spans="1:11" ht="14.25">
      <c r="A126" s="119" t="s">
        <v>365</v>
      </c>
      <c r="B126" s="255" t="s">
        <v>376</v>
      </c>
      <c r="C126" s="83" t="s">
        <v>168</v>
      </c>
      <c r="D126" s="251" t="s">
        <v>391</v>
      </c>
      <c r="E126" s="253" t="s">
        <v>37</v>
      </c>
      <c r="F126" s="254">
        <v>125</v>
      </c>
      <c r="G126" s="88">
        <v>38.61</v>
      </c>
      <c r="H126" s="256">
        <f>ROUND((G126*$K$14),2)</f>
        <v>51.27</v>
      </c>
      <c r="I126" s="263">
        <f>ROUND((F126*H126),2)</f>
        <v>6408.75</v>
      </c>
      <c r="J126" s="252">
        <f>I126/$I$157</f>
        <v>0.005540679641832487</v>
      </c>
      <c r="K126"/>
    </row>
    <row r="127" spans="1:11" ht="15">
      <c r="A127" s="319" t="s">
        <v>191</v>
      </c>
      <c r="B127" s="320"/>
      <c r="C127" s="320"/>
      <c r="D127" s="320"/>
      <c r="E127" s="320"/>
      <c r="F127" s="320"/>
      <c r="G127" s="320"/>
      <c r="H127" s="321"/>
      <c r="I127" s="126">
        <f>SUM(I100:I126)</f>
        <v>171306.19999999995</v>
      </c>
      <c r="J127" s="171">
        <f>SUM(J100:J126)</f>
        <v>0.1481026369978053</v>
      </c>
      <c r="K127"/>
    </row>
    <row r="128" spans="1:11" ht="15" thickBot="1">
      <c r="A128" s="298"/>
      <c r="B128" s="299"/>
      <c r="C128" s="90"/>
      <c r="D128" s="97"/>
      <c r="E128" s="300"/>
      <c r="F128" s="301"/>
      <c r="G128" s="93"/>
      <c r="H128" s="302"/>
      <c r="I128" s="303"/>
      <c r="J128" s="304"/>
      <c r="K128"/>
    </row>
    <row r="129" spans="1:11" ht="15.75" thickBot="1">
      <c r="A129" s="80">
        <v>14</v>
      </c>
      <c r="B129" s="96"/>
      <c r="C129" s="96"/>
      <c r="D129" s="81" t="s">
        <v>367</v>
      </c>
      <c r="E129" s="95"/>
      <c r="F129" s="273"/>
      <c r="G129" s="96"/>
      <c r="H129" s="96"/>
      <c r="I129" s="169"/>
      <c r="J129" s="170"/>
      <c r="K129"/>
    </row>
    <row r="130" spans="1:11" ht="14.25">
      <c r="A130" s="119" t="s">
        <v>398</v>
      </c>
      <c r="B130" s="255" t="s">
        <v>377</v>
      </c>
      <c r="C130" s="83" t="s">
        <v>168</v>
      </c>
      <c r="D130" s="84" t="s">
        <v>175</v>
      </c>
      <c r="E130" s="253" t="s">
        <v>149</v>
      </c>
      <c r="F130" s="254">
        <v>12</v>
      </c>
      <c r="G130" s="85">
        <v>462.22</v>
      </c>
      <c r="H130" s="283">
        <f>ROUND((G130*$K$14),2)</f>
        <v>613.74</v>
      </c>
      <c r="I130" s="257">
        <f>ROUND((F130*H130),2)</f>
        <v>7364.88</v>
      </c>
      <c r="J130" s="250">
        <f>I130/$I$157</f>
        <v>0.006367301061913672</v>
      </c>
      <c r="K130"/>
    </row>
    <row r="131" spans="1:11" ht="14.25">
      <c r="A131" s="119" t="s">
        <v>399</v>
      </c>
      <c r="B131" s="255" t="s">
        <v>378</v>
      </c>
      <c r="C131" s="83" t="s">
        <v>168</v>
      </c>
      <c r="D131" s="251" t="s">
        <v>392</v>
      </c>
      <c r="E131" s="253" t="s">
        <v>149</v>
      </c>
      <c r="F131" s="254">
        <v>1</v>
      </c>
      <c r="G131" s="88">
        <v>475.66</v>
      </c>
      <c r="H131" s="256">
        <f>ROUND((G131*$K$14),2)</f>
        <v>631.59</v>
      </c>
      <c r="I131" s="263">
        <f>ROUND((F131*H131),2)</f>
        <v>631.59</v>
      </c>
      <c r="J131" s="252">
        <f>I131/$I$157</f>
        <v>0.0005460406249245142</v>
      </c>
      <c r="K131"/>
    </row>
    <row r="132" spans="1:11" ht="14.25">
      <c r="A132" s="119" t="s">
        <v>400</v>
      </c>
      <c r="B132" s="255" t="s">
        <v>379</v>
      </c>
      <c r="C132" s="83" t="s">
        <v>168</v>
      </c>
      <c r="D132" s="251" t="s">
        <v>393</v>
      </c>
      <c r="E132" s="253" t="s">
        <v>149</v>
      </c>
      <c r="F132" s="254">
        <v>24</v>
      </c>
      <c r="G132" s="88">
        <v>10.59</v>
      </c>
      <c r="H132" s="283">
        <f aca="true" t="shared" si="9" ref="H132:H137">ROUND((G132*$K$14),2)</f>
        <v>14.06</v>
      </c>
      <c r="I132" s="257">
        <f aca="true" t="shared" si="10" ref="I132:I137">ROUND((F132*H132),2)</f>
        <v>337.44</v>
      </c>
      <c r="J132" s="250">
        <f aca="true" t="shared" si="11" ref="J132:J137">I132/$I$157</f>
        <v>0.0002917334797487738</v>
      </c>
      <c r="K132"/>
    </row>
    <row r="133" spans="1:11" ht="14.25">
      <c r="A133" s="119" t="s">
        <v>401</v>
      </c>
      <c r="B133" s="255" t="s">
        <v>380</v>
      </c>
      <c r="C133" s="83" t="s">
        <v>168</v>
      </c>
      <c r="D133" s="251" t="s">
        <v>394</v>
      </c>
      <c r="E133" s="253" t="s">
        <v>149</v>
      </c>
      <c r="F133" s="254">
        <v>7</v>
      </c>
      <c r="G133" s="88">
        <v>342.19</v>
      </c>
      <c r="H133" s="256">
        <f t="shared" si="9"/>
        <v>454.36</v>
      </c>
      <c r="I133" s="263">
        <f t="shared" si="10"/>
        <v>3180.52</v>
      </c>
      <c r="J133" s="252">
        <f t="shared" si="11"/>
        <v>0.002749715999912785</v>
      </c>
      <c r="K133"/>
    </row>
    <row r="134" spans="1:11" ht="14.25">
      <c r="A134" s="119" t="s">
        <v>402</v>
      </c>
      <c r="B134" s="255" t="s">
        <v>381</v>
      </c>
      <c r="C134" s="83" t="s">
        <v>168</v>
      </c>
      <c r="D134" s="251" t="s">
        <v>176</v>
      </c>
      <c r="E134" s="253" t="s">
        <v>149</v>
      </c>
      <c r="F134" s="254">
        <v>5</v>
      </c>
      <c r="G134" s="88">
        <v>431.71</v>
      </c>
      <c r="H134" s="283">
        <f t="shared" si="9"/>
        <v>573.23</v>
      </c>
      <c r="I134" s="257">
        <f t="shared" si="10"/>
        <v>2866.15</v>
      </c>
      <c r="J134" s="250">
        <f t="shared" si="11"/>
        <v>0.002477927670050818</v>
      </c>
      <c r="K134"/>
    </row>
    <row r="135" spans="1:11" ht="14.25">
      <c r="A135" s="119" t="s">
        <v>403</v>
      </c>
      <c r="B135" s="255" t="s">
        <v>382</v>
      </c>
      <c r="C135" s="83" t="s">
        <v>168</v>
      </c>
      <c r="D135" s="251" t="s">
        <v>395</v>
      </c>
      <c r="E135" s="253" t="s">
        <v>149</v>
      </c>
      <c r="F135" s="254">
        <v>8</v>
      </c>
      <c r="G135" s="88">
        <v>21.03</v>
      </c>
      <c r="H135" s="256">
        <f t="shared" si="9"/>
        <v>27.92</v>
      </c>
      <c r="I135" s="263">
        <f t="shared" si="10"/>
        <v>223.36</v>
      </c>
      <c r="J135" s="252">
        <f t="shared" si="11"/>
        <v>0.00019310570779008455</v>
      </c>
      <c r="K135"/>
    </row>
    <row r="136" spans="1:11" ht="14.25">
      <c r="A136" s="119" t="s">
        <v>404</v>
      </c>
      <c r="B136" s="255" t="s">
        <v>383</v>
      </c>
      <c r="C136" s="83" t="s">
        <v>168</v>
      </c>
      <c r="D136" s="251" t="s">
        <v>396</v>
      </c>
      <c r="E136" s="253" t="s">
        <v>149</v>
      </c>
      <c r="F136" s="254">
        <v>2</v>
      </c>
      <c r="G136" s="88">
        <v>102.57</v>
      </c>
      <c r="H136" s="283">
        <f t="shared" si="9"/>
        <v>136.19</v>
      </c>
      <c r="I136" s="257">
        <f t="shared" si="10"/>
        <v>272.38</v>
      </c>
      <c r="J136" s="250">
        <f t="shared" si="11"/>
        <v>0.00023548590924007533</v>
      </c>
      <c r="K136"/>
    </row>
    <row r="137" spans="1:11" ht="14.25">
      <c r="A137" s="119" t="s">
        <v>405</v>
      </c>
      <c r="B137" s="255" t="s">
        <v>384</v>
      </c>
      <c r="C137" s="83" t="s">
        <v>168</v>
      </c>
      <c r="D137" s="251" t="s">
        <v>397</v>
      </c>
      <c r="E137" s="253" t="s">
        <v>149</v>
      </c>
      <c r="F137" s="254">
        <v>2</v>
      </c>
      <c r="G137" s="88">
        <v>57.57</v>
      </c>
      <c r="H137" s="256">
        <f t="shared" si="9"/>
        <v>76.44</v>
      </c>
      <c r="I137" s="263">
        <f t="shared" si="10"/>
        <v>152.88</v>
      </c>
      <c r="J137" s="252">
        <f t="shared" si="11"/>
        <v>0.00013217228065431645</v>
      </c>
      <c r="K137"/>
    </row>
    <row r="138" spans="1:11" ht="15">
      <c r="A138" s="319" t="s">
        <v>82</v>
      </c>
      <c r="B138" s="320"/>
      <c r="C138" s="320"/>
      <c r="D138" s="320"/>
      <c r="E138" s="320"/>
      <c r="F138" s="320"/>
      <c r="G138" s="320"/>
      <c r="H138" s="321"/>
      <c r="I138" s="126">
        <f>SUM(I130:I137)</f>
        <v>15029.199999999999</v>
      </c>
      <c r="J138" s="171">
        <f>SUM(J130:J137)</f>
        <v>0.01299348273423504</v>
      </c>
      <c r="K138"/>
    </row>
    <row r="139" spans="1:11" ht="15" thickBot="1">
      <c r="A139"/>
      <c r="C139"/>
      <c r="D139"/>
      <c r="E139"/>
      <c r="F139" s="236"/>
      <c r="G139"/>
      <c r="H139"/>
      <c r="I139"/>
      <c r="J139"/>
      <c r="K139"/>
    </row>
    <row r="140" spans="1:11" s="165" customFormat="1" ht="24" customHeight="1" thickBot="1">
      <c r="A140" s="80">
        <v>15</v>
      </c>
      <c r="B140" s="96"/>
      <c r="C140" s="96"/>
      <c r="D140" s="81" t="s">
        <v>406</v>
      </c>
      <c r="E140" s="95"/>
      <c r="F140" s="273"/>
      <c r="G140" s="96"/>
      <c r="H140" s="96"/>
      <c r="I140" s="169"/>
      <c r="J140" s="170"/>
      <c r="K140" s="193"/>
    </row>
    <row r="141" spans="1:11" s="165" customFormat="1" ht="24" customHeight="1">
      <c r="A141" s="305" t="s">
        <v>192</v>
      </c>
      <c r="B141" s="306">
        <v>260651</v>
      </c>
      <c r="C141" s="230" t="s">
        <v>168</v>
      </c>
      <c r="D141" s="307" t="s">
        <v>407</v>
      </c>
      <c r="E141" s="308" t="s">
        <v>16</v>
      </c>
      <c r="F141" s="309">
        <v>75.15</v>
      </c>
      <c r="G141" s="310">
        <v>226.65</v>
      </c>
      <c r="H141" s="310">
        <f>ROUND((G141*$K$14),2)</f>
        <v>300.95</v>
      </c>
      <c r="I141" s="311">
        <f>ROUND((F141*H141),2)</f>
        <v>22616.39</v>
      </c>
      <c r="J141" s="250">
        <f>I141/$I$157</f>
        <v>0.01955298172728595</v>
      </c>
      <c r="K141" s="193"/>
    </row>
    <row r="142" spans="1:11" s="165" customFormat="1" ht="18.75" customHeight="1">
      <c r="A142" s="370" t="s">
        <v>195</v>
      </c>
      <c r="B142" s="371"/>
      <c r="C142" s="371"/>
      <c r="D142" s="371"/>
      <c r="E142" s="371"/>
      <c r="F142" s="371"/>
      <c r="G142" s="371"/>
      <c r="H142" s="372"/>
      <c r="I142" s="231">
        <f>SUM(I141:I141)</f>
        <v>22616.39</v>
      </c>
      <c r="J142" s="232">
        <f>SUM(J141:J141)</f>
        <v>0.01955298172728595</v>
      </c>
      <c r="K142" s="193"/>
    </row>
    <row r="143" spans="1:11" s="165" customFormat="1" ht="18.75" customHeight="1" thickBot="1">
      <c r="A143" s="117"/>
      <c r="B143" s="117"/>
      <c r="C143" s="117"/>
      <c r="D143" s="117"/>
      <c r="E143" s="117"/>
      <c r="F143" s="272"/>
      <c r="G143" s="117"/>
      <c r="H143" s="117"/>
      <c r="I143" s="198"/>
      <c r="J143" s="199"/>
      <c r="K143" s="193"/>
    </row>
    <row r="144" spans="1:11" s="2" customFormat="1" ht="18.75" customHeight="1" thickBot="1">
      <c r="A144" s="80">
        <v>16</v>
      </c>
      <c r="B144" s="96"/>
      <c r="C144" s="96"/>
      <c r="D144" s="81" t="s">
        <v>198</v>
      </c>
      <c r="E144" s="233"/>
      <c r="F144" s="277"/>
      <c r="G144" s="96"/>
      <c r="H144" s="96"/>
      <c r="I144" s="169"/>
      <c r="J144" s="170"/>
      <c r="K144" s="192"/>
    </row>
    <row r="145" spans="1:11" s="118" customFormat="1" ht="14.25">
      <c r="A145" s="86" t="s">
        <v>202</v>
      </c>
      <c r="B145" s="255" t="s">
        <v>408</v>
      </c>
      <c r="C145" s="164" t="s">
        <v>168</v>
      </c>
      <c r="D145" s="84" t="s">
        <v>412</v>
      </c>
      <c r="E145" s="308" t="s">
        <v>16</v>
      </c>
      <c r="F145" s="253">
        <v>39.3</v>
      </c>
      <c r="G145" s="312">
        <v>683.49</v>
      </c>
      <c r="H145" s="256">
        <f>ROUND((G145*$K$14),2)</f>
        <v>907.55</v>
      </c>
      <c r="I145" s="312">
        <f>ROUND((F145*H145),2)</f>
        <v>35666.72</v>
      </c>
      <c r="J145" s="250">
        <f>I145/$I$157</f>
        <v>0.030835633999600483</v>
      </c>
      <c r="K145" s="189"/>
    </row>
    <row r="146" spans="1:11" s="2" customFormat="1" ht="20.25" customHeight="1">
      <c r="A146" s="86" t="s">
        <v>207</v>
      </c>
      <c r="B146" s="255" t="s">
        <v>409</v>
      </c>
      <c r="C146" s="230" t="s">
        <v>168</v>
      </c>
      <c r="D146" s="87" t="s">
        <v>413</v>
      </c>
      <c r="E146" s="253" t="s">
        <v>149</v>
      </c>
      <c r="F146" s="253">
        <v>1</v>
      </c>
      <c r="G146" s="256">
        <v>1086.29</v>
      </c>
      <c r="H146" s="256">
        <f>ROUND((G146*$K$14),2)</f>
        <v>1442.39</v>
      </c>
      <c r="I146" s="263">
        <f>ROUND((F146*H146),2)</f>
        <v>1442.39</v>
      </c>
      <c r="J146" s="250">
        <f>I146/$I$157</f>
        <v>0.0012470171107599394</v>
      </c>
      <c r="K146" s="192"/>
    </row>
    <row r="147" spans="1:11" s="165" customFormat="1" ht="20.25" customHeight="1">
      <c r="A147" s="86" t="s">
        <v>208</v>
      </c>
      <c r="B147" s="255" t="s">
        <v>410</v>
      </c>
      <c r="C147" s="230" t="s">
        <v>168</v>
      </c>
      <c r="D147" s="87" t="s">
        <v>414</v>
      </c>
      <c r="E147" s="253" t="s">
        <v>149</v>
      </c>
      <c r="F147" s="253">
        <v>1</v>
      </c>
      <c r="G147" s="256">
        <v>1084.22</v>
      </c>
      <c r="H147" s="256">
        <f>ROUND((G147*$K$14),2)</f>
        <v>1439.64</v>
      </c>
      <c r="I147" s="263">
        <f>ROUND((F147*H147),2)</f>
        <v>1439.64</v>
      </c>
      <c r="J147" s="250">
        <f>I147/$I$157</f>
        <v>0.001244639600478677</v>
      </c>
      <c r="K147" s="193"/>
    </row>
    <row r="148" spans="1:11" s="165" customFormat="1" ht="20.25" customHeight="1">
      <c r="A148" s="86" t="s">
        <v>209</v>
      </c>
      <c r="B148" s="255" t="s">
        <v>411</v>
      </c>
      <c r="C148" s="164" t="s">
        <v>168</v>
      </c>
      <c r="D148" s="84" t="s">
        <v>415</v>
      </c>
      <c r="E148" s="253" t="s">
        <v>37</v>
      </c>
      <c r="F148" s="253">
        <v>4</v>
      </c>
      <c r="G148" s="312">
        <v>224.16</v>
      </c>
      <c r="H148" s="256">
        <f>ROUND((G148*$K$14),2)</f>
        <v>297.64</v>
      </c>
      <c r="I148" s="312">
        <f>ROUND((F148*H148),2)</f>
        <v>1190.56</v>
      </c>
      <c r="J148" s="250">
        <f>I148/$I$157</f>
        <v>0.0010292976874398416</v>
      </c>
      <c r="K148" s="193"/>
    </row>
    <row r="149" spans="1:11" s="165" customFormat="1" ht="20.25" customHeight="1">
      <c r="A149" s="86" t="s">
        <v>421</v>
      </c>
      <c r="B149" s="255" t="s">
        <v>420</v>
      </c>
      <c r="C149" s="164" t="s">
        <v>168</v>
      </c>
      <c r="D149" s="251" t="s">
        <v>422</v>
      </c>
      <c r="E149" s="253" t="s">
        <v>149</v>
      </c>
      <c r="F149" s="253">
        <v>1</v>
      </c>
      <c r="G149" s="312">
        <v>2552.95</v>
      </c>
      <c r="H149" s="256">
        <f>ROUND((G149*$K$14),2)</f>
        <v>3389.84</v>
      </c>
      <c r="I149" s="312">
        <f>ROUND((F149*H149),2)</f>
        <v>3389.84</v>
      </c>
      <c r="J149" s="250">
        <f>I149/$I$157</f>
        <v>0.0029306834370305345</v>
      </c>
      <c r="K149" s="193"/>
    </row>
    <row r="150" spans="1:11" s="165" customFormat="1" ht="20.25" customHeight="1">
      <c r="A150" s="319" t="s">
        <v>203</v>
      </c>
      <c r="B150" s="320"/>
      <c r="C150" s="320"/>
      <c r="D150" s="320"/>
      <c r="E150" s="320"/>
      <c r="F150" s="320"/>
      <c r="G150" s="320"/>
      <c r="H150" s="321"/>
      <c r="I150" s="126">
        <f>SUM(I145:I149)</f>
        <v>43129.149999999994</v>
      </c>
      <c r="J150" s="232">
        <f>SUM(J145:J149)</f>
        <v>0.03728727183530948</v>
      </c>
      <c r="K150" s="193"/>
    </row>
    <row r="151" spans="1:11" s="165" customFormat="1" ht="20.25" customHeight="1" thickBot="1">
      <c r="A151" s="117"/>
      <c r="B151" s="117"/>
      <c r="C151" s="117"/>
      <c r="D151" s="117"/>
      <c r="E151" s="117"/>
      <c r="F151" s="272"/>
      <c r="G151" s="117"/>
      <c r="H151" s="117"/>
      <c r="I151" s="198"/>
      <c r="J151" s="199"/>
      <c r="K151" s="193"/>
    </row>
    <row r="152" spans="1:11" s="2" customFormat="1" ht="18.75" customHeight="1" thickBot="1">
      <c r="A152" s="80">
        <v>17</v>
      </c>
      <c r="B152" s="96"/>
      <c r="C152" s="96"/>
      <c r="D152" s="81" t="s">
        <v>418</v>
      </c>
      <c r="E152" s="233"/>
      <c r="F152" s="277"/>
      <c r="G152" s="96"/>
      <c r="H152" s="96"/>
      <c r="I152" s="169"/>
      <c r="J152" s="170"/>
      <c r="K152" s="192"/>
    </row>
    <row r="153" spans="1:11" s="118" customFormat="1" ht="14.25">
      <c r="A153" s="86" t="s">
        <v>205</v>
      </c>
      <c r="B153" s="255" t="s">
        <v>416</v>
      </c>
      <c r="C153" s="164" t="s">
        <v>168</v>
      </c>
      <c r="D153" s="84" t="s">
        <v>419</v>
      </c>
      <c r="E153" s="253" t="s">
        <v>37</v>
      </c>
      <c r="F153" s="253">
        <v>75</v>
      </c>
      <c r="G153" s="312">
        <v>5.75</v>
      </c>
      <c r="H153" s="256">
        <f>ROUND((G153*$K$14),2)</f>
        <v>7.63</v>
      </c>
      <c r="I153" s="312">
        <f>ROUND((F153*H153),2)</f>
        <v>572.25</v>
      </c>
      <c r="J153" s="250">
        <f>I153/$I$157</f>
        <v>0.0004947382758008411</v>
      </c>
      <c r="K153" s="189"/>
    </row>
    <row r="154" spans="1:11" s="2" customFormat="1" ht="20.25" customHeight="1">
      <c r="A154" s="86" t="s">
        <v>206</v>
      </c>
      <c r="B154" s="255" t="s">
        <v>417</v>
      </c>
      <c r="C154" s="230" t="s">
        <v>168</v>
      </c>
      <c r="D154" s="87" t="s">
        <v>181</v>
      </c>
      <c r="E154" s="253" t="s">
        <v>16</v>
      </c>
      <c r="F154" s="253">
        <v>810.39</v>
      </c>
      <c r="G154" s="256">
        <v>4.53</v>
      </c>
      <c r="H154" s="256">
        <f>ROUND((G154*$K$14),2)</f>
        <v>6.01</v>
      </c>
      <c r="I154" s="263">
        <f>ROUND((F154*H154),2)</f>
        <v>4870.44</v>
      </c>
      <c r="J154" s="250">
        <f>I154/$I$157</f>
        <v>0.00421073497246212</v>
      </c>
      <c r="K154" s="192"/>
    </row>
    <row r="155" spans="1:11" s="165" customFormat="1" ht="20.25" customHeight="1">
      <c r="A155" s="319" t="s">
        <v>204</v>
      </c>
      <c r="B155" s="320"/>
      <c r="C155" s="320"/>
      <c r="D155" s="320"/>
      <c r="E155" s="320"/>
      <c r="F155" s="320"/>
      <c r="G155" s="320"/>
      <c r="H155" s="321"/>
      <c r="I155" s="126">
        <f>SUM(I153:I154)</f>
        <v>5442.69</v>
      </c>
      <c r="J155" s="171">
        <f>SUM(J153:J154)</f>
        <v>0.004705473248262961</v>
      </c>
      <c r="K155" s="193"/>
    </row>
    <row r="156" spans="1:11" s="165" customFormat="1" ht="16.5" customHeight="1" thickBot="1">
      <c r="A156" s="117"/>
      <c r="B156" s="117"/>
      <c r="C156" s="117"/>
      <c r="D156" s="117"/>
      <c r="E156" s="117"/>
      <c r="F156" s="272"/>
      <c r="G156" s="117"/>
      <c r="H156" s="117"/>
      <c r="I156" s="198"/>
      <c r="J156" s="199"/>
      <c r="K156" s="193"/>
    </row>
    <row r="157" spans="1:10" ht="15.75" thickBot="1">
      <c r="A157" s="367" t="s">
        <v>2</v>
      </c>
      <c r="B157" s="368"/>
      <c r="C157" s="368"/>
      <c r="D157" s="368"/>
      <c r="E157" s="368"/>
      <c r="F157" s="368"/>
      <c r="G157" s="368"/>
      <c r="H157" s="369"/>
      <c r="I157" s="200">
        <f>I19+I26+I43+I47+I52+I58+I63+I68+I74+I80+I87+I96+I127+I138+I142+I150+I155</f>
        <v>1156672.1799999997</v>
      </c>
      <c r="J157" s="201">
        <f>J19+J26+J43+J47+J52+J58+J63+J68+J74+J80+J87+J96+J127+J138+J142+J150+J155</f>
        <v>1.0000000000000004</v>
      </c>
    </row>
    <row r="158" spans="1:11" ht="14.25">
      <c r="A158" s="175"/>
      <c r="B158" s="176"/>
      <c r="C158" s="176"/>
      <c r="D158" s="176"/>
      <c r="E158" s="177"/>
      <c r="F158" s="278"/>
      <c r="G158" s="176"/>
      <c r="H158" s="176"/>
      <c r="I158" s="178"/>
      <c r="J158" s="176"/>
      <c r="K158" s="194"/>
    </row>
    <row r="159" spans="2:10" ht="14.25">
      <c r="B159" s="176"/>
      <c r="C159" s="176"/>
      <c r="D159" s="176"/>
      <c r="E159" s="177"/>
      <c r="F159" s="278"/>
      <c r="G159" s="176"/>
      <c r="H159" s="176"/>
      <c r="I159" s="186">
        <f>I164-I157</f>
        <v>-256672.1799999997</v>
      </c>
      <c r="J159" s="176"/>
    </row>
    <row r="160" spans="2:10" ht="14.25">
      <c r="B160" s="176"/>
      <c r="C160" s="176"/>
      <c r="D160" s="176"/>
      <c r="E160" s="177"/>
      <c r="F160" s="278"/>
      <c r="G160" s="176"/>
      <c r="H160" s="176"/>
      <c r="J160" s="176"/>
    </row>
    <row r="161" spans="2:10" ht="14.25">
      <c r="B161" s="176"/>
      <c r="C161" s="176"/>
      <c r="D161" s="176"/>
      <c r="E161" s="177"/>
      <c r="F161" s="278"/>
      <c r="G161" s="176"/>
      <c r="H161" s="176"/>
      <c r="J161" s="176"/>
    </row>
    <row r="162" spans="8:9" ht="14.25">
      <c r="H162" s="176" t="s">
        <v>151</v>
      </c>
      <c r="I162" s="181">
        <v>900000</v>
      </c>
    </row>
    <row r="163" spans="8:9" ht="14.25">
      <c r="H163" s="176" t="s">
        <v>150</v>
      </c>
      <c r="I163" s="181">
        <v>0</v>
      </c>
    </row>
    <row r="164" spans="6:9" ht="14.25">
      <c r="F164" s="280"/>
      <c r="H164" s="176"/>
      <c r="I164" s="182">
        <f>I162+I163</f>
        <v>900000</v>
      </c>
    </row>
    <row r="165" spans="7:8" ht="14.25">
      <c r="G165" s="183"/>
      <c r="H165" s="176"/>
    </row>
    <row r="166" spans="7:8" ht="14.25">
      <c r="G166" s="184"/>
      <c r="H166" s="176"/>
    </row>
    <row r="167" spans="8:9" ht="14.25">
      <c r="H167" s="176"/>
      <c r="I167" s="182"/>
    </row>
    <row r="168" ht="14.25">
      <c r="H168" s="175"/>
    </row>
  </sheetData>
  <sheetProtection/>
  <mergeCells count="32">
    <mergeCell ref="A157:H157"/>
    <mergeCell ref="A63:H63"/>
    <mergeCell ref="A138:H138"/>
    <mergeCell ref="A80:H80"/>
    <mergeCell ref="A87:H87"/>
    <mergeCell ref="A155:H155"/>
    <mergeCell ref="A96:H96"/>
    <mergeCell ref="A142:H142"/>
    <mergeCell ref="A150:H150"/>
    <mergeCell ref="A68:H68"/>
    <mergeCell ref="A127:H127"/>
    <mergeCell ref="B9:J9"/>
    <mergeCell ref="A43:H43"/>
    <mergeCell ref="A47:H47"/>
    <mergeCell ref="A74:H74"/>
    <mergeCell ref="A58:H58"/>
    <mergeCell ref="D12:E12"/>
    <mergeCell ref="B11:C12"/>
    <mergeCell ref="B7:E7"/>
    <mergeCell ref="B10:C10"/>
    <mergeCell ref="A19:H19"/>
    <mergeCell ref="A2:J6"/>
    <mergeCell ref="A52:H52"/>
    <mergeCell ref="F10:J10"/>
    <mergeCell ref="F11:J11"/>
    <mergeCell ref="A1:J1"/>
    <mergeCell ref="F7:G7"/>
    <mergeCell ref="A11:A12"/>
    <mergeCell ref="F12:J12"/>
    <mergeCell ref="D10:E11"/>
    <mergeCell ref="A26:H26"/>
    <mergeCell ref="B8:E8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300" verticalDpi="3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view="pageBreakPreview" zoomScale="70" zoomScaleSheetLayoutView="70" zoomScalePageLayoutView="0" workbookViewId="0" topLeftCell="A1">
      <selection activeCell="G31" sqref="G31"/>
    </sheetView>
  </sheetViews>
  <sheetFormatPr defaultColWidth="9.140625" defaultRowHeight="12.75"/>
  <cols>
    <col min="1" max="1" width="9.8515625" style="228" customWidth="1"/>
    <col min="2" max="2" width="22.8515625" style="247" customWidth="1"/>
    <col min="3" max="3" width="25.7109375" style="228" customWidth="1"/>
    <col min="4" max="8" width="25.7109375" style="179" customWidth="1"/>
    <col min="9" max="9" width="17.7109375" style="179" bestFit="1" customWidth="1"/>
    <col min="10" max="10" width="15.7109375" style="249" customWidth="1"/>
    <col min="11" max="11" width="14.140625" style="0" customWidth="1"/>
  </cols>
  <sheetData>
    <row r="1" spans="1:10" ht="15" customHeight="1">
      <c r="A1" s="382" t="s">
        <v>39</v>
      </c>
      <c r="B1" s="382"/>
      <c r="C1" s="403" t="str">
        <f>ORÇAMENTO!$B$7</f>
        <v>PREFEITURA MUNICIPAL DE OURÉM</v>
      </c>
      <c r="D1" s="403"/>
      <c r="E1" s="403"/>
      <c r="F1" s="403"/>
      <c r="G1" s="313" t="s">
        <v>70</v>
      </c>
      <c r="H1" s="409" t="str">
        <f>ORÇAMENTO!H7</f>
        <v>OURÉM / PA</v>
      </c>
      <c r="I1" s="409"/>
      <c r="J1" s="409"/>
    </row>
    <row r="2" spans="1:10" ht="15">
      <c r="A2" s="382" t="s">
        <v>40</v>
      </c>
      <c r="B2" s="382"/>
      <c r="C2" s="403" t="str">
        <f>ORÇAMENTO!$B$8</f>
        <v>REVITALIZAÇÃO DO HOSPITAL MUNICIPAL LUIZ CARLOS DE SOUSA</v>
      </c>
      <c r="D2" s="403"/>
      <c r="E2" s="403"/>
      <c r="F2" s="403"/>
      <c r="G2" s="403"/>
      <c r="H2" s="403"/>
      <c r="I2" s="403"/>
      <c r="J2" s="403"/>
    </row>
    <row r="3" spans="1:10" ht="15" customHeight="1">
      <c r="A3" s="382" t="s">
        <v>41</v>
      </c>
      <c r="B3" s="382"/>
      <c r="C3" s="403" t="str">
        <f>ORÇAMENTO!$B$9</f>
        <v>RUA LUIZ DE MOURA, Nº 365, BAIRRO CENTRO </v>
      </c>
      <c r="D3" s="403"/>
      <c r="E3" s="403"/>
      <c r="F3" s="403"/>
      <c r="G3" s="403"/>
      <c r="H3" s="403"/>
      <c r="I3" s="403"/>
      <c r="J3" s="403"/>
    </row>
    <row r="4" spans="1:10" ht="15">
      <c r="A4" s="382" t="s">
        <v>42</v>
      </c>
      <c r="B4" s="382"/>
      <c r="C4" s="401">
        <f>BDI!J25</f>
        <v>0.327811006493955</v>
      </c>
      <c r="D4" s="401"/>
      <c r="E4" s="401"/>
      <c r="F4" s="401"/>
      <c r="G4" s="400" t="s">
        <v>43</v>
      </c>
      <c r="H4" s="410" t="str">
        <f>ORÇAMENTO!F10</f>
        <v>SEDOP SETEMBRO 2017</v>
      </c>
      <c r="I4" s="410"/>
      <c r="J4" s="410"/>
    </row>
    <row r="5" spans="1:10" ht="18.75" customHeight="1">
      <c r="A5" s="399" t="s">
        <v>44</v>
      </c>
      <c r="B5" s="399"/>
      <c r="C5" s="402" t="str">
        <f>ORÇAMENTO!B11</f>
        <v>MARUZA BAPTISTA</v>
      </c>
      <c r="D5" s="402"/>
      <c r="E5" s="402"/>
      <c r="F5" s="402"/>
      <c r="G5" s="400"/>
      <c r="H5" s="410" t="str">
        <f>ORÇAMENTO!F11</f>
        <v>SINAPI DEZEMBRO 2017 - DESONERADA</v>
      </c>
      <c r="I5" s="410"/>
      <c r="J5" s="410"/>
    </row>
    <row r="6" spans="1:10" ht="15">
      <c r="A6" s="399"/>
      <c r="B6" s="399"/>
      <c r="C6" s="402"/>
      <c r="D6" s="402"/>
      <c r="E6" s="402"/>
      <c r="F6" s="402"/>
      <c r="G6" s="314" t="s">
        <v>45</v>
      </c>
      <c r="H6" s="406" t="str">
        <f>ORÇAMENTO!F12</f>
        <v>CAU-A: 28510-2/PA</v>
      </c>
      <c r="I6" s="407"/>
      <c r="J6" s="408"/>
    </row>
    <row r="7" spans="1:10" ht="15.75" thickBot="1">
      <c r="A7" s="389"/>
      <c r="B7" s="390"/>
      <c r="C7" s="390"/>
      <c r="D7" s="390"/>
      <c r="E7" s="390"/>
      <c r="F7" s="390"/>
      <c r="G7" s="390"/>
      <c r="H7" s="390"/>
      <c r="I7" s="229"/>
      <c r="J7" s="227"/>
    </row>
    <row r="8" spans="1:10" ht="15.75" thickBot="1">
      <c r="A8" s="395" t="s">
        <v>18</v>
      </c>
      <c r="B8" s="396"/>
      <c r="C8" s="396"/>
      <c r="D8" s="396"/>
      <c r="E8" s="396"/>
      <c r="F8" s="396"/>
      <c r="G8" s="396"/>
      <c r="H8" s="396"/>
      <c r="I8" s="396"/>
      <c r="J8" s="397"/>
    </row>
    <row r="9" spans="1:10" ht="15.75" thickBot="1">
      <c r="A9" s="113"/>
      <c r="B9" s="204"/>
      <c r="C9" s="114"/>
      <c r="D9" s="114"/>
      <c r="E9" s="114"/>
      <c r="F9" s="114"/>
      <c r="G9" s="114"/>
      <c r="H9" s="114"/>
      <c r="I9" s="114"/>
      <c r="J9" s="115"/>
    </row>
    <row r="10" spans="1:10" ht="15.75" thickBot="1">
      <c r="A10" s="385" t="s">
        <v>5</v>
      </c>
      <c r="B10" s="387" t="s">
        <v>84</v>
      </c>
      <c r="C10" s="404" t="s">
        <v>432</v>
      </c>
      <c r="D10" s="405"/>
      <c r="E10" s="405"/>
      <c r="F10" s="405"/>
      <c r="G10" s="405"/>
      <c r="H10" s="405"/>
      <c r="I10" s="391" t="s">
        <v>19</v>
      </c>
      <c r="J10" s="391" t="s">
        <v>4</v>
      </c>
    </row>
    <row r="11" spans="1:10" ht="15.75" thickBot="1">
      <c r="A11" s="386"/>
      <c r="B11" s="388"/>
      <c r="C11" s="116" t="s">
        <v>426</v>
      </c>
      <c r="D11" s="116" t="s">
        <v>427</v>
      </c>
      <c r="E11" s="116" t="s">
        <v>428</v>
      </c>
      <c r="F11" s="116" t="s">
        <v>429</v>
      </c>
      <c r="G11" s="116" t="s">
        <v>430</v>
      </c>
      <c r="H11" s="116" t="s">
        <v>431</v>
      </c>
      <c r="I11" s="392"/>
      <c r="J11" s="392"/>
    </row>
    <row r="12" spans="1:10" ht="16.5" customHeight="1">
      <c r="A12" s="378">
        <v>1</v>
      </c>
      <c r="B12" s="380" t="str">
        <f>ORÇAMENTO!D16</f>
        <v>ADMINISTRAÇÃO LOCAL</v>
      </c>
      <c r="C12" s="238">
        <f aca="true" t="shared" si="0" ref="C12:H12">1/6</f>
        <v>0.16666666666666666</v>
      </c>
      <c r="D12" s="238">
        <f t="shared" si="0"/>
        <v>0.16666666666666666</v>
      </c>
      <c r="E12" s="238">
        <f t="shared" si="0"/>
        <v>0.16666666666666666</v>
      </c>
      <c r="F12" s="238">
        <f t="shared" si="0"/>
        <v>0.16666666666666666</v>
      </c>
      <c r="G12" s="238">
        <f t="shared" si="0"/>
        <v>0.16666666666666666</v>
      </c>
      <c r="H12" s="238">
        <f t="shared" si="0"/>
        <v>0.16666666666666666</v>
      </c>
      <c r="I12" s="375">
        <f>ORÇAMENTO!I19</f>
        <v>48497.6</v>
      </c>
      <c r="J12" s="398">
        <f>I12/$I$46</f>
        <v>0.04192856095147029</v>
      </c>
    </row>
    <row r="13" spans="1:11" ht="16.5" customHeight="1" thickBot="1">
      <c r="A13" s="379"/>
      <c r="B13" s="381"/>
      <c r="C13" s="316">
        <f aca="true" t="shared" si="1" ref="C13:H13">$I12*C12</f>
        <v>8082.9333333333325</v>
      </c>
      <c r="D13" s="316">
        <f t="shared" si="1"/>
        <v>8082.9333333333325</v>
      </c>
      <c r="E13" s="316">
        <f t="shared" si="1"/>
        <v>8082.9333333333325</v>
      </c>
      <c r="F13" s="316">
        <f t="shared" si="1"/>
        <v>8082.9333333333325</v>
      </c>
      <c r="G13" s="316">
        <f t="shared" si="1"/>
        <v>8082.9333333333325</v>
      </c>
      <c r="H13" s="316">
        <f t="shared" si="1"/>
        <v>8082.9333333333325</v>
      </c>
      <c r="I13" s="376"/>
      <c r="J13" s="374"/>
      <c r="K13" s="129">
        <f>SUM(C13:H13)</f>
        <v>48497.6</v>
      </c>
    </row>
    <row r="14" spans="1:10" ht="16.5" customHeight="1">
      <c r="A14" s="378">
        <v>2</v>
      </c>
      <c r="B14" s="380" t="str">
        <f>ORÇAMENTO!D21</f>
        <v>SERVIÇOS PRELIMINARES</v>
      </c>
      <c r="C14" s="238">
        <v>1</v>
      </c>
      <c r="D14" s="239"/>
      <c r="E14" s="239"/>
      <c r="F14" s="239"/>
      <c r="G14" s="239"/>
      <c r="H14" s="239"/>
      <c r="I14" s="375">
        <f>ORÇAMENTO!I26</f>
        <v>37832.59</v>
      </c>
      <c r="J14" s="398">
        <f>I14/$I$46</f>
        <v>0.03270813516064682</v>
      </c>
    </row>
    <row r="15" spans="1:11" ht="16.5" customHeight="1" thickBot="1">
      <c r="A15" s="379"/>
      <c r="B15" s="381"/>
      <c r="C15" s="316">
        <f>$I14*C14</f>
        <v>37832.59</v>
      </c>
      <c r="D15" s="240"/>
      <c r="E15" s="240"/>
      <c r="F15" s="240"/>
      <c r="G15" s="240"/>
      <c r="H15" s="240"/>
      <c r="I15" s="376"/>
      <c r="J15" s="374"/>
      <c r="K15" s="129">
        <f>SUM(C15:H15)</f>
        <v>37832.59</v>
      </c>
    </row>
    <row r="16" spans="1:10" ht="16.5" customHeight="1">
      <c r="A16" s="378">
        <v>3</v>
      </c>
      <c r="B16" s="380" t="str">
        <f>ORÇAMENTO!D28</f>
        <v>DEMOLIÇÕES E RETIRADAS</v>
      </c>
      <c r="C16" s="238">
        <v>1</v>
      </c>
      <c r="D16" s="239"/>
      <c r="E16" s="239"/>
      <c r="F16" s="239"/>
      <c r="G16" s="239"/>
      <c r="H16" s="239"/>
      <c r="I16" s="375">
        <f>ORÇAMENTO!I43</f>
        <v>39001.18000000001</v>
      </c>
      <c r="J16" s="373">
        <f>I16/$I$46</f>
        <v>0.03371843870231237</v>
      </c>
    </row>
    <row r="17" spans="1:11" ht="16.5" customHeight="1" thickBot="1">
      <c r="A17" s="379"/>
      <c r="B17" s="381"/>
      <c r="C17" s="316">
        <f>$I16*C16</f>
        <v>39001.18000000001</v>
      </c>
      <c r="D17" s="240"/>
      <c r="E17" s="240"/>
      <c r="F17" s="240"/>
      <c r="G17" s="240"/>
      <c r="H17" s="240"/>
      <c r="I17" s="376"/>
      <c r="J17" s="374"/>
      <c r="K17" s="129">
        <f>SUM(C17:H17)</f>
        <v>39001.18000000001</v>
      </c>
    </row>
    <row r="18" spans="1:10" ht="16.5" customHeight="1">
      <c r="A18" s="378">
        <v>4</v>
      </c>
      <c r="B18" s="380" t="str">
        <f>ORÇAMENTO!D45</f>
        <v>MOVIMENTO DE TERRA</v>
      </c>
      <c r="C18" s="239"/>
      <c r="D18" s="238">
        <v>1</v>
      </c>
      <c r="E18" s="239"/>
      <c r="F18" s="239"/>
      <c r="G18" s="239"/>
      <c r="H18" s="239"/>
      <c r="I18" s="375">
        <f>ORÇAMENTO!I47</f>
        <v>360.72</v>
      </c>
      <c r="J18" s="373">
        <f>I18/$I$46</f>
        <v>0.00031186018496615016</v>
      </c>
    </row>
    <row r="19" spans="1:11" ht="16.5" customHeight="1" thickBot="1">
      <c r="A19" s="379"/>
      <c r="B19" s="381"/>
      <c r="C19" s="240"/>
      <c r="D19" s="316">
        <f>$I18*D18</f>
        <v>360.72</v>
      </c>
      <c r="E19" s="240"/>
      <c r="F19" s="240"/>
      <c r="G19" s="240"/>
      <c r="H19" s="240"/>
      <c r="I19" s="376"/>
      <c r="J19" s="374"/>
      <c r="K19" s="129">
        <f>SUM(C19:H19)</f>
        <v>360.72</v>
      </c>
    </row>
    <row r="20" spans="1:10" ht="16.5" customHeight="1">
      <c r="A20" s="378">
        <v>5</v>
      </c>
      <c r="B20" s="380" t="str">
        <f>ORÇAMENTO!D49</f>
        <v>INFRAESTRUTURA</v>
      </c>
      <c r="C20" s="239"/>
      <c r="D20" s="238">
        <v>1</v>
      </c>
      <c r="E20" s="239"/>
      <c r="F20" s="239"/>
      <c r="G20" s="239"/>
      <c r="H20" s="239"/>
      <c r="I20" s="375">
        <f>ORÇAMENTO!I52</f>
        <v>9747.970000000001</v>
      </c>
      <c r="J20" s="373">
        <f>I20/$I$46</f>
        <v>0.008427599598703933</v>
      </c>
    </row>
    <row r="21" spans="1:11" ht="16.5" customHeight="1" thickBot="1">
      <c r="A21" s="379"/>
      <c r="B21" s="381"/>
      <c r="C21" s="240"/>
      <c r="D21" s="316">
        <f>$I20*D20</f>
        <v>9747.970000000001</v>
      </c>
      <c r="E21" s="240"/>
      <c r="F21" s="240"/>
      <c r="G21" s="240"/>
      <c r="H21" s="240"/>
      <c r="I21" s="376"/>
      <c r="J21" s="374"/>
      <c r="K21" s="129">
        <f>SUM(C21:H21)</f>
        <v>9747.970000000001</v>
      </c>
    </row>
    <row r="22" spans="1:10" ht="16.5" customHeight="1">
      <c r="A22" s="378">
        <v>6</v>
      </c>
      <c r="B22" s="380" t="str">
        <f>ORÇAMENTO!D54</f>
        <v>ESTRUTURA</v>
      </c>
      <c r="C22" s="239"/>
      <c r="D22" s="239"/>
      <c r="E22" s="238">
        <v>1</v>
      </c>
      <c r="F22" s="239"/>
      <c r="G22" s="239"/>
      <c r="H22" s="239"/>
      <c r="I22" s="375">
        <f>ORÇAMENTO!I58</f>
        <v>6203.97</v>
      </c>
      <c r="J22" s="373">
        <f>I22/$I$46</f>
        <v>0.005363637258051803</v>
      </c>
    </row>
    <row r="23" spans="1:11" ht="16.5" customHeight="1" thickBot="1">
      <c r="A23" s="379"/>
      <c r="B23" s="381"/>
      <c r="C23" s="240"/>
      <c r="D23" s="240"/>
      <c r="E23" s="316">
        <f>$I22*E22</f>
        <v>6203.97</v>
      </c>
      <c r="F23" s="240"/>
      <c r="G23" s="240"/>
      <c r="H23" s="240"/>
      <c r="I23" s="376"/>
      <c r="J23" s="374"/>
      <c r="K23" s="129">
        <f>SUM(C23:H23)</f>
        <v>6203.97</v>
      </c>
    </row>
    <row r="24" spans="1:10" ht="16.5" customHeight="1">
      <c r="A24" s="378">
        <v>7</v>
      </c>
      <c r="B24" s="380" t="str">
        <f>ORÇAMENTO!D60</f>
        <v>COBERTURA</v>
      </c>
      <c r="C24" s="239"/>
      <c r="D24" s="239"/>
      <c r="E24" s="238">
        <v>0.5</v>
      </c>
      <c r="F24" s="238">
        <v>0.5</v>
      </c>
      <c r="G24" s="239"/>
      <c r="H24" s="239"/>
      <c r="I24" s="375">
        <f>ORÇAMENTO!I63</f>
        <v>276093.61</v>
      </c>
      <c r="J24" s="373">
        <f>I24/$I$46</f>
        <v>0.23869650776938375</v>
      </c>
    </row>
    <row r="25" spans="1:11" ht="16.5" customHeight="1" thickBot="1">
      <c r="A25" s="379"/>
      <c r="B25" s="381"/>
      <c r="C25" s="240"/>
      <c r="D25" s="240"/>
      <c r="E25" s="316">
        <f>$I24*E24</f>
        <v>138046.805</v>
      </c>
      <c r="F25" s="316">
        <f>$I24*F24</f>
        <v>138046.805</v>
      </c>
      <c r="G25" s="240"/>
      <c r="H25" s="240"/>
      <c r="I25" s="376"/>
      <c r="J25" s="374"/>
      <c r="K25" s="129">
        <f>SUM(C25:H25)</f>
        <v>276093.61</v>
      </c>
    </row>
    <row r="26" spans="1:11" ht="16.5" customHeight="1">
      <c r="A26" s="378">
        <v>8</v>
      </c>
      <c r="B26" s="380" t="str">
        <f>ORÇAMENTO!D65</f>
        <v>FORRO</v>
      </c>
      <c r="C26" s="239"/>
      <c r="D26" s="239"/>
      <c r="E26" s="239"/>
      <c r="F26" s="239"/>
      <c r="G26" s="238">
        <v>0.3</v>
      </c>
      <c r="H26" s="238">
        <v>0.7</v>
      </c>
      <c r="I26" s="375">
        <f>ORÇAMENTO!I68</f>
        <v>72959.72</v>
      </c>
      <c r="J26" s="373">
        <f>I26/$I$46</f>
        <v>0.06307726706109593</v>
      </c>
      <c r="K26" s="129"/>
    </row>
    <row r="27" spans="1:11" ht="16.5" customHeight="1" thickBot="1">
      <c r="A27" s="379"/>
      <c r="B27" s="381"/>
      <c r="C27" s="240"/>
      <c r="D27" s="240"/>
      <c r="E27" s="240"/>
      <c r="F27" s="240"/>
      <c r="G27" s="316">
        <f>$I26*G26</f>
        <v>21887.916</v>
      </c>
      <c r="H27" s="316">
        <f>$I26*H26</f>
        <v>51071.804</v>
      </c>
      <c r="I27" s="376"/>
      <c r="J27" s="374"/>
      <c r="K27" s="129">
        <f>SUM(C27:H27)</f>
        <v>72959.72</v>
      </c>
    </row>
    <row r="28" spans="1:10" ht="16.5" customHeight="1">
      <c r="A28" s="378">
        <v>9</v>
      </c>
      <c r="B28" s="380" t="str">
        <f>ORÇAMENTO!D70</f>
        <v>PISOS</v>
      </c>
      <c r="C28" s="239"/>
      <c r="D28" s="239"/>
      <c r="E28" s="239"/>
      <c r="F28" s="238">
        <v>0.5</v>
      </c>
      <c r="G28" s="238">
        <v>0.5</v>
      </c>
      <c r="H28" s="239"/>
      <c r="I28" s="375">
        <f>ORÇAMENTO!I74</f>
        <v>135938.08000000002</v>
      </c>
      <c r="J28" s="373">
        <f>I28/$I$46</f>
        <v>0.11752515738729019</v>
      </c>
    </row>
    <row r="29" spans="1:11" ht="16.5" customHeight="1" thickBot="1">
      <c r="A29" s="379"/>
      <c r="B29" s="381"/>
      <c r="C29" s="240"/>
      <c r="D29" s="240"/>
      <c r="E29" s="240"/>
      <c r="F29" s="316">
        <f>$I28*F28</f>
        <v>67969.04000000001</v>
      </c>
      <c r="G29" s="316">
        <f>$I28*G28</f>
        <v>67969.04000000001</v>
      </c>
      <c r="H29" s="240"/>
      <c r="I29" s="376"/>
      <c r="J29" s="374"/>
      <c r="K29" s="129">
        <f>SUM(C29:H29)</f>
        <v>135938.08000000002</v>
      </c>
    </row>
    <row r="30" spans="1:10" ht="16.5" customHeight="1">
      <c r="A30" s="378">
        <v>10</v>
      </c>
      <c r="B30" s="393" t="str">
        <f>ORÇAMENTO!D76</f>
        <v>REVESTIMENTOS</v>
      </c>
      <c r="C30" s="239"/>
      <c r="D30" s="239"/>
      <c r="E30" s="239"/>
      <c r="F30" s="238">
        <v>0.5</v>
      </c>
      <c r="G30" s="238">
        <v>0.5</v>
      </c>
      <c r="H30" s="239"/>
      <c r="I30" s="375">
        <f>ORÇAMENTO!I80</f>
        <v>162774.36000000002</v>
      </c>
      <c r="J30" s="373">
        <f>I30/$I$46</f>
        <v>0.14072644160941095</v>
      </c>
    </row>
    <row r="31" spans="1:11" ht="16.5" customHeight="1" thickBot="1">
      <c r="A31" s="379"/>
      <c r="B31" s="394"/>
      <c r="C31" s="240"/>
      <c r="D31" s="240"/>
      <c r="E31" s="240"/>
      <c r="F31" s="316">
        <f>$I30*F30</f>
        <v>81387.18000000001</v>
      </c>
      <c r="G31" s="316">
        <f>$I30*G30</f>
        <v>81387.18000000001</v>
      </c>
      <c r="H31" s="240"/>
      <c r="I31" s="376"/>
      <c r="J31" s="374"/>
      <c r="K31" s="129">
        <f>SUM(C31:H31)</f>
        <v>162774.36000000002</v>
      </c>
    </row>
    <row r="32" spans="1:10" ht="16.5" customHeight="1">
      <c r="A32" s="378">
        <v>11</v>
      </c>
      <c r="B32" s="393" t="str">
        <f>ORÇAMENTO!D82</f>
        <v>PINTURA</v>
      </c>
      <c r="C32" s="239"/>
      <c r="D32" s="239"/>
      <c r="E32" s="239"/>
      <c r="F32" s="239"/>
      <c r="G32" s="239"/>
      <c r="H32" s="238">
        <v>1</v>
      </c>
      <c r="I32" s="375">
        <f>ORÇAMENTO!I87</f>
        <v>51420.64</v>
      </c>
      <c r="J32" s="373">
        <f>I32/$I$46</f>
        <v>0.04445567282512147</v>
      </c>
    </row>
    <row r="33" spans="1:11" ht="16.5" customHeight="1" thickBot="1">
      <c r="A33" s="379"/>
      <c r="B33" s="394"/>
      <c r="C33" s="240"/>
      <c r="D33" s="240"/>
      <c r="E33" s="240"/>
      <c r="F33" s="240"/>
      <c r="G33" s="240"/>
      <c r="H33" s="316">
        <f>$I32*H32</f>
        <v>51420.64</v>
      </c>
      <c r="I33" s="376"/>
      <c r="J33" s="374"/>
      <c r="K33" s="129">
        <f>SUM(C33:H33)</f>
        <v>51420.64</v>
      </c>
    </row>
    <row r="34" spans="1:10" ht="16.5" customHeight="1">
      <c r="A34" s="378">
        <v>12</v>
      </c>
      <c r="B34" s="380" t="str">
        <f>ORÇAMENTO!D89</f>
        <v>ESQUADRIAS</v>
      </c>
      <c r="C34" s="239"/>
      <c r="D34" s="239"/>
      <c r="E34" s="239"/>
      <c r="F34" s="239"/>
      <c r="G34" s="239"/>
      <c r="H34" s="238">
        <v>1</v>
      </c>
      <c r="I34" s="375">
        <f>ORÇAMENTO!I96</f>
        <v>58318.11</v>
      </c>
      <c r="J34" s="373">
        <f>I34/$I$46</f>
        <v>0.050418874948647954</v>
      </c>
    </row>
    <row r="35" spans="1:11" ht="16.5" customHeight="1" thickBot="1">
      <c r="A35" s="379"/>
      <c r="B35" s="381"/>
      <c r="C35" s="240"/>
      <c r="D35" s="240"/>
      <c r="E35" s="240"/>
      <c r="F35" s="240"/>
      <c r="G35" s="240"/>
      <c r="H35" s="316">
        <f>$I34*H34</f>
        <v>58318.11</v>
      </c>
      <c r="I35" s="376"/>
      <c r="J35" s="374"/>
      <c r="K35" s="129">
        <f>SUM(C35:H35)</f>
        <v>58318.11</v>
      </c>
    </row>
    <row r="36" spans="1:10" ht="16.5" customHeight="1">
      <c r="A36" s="378">
        <v>13</v>
      </c>
      <c r="B36" s="380" t="str">
        <f>ORÇAMENTO!D98</f>
        <v>INSTALAÇÕES </v>
      </c>
      <c r="C36" s="239"/>
      <c r="D36" s="238">
        <v>0.25</v>
      </c>
      <c r="E36" s="238">
        <v>0.25</v>
      </c>
      <c r="F36" s="238">
        <v>0.25</v>
      </c>
      <c r="G36" s="238">
        <v>0.25</v>
      </c>
      <c r="H36" s="239"/>
      <c r="I36" s="375">
        <f>ORÇAMENTO!I127</f>
        <v>171306.19999999995</v>
      </c>
      <c r="J36" s="373">
        <f>I36/$I$46</f>
        <v>0.1481026369978052</v>
      </c>
    </row>
    <row r="37" spans="1:11" ht="16.5" customHeight="1" thickBot="1">
      <c r="A37" s="379"/>
      <c r="B37" s="381"/>
      <c r="C37" s="240"/>
      <c r="D37" s="316">
        <f>$I36*D36</f>
        <v>42826.54999999999</v>
      </c>
      <c r="E37" s="316">
        <f>$I36*E36</f>
        <v>42826.54999999999</v>
      </c>
      <c r="F37" s="316">
        <f>$I36*F36</f>
        <v>42826.54999999999</v>
      </c>
      <c r="G37" s="316">
        <f>$I36*G36</f>
        <v>42826.54999999999</v>
      </c>
      <c r="H37" s="240"/>
      <c r="I37" s="376"/>
      <c r="J37" s="374"/>
      <c r="K37" s="129">
        <f>SUM(C37:H37)</f>
        <v>171306.19999999995</v>
      </c>
    </row>
    <row r="38" spans="1:10" ht="16.5" customHeight="1">
      <c r="A38" s="378">
        <v>14</v>
      </c>
      <c r="B38" s="380" t="str">
        <f>ORÇAMENTO!D129</f>
        <v>LOUÇAS E METAIS</v>
      </c>
      <c r="C38" s="239"/>
      <c r="D38" s="239"/>
      <c r="E38" s="239"/>
      <c r="F38" s="239"/>
      <c r="G38" s="239"/>
      <c r="H38" s="238">
        <v>1</v>
      </c>
      <c r="I38" s="375">
        <f>ORÇAMENTO!I138</f>
        <v>15029.199999999999</v>
      </c>
      <c r="J38" s="373">
        <f>I38/$I$46</f>
        <v>0.012993482734235038</v>
      </c>
    </row>
    <row r="39" spans="1:11" ht="16.5" customHeight="1" thickBot="1">
      <c r="A39" s="379"/>
      <c r="B39" s="381"/>
      <c r="C39" s="240"/>
      <c r="D39" s="240"/>
      <c r="E39" s="240"/>
      <c r="F39" s="240"/>
      <c r="G39" s="240"/>
      <c r="H39" s="316">
        <f>$I38*H38</f>
        <v>15029.199999999999</v>
      </c>
      <c r="I39" s="376"/>
      <c r="J39" s="374"/>
      <c r="K39" s="129">
        <f>SUM(C39:H39)</f>
        <v>15029.199999999999</v>
      </c>
    </row>
    <row r="40" spans="1:10" ht="16.5" customHeight="1">
      <c r="A40" s="378">
        <v>15</v>
      </c>
      <c r="B40" s="380" t="str">
        <f>ORÇAMENTO!D140</f>
        <v>MURO</v>
      </c>
      <c r="C40" s="239"/>
      <c r="D40" s="238">
        <v>0.5</v>
      </c>
      <c r="E40" s="238">
        <v>0.5</v>
      </c>
      <c r="F40" s="239"/>
      <c r="G40" s="239"/>
      <c r="H40" s="239"/>
      <c r="I40" s="375">
        <f>ORÇAMENTO!I142</f>
        <v>22616.39</v>
      </c>
      <c r="J40" s="373">
        <f>I40/$I$46</f>
        <v>0.01955298172728595</v>
      </c>
    </row>
    <row r="41" spans="1:11" ht="16.5" customHeight="1" thickBot="1">
      <c r="A41" s="379"/>
      <c r="B41" s="381"/>
      <c r="C41" s="240"/>
      <c r="D41" s="316">
        <f>$I40*D40</f>
        <v>11308.195</v>
      </c>
      <c r="E41" s="316">
        <f>$I40*E40</f>
        <v>11308.195</v>
      </c>
      <c r="F41" s="240"/>
      <c r="G41" s="240"/>
      <c r="H41" s="240"/>
      <c r="I41" s="376"/>
      <c r="J41" s="374"/>
      <c r="K41" s="129">
        <f>SUM(C41:H41)</f>
        <v>22616.39</v>
      </c>
    </row>
    <row r="42" spans="1:11" ht="16.5" customHeight="1">
      <c r="A42" s="378">
        <v>16</v>
      </c>
      <c r="B42" s="380" t="str">
        <f>ORÇAMENTO!D144</f>
        <v>OUTROS</v>
      </c>
      <c r="C42" s="239"/>
      <c r="D42" s="239"/>
      <c r="E42" s="239"/>
      <c r="F42" s="239"/>
      <c r="G42" s="239"/>
      <c r="H42" s="238">
        <v>1</v>
      </c>
      <c r="I42" s="375">
        <f>ORÇAMENTO!I150</f>
        <v>43129.149999999994</v>
      </c>
      <c r="J42" s="373">
        <f>I42/$I$46</f>
        <v>0.03728727183530947</v>
      </c>
      <c r="K42" s="203"/>
    </row>
    <row r="43" spans="1:11" ht="16.5" customHeight="1" thickBot="1">
      <c r="A43" s="379"/>
      <c r="B43" s="381"/>
      <c r="C43" s="240"/>
      <c r="D43" s="240"/>
      <c r="E43" s="240"/>
      <c r="F43" s="240"/>
      <c r="G43" s="240"/>
      <c r="H43" s="316">
        <f>$I42*H42</f>
        <v>43129.149999999994</v>
      </c>
      <c r="I43" s="376"/>
      <c r="J43" s="374"/>
      <c r="K43" s="129">
        <f>SUM(C43:H43)</f>
        <v>43129.149999999994</v>
      </c>
    </row>
    <row r="44" spans="1:10" ht="16.5" customHeight="1">
      <c r="A44" s="378">
        <v>17</v>
      </c>
      <c r="B44" s="380" t="str">
        <f>ORÇAMENTO!D152</f>
        <v>LIMPEZA</v>
      </c>
      <c r="C44" s="239"/>
      <c r="D44" s="239"/>
      <c r="E44" s="239"/>
      <c r="F44" s="239"/>
      <c r="G44" s="239"/>
      <c r="H44" s="238">
        <v>1</v>
      </c>
      <c r="I44" s="375">
        <f>ORÇAMENTO!I155</f>
        <v>5442.69</v>
      </c>
      <c r="J44" s="373">
        <f>I44/$I$46</f>
        <v>0.004705473248262961</v>
      </c>
    </row>
    <row r="45" spans="1:11" ht="16.5" customHeight="1" thickBot="1">
      <c r="A45" s="379"/>
      <c r="B45" s="381"/>
      <c r="C45" s="240"/>
      <c r="D45" s="240"/>
      <c r="E45" s="240"/>
      <c r="F45" s="240"/>
      <c r="G45" s="240"/>
      <c r="H45" s="316">
        <f>$I44*H44</f>
        <v>5442.69</v>
      </c>
      <c r="I45" s="376"/>
      <c r="J45" s="377"/>
      <c r="K45" s="129">
        <f>SUM(C45:H45)</f>
        <v>5442.69</v>
      </c>
    </row>
    <row r="46" spans="1:10" ht="19.5" customHeight="1" thickBot="1">
      <c r="A46" s="383" t="s">
        <v>20</v>
      </c>
      <c r="B46" s="384"/>
      <c r="C46" s="241">
        <f aca="true" t="shared" si="2" ref="C46:H46">C13+C15+C17+C19+C21+C23+C25+C27+C29+C31+C33+C35+C37+C39+C41+C43+C45</f>
        <v>84916.70333333334</v>
      </c>
      <c r="D46" s="241">
        <f t="shared" si="2"/>
        <v>72326.36833333332</v>
      </c>
      <c r="E46" s="241">
        <f t="shared" si="2"/>
        <v>206468.4533333333</v>
      </c>
      <c r="F46" s="241">
        <f t="shared" si="2"/>
        <v>338312.5083333333</v>
      </c>
      <c r="G46" s="241">
        <f t="shared" si="2"/>
        <v>222153.61933333334</v>
      </c>
      <c r="H46" s="241">
        <f t="shared" si="2"/>
        <v>232494.52733333336</v>
      </c>
      <c r="I46" s="315">
        <f>SUM(I12:I45)</f>
        <v>1156672.1799999997</v>
      </c>
      <c r="J46" s="237">
        <f>SUM(J12:J45)</f>
        <v>1.0000000000000002</v>
      </c>
    </row>
    <row r="47" spans="1:11" ht="19.5" customHeight="1" thickBot="1">
      <c r="A47" s="383" t="s">
        <v>21</v>
      </c>
      <c r="B47" s="384"/>
      <c r="C47" s="242">
        <f aca="true" t="shared" si="3" ref="C47:H47">(C46)/($I46)</f>
        <v>0.0734146673548709</v>
      </c>
      <c r="D47" s="242">
        <f t="shared" si="3"/>
        <v>0.06252970338867607</v>
      </c>
      <c r="E47" s="242">
        <f t="shared" si="3"/>
        <v>0.17850213474774967</v>
      </c>
      <c r="F47" s="242">
        <f t="shared" si="3"/>
        <v>0.29248780612440545</v>
      </c>
      <c r="G47" s="242">
        <f t="shared" si="3"/>
        <v>0.19206273235804236</v>
      </c>
      <c r="H47" s="242">
        <f t="shared" si="3"/>
        <v>0.20100295602625579</v>
      </c>
      <c r="I47" s="243"/>
      <c r="J47" s="244"/>
      <c r="K47" s="205">
        <f>SUM(K13:K45)</f>
        <v>1156672.1799999997</v>
      </c>
    </row>
    <row r="48" spans="1:10" ht="19.5" customHeight="1" thickBot="1">
      <c r="A48" s="383" t="s">
        <v>22</v>
      </c>
      <c r="B48" s="384"/>
      <c r="C48" s="242">
        <f>SUM($C$47:C47)</f>
        <v>0.0734146673548709</v>
      </c>
      <c r="D48" s="242">
        <f>SUM($C$47:D47)</f>
        <v>0.13594437074354698</v>
      </c>
      <c r="E48" s="242">
        <f>SUM($C$47:E47)</f>
        <v>0.31444650549129666</v>
      </c>
      <c r="F48" s="242">
        <f>SUM($C$47:F47)</f>
        <v>0.6069343116157021</v>
      </c>
      <c r="G48" s="242">
        <f>SUM($C$47:G47)</f>
        <v>0.7989970439737445</v>
      </c>
      <c r="H48" s="242">
        <f>SUM($C$47:H47)</f>
        <v>1.0000000000000002</v>
      </c>
      <c r="I48" s="245"/>
      <c r="J48" s="246"/>
    </row>
    <row r="49" spans="4:11" ht="14.25">
      <c r="D49" s="248"/>
      <c r="K49" s="129"/>
    </row>
    <row r="50" ht="14.25">
      <c r="I50" s="183">
        <f>SUM(C46:H46)</f>
        <v>1156672.18</v>
      </c>
    </row>
  </sheetData>
  <sheetProtection/>
  <mergeCells count="93">
    <mergeCell ref="C2:J2"/>
    <mergeCell ref="C3:J3"/>
    <mergeCell ref="H6:J6"/>
    <mergeCell ref="H1:J1"/>
    <mergeCell ref="H5:J5"/>
    <mergeCell ref="H4:J4"/>
    <mergeCell ref="A5:B6"/>
    <mergeCell ref="G4:G5"/>
    <mergeCell ref="C4:F4"/>
    <mergeCell ref="C5:F6"/>
    <mergeCell ref="C1:F1"/>
    <mergeCell ref="B20:B21"/>
    <mergeCell ref="C10:H10"/>
    <mergeCell ref="A1:B1"/>
    <mergeCell ref="A2:B2"/>
    <mergeCell ref="A3:B3"/>
    <mergeCell ref="A28:A29"/>
    <mergeCell ref="B28:B29"/>
    <mergeCell ref="A30:A31"/>
    <mergeCell ref="J14:J15"/>
    <mergeCell ref="J18:J19"/>
    <mergeCell ref="I28:I29"/>
    <mergeCell ref="J28:J29"/>
    <mergeCell ref="I30:I31"/>
    <mergeCell ref="I26:I27"/>
    <mergeCell ref="J26:J27"/>
    <mergeCell ref="A36:A37"/>
    <mergeCell ref="A26:A27"/>
    <mergeCell ref="B26:B27"/>
    <mergeCell ref="A8:J8"/>
    <mergeCell ref="A12:A13"/>
    <mergeCell ref="B12:B13"/>
    <mergeCell ref="I12:I13"/>
    <mergeCell ref="J12:J13"/>
    <mergeCell ref="I18:I19"/>
    <mergeCell ref="I20:I21"/>
    <mergeCell ref="A46:B46"/>
    <mergeCell ref="A7:H7"/>
    <mergeCell ref="B36:B37"/>
    <mergeCell ref="I10:I11"/>
    <mergeCell ref="J10:J11"/>
    <mergeCell ref="B30:B31"/>
    <mergeCell ref="A32:A33"/>
    <mergeCell ref="I14:I15"/>
    <mergeCell ref="B32:B33"/>
    <mergeCell ref="A34:A35"/>
    <mergeCell ref="A47:B47"/>
    <mergeCell ref="A48:B48"/>
    <mergeCell ref="A10:A11"/>
    <mergeCell ref="B10:B11"/>
    <mergeCell ref="A14:A15"/>
    <mergeCell ref="B14:B15"/>
    <mergeCell ref="A16:A17"/>
    <mergeCell ref="B16:B17"/>
    <mergeCell ref="A24:A25"/>
    <mergeCell ref="B24:B25"/>
    <mergeCell ref="B38:B39"/>
    <mergeCell ref="A42:A43"/>
    <mergeCell ref="B42:B43"/>
    <mergeCell ref="A4:B4"/>
    <mergeCell ref="A22:A23"/>
    <mergeCell ref="B22:B23"/>
    <mergeCell ref="A18:A19"/>
    <mergeCell ref="B18:B19"/>
    <mergeCell ref="A20:A21"/>
    <mergeCell ref="B34:B35"/>
    <mergeCell ref="J16:J17"/>
    <mergeCell ref="I22:I23"/>
    <mergeCell ref="J22:J23"/>
    <mergeCell ref="I24:I25"/>
    <mergeCell ref="J24:J25"/>
    <mergeCell ref="I16:I17"/>
    <mergeCell ref="J20:J21"/>
    <mergeCell ref="I34:I35"/>
    <mergeCell ref="J34:J35"/>
    <mergeCell ref="I36:I37"/>
    <mergeCell ref="J36:J37"/>
    <mergeCell ref="I38:I39"/>
    <mergeCell ref="A44:A45"/>
    <mergeCell ref="B44:B45"/>
    <mergeCell ref="A40:A41"/>
    <mergeCell ref="B40:B41"/>
    <mergeCell ref="A38:A39"/>
    <mergeCell ref="J38:J39"/>
    <mergeCell ref="I42:I43"/>
    <mergeCell ref="J42:J43"/>
    <mergeCell ref="I44:I45"/>
    <mergeCell ref="J44:J45"/>
    <mergeCell ref="J30:J31"/>
    <mergeCell ref="I40:I41"/>
    <mergeCell ref="J40:J41"/>
    <mergeCell ref="I32:I33"/>
    <mergeCell ref="J32:J33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360" verticalDpi="36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SheetLayoutView="100" zoomScalePageLayoutView="0" workbookViewId="0" topLeftCell="A1">
      <selection activeCell="Q23" sqref="Q23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1.57421875" style="0" customWidth="1"/>
    <col min="4" max="4" width="10.8515625" style="0" customWidth="1"/>
    <col min="5" max="5" width="9.57421875" style="0" customWidth="1"/>
    <col min="6" max="6" width="8.8515625" style="0" customWidth="1"/>
    <col min="7" max="7" width="8.7109375" style="0" customWidth="1"/>
    <col min="8" max="8" width="11.57421875" style="0" customWidth="1"/>
    <col min="9" max="9" width="12.7109375" style="0" customWidth="1"/>
    <col min="10" max="10" width="13.00390625" style="0" customWidth="1"/>
    <col min="11" max="11" width="12.7109375" style="0" customWidth="1"/>
    <col min="12" max="12" width="22.421875" style="0" customWidth="1"/>
  </cols>
  <sheetData>
    <row r="1" spans="1:12" ht="15.75" customHeight="1">
      <c r="A1" s="412" t="s">
        <v>39</v>
      </c>
      <c r="B1" s="413"/>
      <c r="C1" s="212" t="str">
        <f>ORÇAMENTO!B7</f>
        <v>PREFEITURA MUNICIPAL DE OURÉM</v>
      </c>
      <c r="D1" s="213"/>
      <c r="E1" s="213"/>
      <c r="F1" s="214"/>
      <c r="G1" s="215"/>
      <c r="H1" s="216" t="s">
        <v>70</v>
      </c>
      <c r="I1" s="217"/>
      <c r="J1" s="218" t="str">
        <f>ORÇAMENTO!H7</f>
        <v>OURÉM / PA</v>
      </c>
      <c r="K1" s="214"/>
      <c r="L1" s="219"/>
    </row>
    <row r="2" spans="1:12" ht="15.75" customHeight="1">
      <c r="A2" s="414" t="s">
        <v>40</v>
      </c>
      <c r="B2" s="415"/>
      <c r="C2" s="7" t="str">
        <f>ORÇAMENTO!B8</f>
        <v>REVITALIZAÇÃO DO HOSPITAL MUNICIPAL LUIZ CARLOS DE SOUSA</v>
      </c>
      <c r="D2" s="9"/>
      <c r="E2" s="9"/>
      <c r="F2" s="9"/>
      <c r="G2" s="9"/>
      <c r="H2" s="9"/>
      <c r="I2" s="9"/>
      <c r="J2" s="9"/>
      <c r="K2" s="39"/>
      <c r="L2" s="220"/>
    </row>
    <row r="3" spans="1:12" ht="15.75" customHeight="1">
      <c r="A3" s="414" t="s">
        <v>41</v>
      </c>
      <c r="B3" s="415"/>
      <c r="C3" s="7" t="str">
        <f>ORÇAMENTO!B9</f>
        <v>RUA LUIZ DE MOURA, Nº 365, BAIRRO CENTRO </v>
      </c>
      <c r="D3" s="9"/>
      <c r="E3" s="9"/>
      <c r="F3" s="9"/>
      <c r="G3" s="9"/>
      <c r="H3" s="40"/>
      <c r="I3" s="40"/>
      <c r="J3" s="9"/>
      <c r="K3" s="39"/>
      <c r="L3" s="220"/>
    </row>
    <row r="4" spans="1:12" ht="15.75" customHeight="1">
      <c r="A4" s="414" t="s">
        <v>42</v>
      </c>
      <c r="B4" s="415"/>
      <c r="C4" s="35">
        <f>BDI!J25</f>
        <v>0.327811006493955</v>
      </c>
      <c r="D4" s="38"/>
      <c r="E4" s="39"/>
      <c r="F4" s="8"/>
      <c r="G4" s="39"/>
      <c r="H4" s="416" t="s">
        <v>43</v>
      </c>
      <c r="I4" s="417"/>
      <c r="J4" s="41" t="str">
        <f>ORÇAMENTO!F10</f>
        <v>SEDOP SETEMBRO 2017</v>
      </c>
      <c r="K4" s="42"/>
      <c r="L4" s="221"/>
    </row>
    <row r="5" spans="1:12" ht="15.75" customHeight="1">
      <c r="A5" s="420" t="s">
        <v>44</v>
      </c>
      <c r="B5" s="421"/>
      <c r="C5" s="424" t="str">
        <f>ORÇAMENTO!B11</f>
        <v>MARUZA BAPTISTA</v>
      </c>
      <c r="D5" s="425"/>
      <c r="E5" s="425"/>
      <c r="F5" s="425"/>
      <c r="G5" s="426"/>
      <c r="H5" s="418"/>
      <c r="I5" s="419"/>
      <c r="J5" s="195" t="str">
        <f>ORÇAMENTO!F11</f>
        <v>SINAPI DEZEMBRO 2017 - DESONERADA</v>
      </c>
      <c r="K5" s="195"/>
      <c r="L5" s="222"/>
    </row>
    <row r="6" spans="1:12" ht="15.75" customHeight="1" thickBot="1">
      <c r="A6" s="422"/>
      <c r="B6" s="423"/>
      <c r="C6" s="427"/>
      <c r="D6" s="428"/>
      <c r="E6" s="428"/>
      <c r="F6" s="428"/>
      <c r="G6" s="429"/>
      <c r="H6" s="223" t="s">
        <v>45</v>
      </c>
      <c r="I6" s="224"/>
      <c r="J6" s="225" t="str">
        <f>ORÇAMENTO!F12</f>
        <v>CAU-A: 28510-2/PA</v>
      </c>
      <c r="K6" s="225"/>
      <c r="L6" s="226"/>
    </row>
    <row r="7" ht="15.75" customHeight="1" thickBot="1"/>
    <row r="8" spans="1:12" ht="15.75" customHeight="1" thickBot="1">
      <c r="A8" s="430" t="s">
        <v>38</v>
      </c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2"/>
    </row>
    <row r="9" ht="15.75" customHeight="1" thickBot="1"/>
    <row r="10" spans="2:10" ht="13.5" thickBot="1">
      <c r="B10" s="100" t="s">
        <v>46</v>
      </c>
      <c r="C10" s="101" t="s">
        <v>47</v>
      </c>
      <c r="D10" s="102"/>
      <c r="E10" s="102"/>
      <c r="F10" s="102"/>
      <c r="G10" s="102"/>
      <c r="H10" s="102"/>
      <c r="I10" s="102"/>
      <c r="J10" s="103"/>
    </row>
    <row r="11" spans="2:10" ht="15">
      <c r="B11" s="16">
        <v>1</v>
      </c>
      <c r="C11" s="17" t="s">
        <v>48</v>
      </c>
      <c r="D11" s="12"/>
      <c r="E11" s="12"/>
      <c r="F11" s="12"/>
      <c r="G11" s="12"/>
      <c r="H11" s="12"/>
      <c r="I11" s="20"/>
      <c r="J11" s="18">
        <v>0.04</v>
      </c>
    </row>
    <row r="12" spans="2:10" ht="15">
      <c r="B12" s="16">
        <v>2</v>
      </c>
      <c r="C12" s="17" t="s">
        <v>49</v>
      </c>
      <c r="D12" s="12"/>
      <c r="E12" s="12"/>
      <c r="F12" s="12"/>
      <c r="G12" s="12"/>
      <c r="H12" s="12"/>
      <c r="I12" s="12"/>
      <c r="J12" s="18">
        <v>0.008</v>
      </c>
    </row>
    <row r="13" spans="2:10" ht="12.75">
      <c r="B13" s="19">
        <v>3</v>
      </c>
      <c r="C13" s="17" t="s">
        <v>50</v>
      </c>
      <c r="D13" s="12"/>
      <c r="E13" s="12"/>
      <c r="F13" s="12"/>
      <c r="G13" s="12"/>
      <c r="H13" s="12"/>
      <c r="I13" s="20"/>
      <c r="J13" s="21">
        <v>0.0127</v>
      </c>
    </row>
    <row r="14" spans="2:10" ht="15">
      <c r="B14" s="16">
        <v>4</v>
      </c>
      <c r="C14" s="17" t="s">
        <v>51</v>
      </c>
      <c r="D14" s="12"/>
      <c r="E14" s="12"/>
      <c r="F14" s="12"/>
      <c r="G14" s="12"/>
      <c r="H14" s="12"/>
      <c r="I14" s="20"/>
      <c r="J14" s="18">
        <v>0.0123</v>
      </c>
    </row>
    <row r="15" spans="2:10" ht="15">
      <c r="B15" s="16">
        <v>5</v>
      </c>
      <c r="C15" s="17" t="s">
        <v>52</v>
      </c>
      <c r="D15" s="12"/>
      <c r="E15" s="12"/>
      <c r="F15" s="12"/>
      <c r="G15" s="12"/>
      <c r="H15" s="12"/>
      <c r="I15" s="20"/>
      <c r="J15" s="36">
        <v>0.074</v>
      </c>
    </row>
    <row r="16" spans="2:10" ht="15.75" thickBot="1">
      <c r="B16" s="22">
        <v>6</v>
      </c>
      <c r="C16" s="23" t="s">
        <v>53</v>
      </c>
      <c r="D16" s="24"/>
      <c r="E16" s="24"/>
      <c r="F16" s="24"/>
      <c r="G16" s="24"/>
      <c r="H16" s="24"/>
      <c r="I16" s="25"/>
      <c r="J16" s="37">
        <f>J23</f>
        <v>0.1315</v>
      </c>
    </row>
    <row r="17" spans="2:10" ht="12.75">
      <c r="B17" s="26"/>
      <c r="C17" s="12"/>
      <c r="D17" s="12"/>
      <c r="E17" s="12"/>
      <c r="F17" s="12"/>
      <c r="G17" s="12"/>
      <c r="H17" s="12"/>
      <c r="I17" s="12"/>
      <c r="J17" s="27"/>
    </row>
    <row r="18" spans="2:10" ht="13.5" thickBot="1">
      <c r="B18" s="10" t="s">
        <v>46</v>
      </c>
      <c r="C18" s="11" t="s">
        <v>54</v>
      </c>
      <c r="D18" s="12"/>
      <c r="E18" s="12"/>
      <c r="F18" s="12"/>
      <c r="G18" s="12"/>
      <c r="H18" s="12"/>
      <c r="I18" s="12"/>
      <c r="J18" s="27"/>
    </row>
    <row r="19" spans="2:10" ht="12.75">
      <c r="B19" s="13" t="s">
        <v>10</v>
      </c>
      <c r="C19" s="28" t="s">
        <v>55</v>
      </c>
      <c r="D19" s="14"/>
      <c r="E19" s="14"/>
      <c r="F19" s="14"/>
      <c r="G19" s="14"/>
      <c r="H19" s="14"/>
      <c r="I19" s="14"/>
      <c r="J19" s="29">
        <v>0.05</v>
      </c>
    </row>
    <row r="20" spans="2:10" ht="15">
      <c r="B20" s="16" t="s">
        <v>11</v>
      </c>
      <c r="C20" s="17" t="s">
        <v>56</v>
      </c>
      <c r="D20" s="12"/>
      <c r="E20" s="12"/>
      <c r="F20" s="12"/>
      <c r="G20" s="12"/>
      <c r="H20" s="12"/>
      <c r="I20" s="12"/>
      <c r="J20" s="18">
        <v>0.0065</v>
      </c>
    </row>
    <row r="21" spans="2:10" ht="15">
      <c r="B21" s="16" t="s">
        <v>28</v>
      </c>
      <c r="C21" s="30" t="s">
        <v>57</v>
      </c>
      <c r="D21" s="12"/>
      <c r="E21" s="12"/>
      <c r="F21" s="12"/>
      <c r="G21" s="12"/>
      <c r="H21" s="12"/>
      <c r="I21" s="12"/>
      <c r="J21" s="18">
        <v>0.03</v>
      </c>
    </row>
    <row r="22" spans="2:10" ht="15.75" thickBot="1">
      <c r="B22" s="22" t="s">
        <v>29</v>
      </c>
      <c r="C22" s="23" t="s">
        <v>58</v>
      </c>
      <c r="D22" s="24"/>
      <c r="E22" s="24"/>
      <c r="F22" s="24"/>
      <c r="G22" s="24"/>
      <c r="H22" s="24"/>
      <c r="I22" s="24"/>
      <c r="J22" s="31">
        <v>0.045</v>
      </c>
    </row>
    <row r="23" spans="2:12" ht="16.5" thickBot="1">
      <c r="B23" s="17"/>
      <c r="C23" s="12"/>
      <c r="D23" s="12"/>
      <c r="E23" s="12"/>
      <c r="F23" s="12"/>
      <c r="G23" s="14" t="s">
        <v>59</v>
      </c>
      <c r="H23" s="14"/>
      <c r="I23" s="15"/>
      <c r="J23" s="206">
        <f>SUM(J19:J22)</f>
        <v>0.1315</v>
      </c>
      <c r="L23" s="3"/>
    </row>
    <row r="24" spans="2:12" ht="16.5" thickBot="1">
      <c r="B24" s="104" t="s">
        <v>60</v>
      </c>
      <c r="C24" s="105"/>
      <c r="D24" s="105"/>
      <c r="E24" s="105"/>
      <c r="F24" s="105"/>
      <c r="G24" s="105"/>
      <c r="H24" s="105"/>
      <c r="I24" s="105"/>
      <c r="J24" s="207"/>
      <c r="L24" s="4"/>
    </row>
    <row r="25" spans="2:12" ht="51.75" customHeight="1" thickBot="1">
      <c r="B25" s="106"/>
      <c r="C25" s="107"/>
      <c r="D25" s="107"/>
      <c r="E25" s="107"/>
      <c r="F25" s="107"/>
      <c r="G25" s="107"/>
      <c r="H25" s="107"/>
      <c r="I25" s="108"/>
      <c r="J25" s="208">
        <f>(((1+J11+J12+J13)*(1+J14)*(1+J15))/(1-J16))-1</f>
        <v>0.327811006493955</v>
      </c>
      <c r="L25" s="5"/>
    </row>
    <row r="26" spans="2:12" ht="15.75">
      <c r="B26" s="111" t="s">
        <v>61</v>
      </c>
      <c r="L26" s="4"/>
    </row>
    <row r="27" spans="1:9" ht="15" customHeight="1">
      <c r="A27" s="109"/>
      <c r="B27" s="32" t="s">
        <v>62</v>
      </c>
      <c r="C27" s="12"/>
      <c r="D27" s="12"/>
      <c r="E27" s="12"/>
      <c r="F27" s="12"/>
      <c r="G27" s="12"/>
      <c r="H27" s="12"/>
      <c r="I27" s="110"/>
    </row>
    <row r="28" spans="2:9" ht="15" customHeight="1">
      <c r="B28" s="32" t="s">
        <v>63</v>
      </c>
      <c r="C28" s="32"/>
      <c r="D28" s="32"/>
      <c r="E28" s="32"/>
      <c r="F28" s="32"/>
      <c r="G28" s="32"/>
      <c r="H28" s="32"/>
      <c r="I28" s="32"/>
    </row>
    <row r="29" spans="2:9" ht="15" customHeight="1">
      <c r="B29" s="112" t="s">
        <v>64</v>
      </c>
      <c r="C29" s="33"/>
      <c r="D29" s="33"/>
      <c r="E29" s="33"/>
      <c r="F29" s="33"/>
      <c r="G29" s="33"/>
      <c r="H29" s="33"/>
      <c r="I29" s="33"/>
    </row>
    <row r="30" spans="2:10" ht="15" customHeight="1">
      <c r="B30" s="411" t="s">
        <v>65</v>
      </c>
      <c r="C30" s="411"/>
      <c r="D30" s="411"/>
      <c r="E30" s="411"/>
      <c r="F30" s="411"/>
      <c r="G30" s="411"/>
      <c r="H30" s="411"/>
      <c r="I30" s="411"/>
      <c r="J30" s="411"/>
    </row>
    <row r="31" spans="2:10" ht="15" customHeight="1">
      <c r="B31" s="411"/>
      <c r="C31" s="411"/>
      <c r="D31" s="411"/>
      <c r="E31" s="411"/>
      <c r="F31" s="411"/>
      <c r="G31" s="411"/>
      <c r="H31" s="411"/>
      <c r="I31" s="411"/>
      <c r="J31" s="411"/>
    </row>
    <row r="32" spans="2:10" ht="15" customHeight="1">
      <c r="B32" s="411" t="s">
        <v>66</v>
      </c>
      <c r="C32" s="411"/>
      <c r="D32" s="411"/>
      <c r="E32" s="411"/>
      <c r="F32" s="411"/>
      <c r="G32" s="411"/>
      <c r="H32" s="411"/>
      <c r="I32" s="411"/>
      <c r="J32" s="411"/>
    </row>
    <row r="33" spans="2:10" ht="15" customHeight="1">
      <c r="B33" s="411"/>
      <c r="C33" s="411"/>
      <c r="D33" s="411"/>
      <c r="E33" s="411"/>
      <c r="F33" s="411"/>
      <c r="G33" s="411"/>
      <c r="H33" s="411"/>
      <c r="I33" s="411"/>
      <c r="J33" s="411"/>
    </row>
    <row r="34" spans="2:9" ht="12.75">
      <c r="B34" s="33"/>
      <c r="C34" s="33"/>
      <c r="D34" s="33"/>
      <c r="E34" s="33"/>
      <c r="F34" s="33"/>
      <c r="G34" s="33"/>
      <c r="H34" s="33"/>
      <c r="I34" s="33"/>
    </row>
    <row r="35" spans="2:9" ht="12.75">
      <c r="B35" s="33"/>
      <c r="C35" s="33"/>
      <c r="D35" s="33"/>
      <c r="E35" s="33"/>
      <c r="F35" s="33"/>
      <c r="G35" s="33"/>
      <c r="H35" s="33"/>
      <c r="I35" s="33"/>
    </row>
    <row r="36" spans="2:9" ht="12.75">
      <c r="B36" s="33"/>
      <c r="C36" s="33"/>
      <c r="D36" s="33"/>
      <c r="E36" s="33"/>
      <c r="F36" s="33"/>
      <c r="G36" s="33"/>
      <c r="H36" s="33"/>
      <c r="I36" s="33"/>
    </row>
    <row r="37" spans="2:9" ht="12.75">
      <c r="B37" s="33"/>
      <c r="C37" s="33"/>
      <c r="D37" s="33"/>
      <c r="E37" s="33"/>
      <c r="F37" s="33"/>
      <c r="G37" s="33"/>
      <c r="H37" s="33"/>
      <c r="I37" s="33"/>
    </row>
    <row r="38" spans="1:9" ht="12.75">
      <c r="A38" s="34"/>
      <c r="B38" s="34"/>
      <c r="C38" s="34"/>
      <c r="D38" s="34"/>
      <c r="E38" s="34"/>
      <c r="F38" s="34"/>
      <c r="G38" s="34"/>
      <c r="H38" s="34"/>
      <c r="I38" s="34"/>
    </row>
  </sheetData>
  <sheetProtection/>
  <mergeCells count="10">
    <mergeCell ref="B32:J33"/>
    <mergeCell ref="B30:J31"/>
    <mergeCell ref="A1:B1"/>
    <mergeCell ref="A2:B2"/>
    <mergeCell ref="A3:B3"/>
    <mergeCell ref="A4:B4"/>
    <mergeCell ref="H4:I5"/>
    <mergeCell ref="A5:B6"/>
    <mergeCell ref="C5:G6"/>
    <mergeCell ref="A8:L8"/>
  </mergeCells>
  <printOptions/>
  <pageMargins left="0.5118110236220472" right="0.5118110236220472" top="0.7874015748031497" bottom="0.7874015748031497" header="0.31496062992125984" footer="0.31496062992125984"/>
  <pageSetup fitToHeight="1" fitToWidth="1" horizontalDpi="360" verticalDpi="36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98" zoomScaleSheetLayoutView="98" zoomScalePageLayoutView="0" workbookViewId="0" topLeftCell="A16">
      <selection activeCell="A7" sqref="A7:M7"/>
    </sheetView>
  </sheetViews>
  <sheetFormatPr defaultColWidth="9.140625" defaultRowHeight="12.75"/>
  <cols>
    <col min="1" max="3" width="13.421875" style="69" customWidth="1"/>
    <col min="4" max="4" width="10.28125" style="69" customWidth="1"/>
    <col min="5" max="5" width="8.57421875" style="69" customWidth="1"/>
    <col min="6" max="6" width="5.57421875" style="69" customWidth="1"/>
    <col min="7" max="7" width="3.421875" style="69" customWidth="1"/>
    <col min="8" max="8" width="12.00390625" style="69" customWidth="1"/>
    <col min="9" max="13" width="13.421875" style="69" customWidth="1"/>
  </cols>
  <sheetData>
    <row r="1" spans="1:13" ht="15">
      <c r="A1" s="443" t="s">
        <v>39</v>
      </c>
      <c r="B1" s="444"/>
      <c r="C1" s="45" t="str">
        <f>ORÇAMENTO!B7</f>
        <v>PREFEITURA MUNICIPAL DE OURÉM</v>
      </c>
      <c r="D1" s="46"/>
      <c r="E1" s="46"/>
      <c r="F1" s="47"/>
      <c r="G1" s="48"/>
      <c r="H1" s="49" t="s">
        <v>70</v>
      </c>
      <c r="I1" s="50"/>
      <c r="J1" s="51" t="str">
        <f>ORÇAMENTO!H7</f>
        <v>OURÉM / PA</v>
      </c>
      <c r="K1" s="52"/>
      <c r="L1" s="52"/>
      <c r="M1" s="53"/>
    </row>
    <row r="2" spans="1:13" ht="15">
      <c r="A2" s="443" t="s">
        <v>40</v>
      </c>
      <c r="B2" s="444"/>
      <c r="C2" s="54" t="str">
        <f>ORÇAMENTO!B8</f>
        <v>REVITALIZAÇÃO DO HOSPITAL MUNICIPAL LUIZ CARLOS DE SOUSA</v>
      </c>
      <c r="D2" s="55"/>
      <c r="E2" s="55"/>
      <c r="F2" s="55"/>
      <c r="G2" s="55"/>
      <c r="H2" s="55"/>
      <c r="I2" s="55"/>
      <c r="J2" s="55"/>
      <c r="K2" s="43"/>
      <c r="L2" s="43"/>
      <c r="M2" s="44"/>
    </row>
    <row r="3" spans="1:13" ht="15">
      <c r="A3" s="443" t="s">
        <v>41</v>
      </c>
      <c r="B3" s="444"/>
      <c r="C3" s="54" t="str">
        <f>ORÇAMENTO!B9</f>
        <v>RUA LUIZ DE MOURA, Nº 365, BAIRRO CENTRO </v>
      </c>
      <c r="D3" s="55"/>
      <c r="E3" s="55"/>
      <c r="F3" s="55"/>
      <c r="G3" s="55"/>
      <c r="H3" s="46"/>
      <c r="I3" s="46"/>
      <c r="J3" s="55"/>
      <c r="K3" s="43"/>
      <c r="L3" s="43"/>
      <c r="M3" s="44"/>
    </row>
    <row r="4" spans="1:13" ht="15">
      <c r="A4" s="443" t="s">
        <v>42</v>
      </c>
      <c r="B4" s="444"/>
      <c r="C4" s="128">
        <f>BDI!J25</f>
        <v>0.327811006493955</v>
      </c>
      <c r="D4" s="56"/>
      <c r="E4" s="43"/>
      <c r="F4" s="57"/>
      <c r="G4" s="43"/>
      <c r="H4" s="58" t="s">
        <v>43</v>
      </c>
      <c r="I4" s="50"/>
      <c r="J4" s="59" t="str">
        <f>ORÇAMENTO!F10</f>
        <v>SEDOP SETEMBRO 2017</v>
      </c>
      <c r="K4" s="60"/>
      <c r="L4" s="60"/>
      <c r="M4" s="61"/>
    </row>
    <row r="5" spans="1:13" ht="15.75" thickBot="1">
      <c r="A5" s="439" t="s">
        <v>44</v>
      </c>
      <c r="B5" s="440"/>
      <c r="C5" s="54" t="str">
        <f>ORÇAMENTO!B11</f>
        <v>MARUZA BAPTISTA</v>
      </c>
      <c r="D5" s="62"/>
      <c r="E5" s="43"/>
      <c r="F5" s="63"/>
      <c r="G5" s="44"/>
      <c r="H5" s="64" t="s">
        <v>45</v>
      </c>
      <c r="I5" s="65"/>
      <c r="J5" s="66" t="str">
        <f>ORÇAMENTO!F12</f>
        <v>CAU-A: 28510-2/PA</v>
      </c>
      <c r="K5" s="66"/>
      <c r="L5" s="66"/>
      <c r="M5" s="67"/>
    </row>
    <row r="6" spans="1:13" ht="15.75" thickBot="1">
      <c r="A6" s="441"/>
      <c r="B6" s="442"/>
      <c r="C6" s="442"/>
      <c r="D6" s="442"/>
      <c r="E6" s="442"/>
      <c r="F6" s="442"/>
      <c r="G6" s="442"/>
      <c r="H6" s="442"/>
      <c r="I6" s="442"/>
      <c r="J6" s="442"/>
      <c r="K6" s="68"/>
      <c r="L6" s="68"/>
      <c r="M6" s="68"/>
    </row>
    <row r="7" spans="1:13" ht="15.75" thickBot="1">
      <c r="A7" s="395" t="s">
        <v>85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7"/>
    </row>
    <row r="9" spans="2:12" ht="14.25">
      <c r="B9" s="438" t="s">
        <v>33</v>
      </c>
      <c r="C9" s="438" t="s">
        <v>34</v>
      </c>
      <c r="D9" s="438"/>
      <c r="E9" s="438"/>
      <c r="F9" s="438"/>
      <c r="G9" s="438"/>
      <c r="H9" s="438"/>
      <c r="I9" s="437" t="s">
        <v>86</v>
      </c>
      <c r="J9" s="437"/>
      <c r="K9" s="437" t="s">
        <v>87</v>
      </c>
      <c r="L9" s="437"/>
    </row>
    <row r="10" spans="2:12" ht="28.5">
      <c r="B10" s="438"/>
      <c r="C10" s="438"/>
      <c r="D10" s="438"/>
      <c r="E10" s="438"/>
      <c r="F10" s="438"/>
      <c r="G10" s="438"/>
      <c r="H10" s="438"/>
      <c r="I10" s="122" t="s">
        <v>88</v>
      </c>
      <c r="J10" s="122" t="s">
        <v>89</v>
      </c>
      <c r="K10" s="122" t="s">
        <v>88</v>
      </c>
      <c r="L10" s="122" t="s">
        <v>89</v>
      </c>
    </row>
    <row r="11" spans="2:12" ht="15">
      <c r="B11" s="435" t="s">
        <v>90</v>
      </c>
      <c r="C11" s="435"/>
      <c r="D11" s="435"/>
      <c r="E11" s="435"/>
      <c r="F11" s="435"/>
      <c r="G11" s="435"/>
      <c r="H11" s="435"/>
      <c r="I11" s="435"/>
      <c r="J11" s="435"/>
      <c r="K11" s="435"/>
      <c r="L11" s="435"/>
    </row>
    <row r="12" spans="2:12" ht="14.25">
      <c r="B12" s="120" t="s">
        <v>91</v>
      </c>
      <c r="C12" s="433" t="s">
        <v>92</v>
      </c>
      <c r="D12" s="433"/>
      <c r="E12" s="433"/>
      <c r="F12" s="433"/>
      <c r="G12" s="433"/>
      <c r="H12" s="433"/>
      <c r="I12" s="133">
        <v>0</v>
      </c>
      <c r="J12" s="133">
        <v>0</v>
      </c>
      <c r="K12" s="133">
        <v>0.2</v>
      </c>
      <c r="L12" s="133">
        <v>0.2</v>
      </c>
    </row>
    <row r="13" spans="2:12" ht="14.25">
      <c r="B13" s="120" t="s">
        <v>93</v>
      </c>
      <c r="C13" s="433" t="s">
        <v>94</v>
      </c>
      <c r="D13" s="433"/>
      <c r="E13" s="433"/>
      <c r="F13" s="433"/>
      <c r="G13" s="433"/>
      <c r="H13" s="433"/>
      <c r="I13" s="133">
        <v>0.015</v>
      </c>
      <c r="J13" s="133">
        <v>0.015</v>
      </c>
      <c r="K13" s="133">
        <v>0.015</v>
      </c>
      <c r="L13" s="133">
        <v>0.015</v>
      </c>
    </row>
    <row r="14" spans="2:12" ht="14.25">
      <c r="B14" s="120" t="s">
        <v>95</v>
      </c>
      <c r="C14" s="433" t="s">
        <v>96</v>
      </c>
      <c r="D14" s="433"/>
      <c r="E14" s="433"/>
      <c r="F14" s="433"/>
      <c r="G14" s="433"/>
      <c r="H14" s="433"/>
      <c r="I14" s="133">
        <v>0.01</v>
      </c>
      <c r="J14" s="133">
        <v>0.01</v>
      </c>
      <c r="K14" s="133">
        <v>0.01</v>
      </c>
      <c r="L14" s="133">
        <v>0.01</v>
      </c>
    </row>
    <row r="15" spans="2:12" ht="14.25">
      <c r="B15" s="120" t="s">
        <v>97</v>
      </c>
      <c r="C15" s="433" t="s">
        <v>98</v>
      </c>
      <c r="D15" s="433"/>
      <c r="E15" s="433"/>
      <c r="F15" s="433"/>
      <c r="G15" s="433"/>
      <c r="H15" s="433"/>
      <c r="I15" s="133">
        <v>0.002</v>
      </c>
      <c r="J15" s="133">
        <v>0.002</v>
      </c>
      <c r="K15" s="133">
        <v>0.002</v>
      </c>
      <c r="L15" s="133">
        <v>0.002</v>
      </c>
    </row>
    <row r="16" spans="2:12" ht="14.25">
      <c r="B16" s="120" t="s">
        <v>99</v>
      </c>
      <c r="C16" s="433" t="s">
        <v>100</v>
      </c>
      <c r="D16" s="433"/>
      <c r="E16" s="433"/>
      <c r="F16" s="433"/>
      <c r="G16" s="433"/>
      <c r="H16" s="433"/>
      <c r="I16" s="133">
        <v>0.006</v>
      </c>
      <c r="J16" s="133">
        <v>0.006</v>
      </c>
      <c r="K16" s="133">
        <v>0.006</v>
      </c>
      <c r="L16" s="133">
        <v>0.006</v>
      </c>
    </row>
    <row r="17" spans="2:12" ht="14.25">
      <c r="B17" s="120" t="s">
        <v>101</v>
      </c>
      <c r="C17" s="433" t="s">
        <v>102</v>
      </c>
      <c r="D17" s="433"/>
      <c r="E17" s="433"/>
      <c r="F17" s="433"/>
      <c r="G17" s="433"/>
      <c r="H17" s="433"/>
      <c r="I17" s="133">
        <v>0.025</v>
      </c>
      <c r="J17" s="133">
        <v>0.025</v>
      </c>
      <c r="K17" s="133">
        <v>0.025</v>
      </c>
      <c r="L17" s="133">
        <v>0.025</v>
      </c>
    </row>
    <row r="18" spans="2:12" ht="14.25">
      <c r="B18" s="120" t="s">
        <v>103</v>
      </c>
      <c r="C18" s="433" t="s">
        <v>104</v>
      </c>
      <c r="D18" s="433"/>
      <c r="E18" s="433"/>
      <c r="F18" s="433"/>
      <c r="G18" s="433"/>
      <c r="H18" s="433"/>
      <c r="I18" s="133">
        <v>0.03</v>
      </c>
      <c r="J18" s="133">
        <v>0.03</v>
      </c>
      <c r="K18" s="133">
        <v>0.03</v>
      </c>
      <c r="L18" s="133">
        <v>0.03</v>
      </c>
    </row>
    <row r="19" spans="2:12" ht="14.25">
      <c r="B19" s="120" t="s">
        <v>105</v>
      </c>
      <c r="C19" s="433" t="s">
        <v>106</v>
      </c>
      <c r="D19" s="433"/>
      <c r="E19" s="433"/>
      <c r="F19" s="433"/>
      <c r="G19" s="433"/>
      <c r="H19" s="433"/>
      <c r="I19" s="133">
        <v>0.08</v>
      </c>
      <c r="J19" s="133">
        <v>0.08</v>
      </c>
      <c r="K19" s="133">
        <v>0.08</v>
      </c>
      <c r="L19" s="133">
        <v>0.08</v>
      </c>
    </row>
    <row r="20" spans="2:12" ht="14.25">
      <c r="B20" s="120" t="s">
        <v>107</v>
      </c>
      <c r="C20" s="433" t="s">
        <v>108</v>
      </c>
      <c r="D20" s="433"/>
      <c r="E20" s="433"/>
      <c r="F20" s="433"/>
      <c r="G20" s="433"/>
      <c r="H20" s="433"/>
      <c r="I20" s="133">
        <v>0</v>
      </c>
      <c r="J20" s="133">
        <v>0</v>
      </c>
      <c r="K20" s="133">
        <v>0</v>
      </c>
      <c r="L20" s="133">
        <v>0</v>
      </c>
    </row>
    <row r="21" spans="2:12" ht="15">
      <c r="B21" s="134" t="s">
        <v>109</v>
      </c>
      <c r="C21" s="435" t="s">
        <v>30</v>
      </c>
      <c r="D21" s="435"/>
      <c r="E21" s="435"/>
      <c r="F21" s="435"/>
      <c r="G21" s="435"/>
      <c r="H21" s="435"/>
      <c r="I21" s="135">
        <f>SUM(I12:I20)</f>
        <v>0.16799999999999998</v>
      </c>
      <c r="J21" s="135">
        <f>SUM(J12:J20)</f>
        <v>0.16799999999999998</v>
      </c>
      <c r="K21" s="135">
        <f>SUM(K12:K20)</f>
        <v>0.36800000000000005</v>
      </c>
      <c r="L21" s="135">
        <f>SUM(L12:L20)</f>
        <v>0.36800000000000005</v>
      </c>
    </row>
    <row r="22" spans="2:12" ht="15">
      <c r="B22" s="436" t="s">
        <v>110</v>
      </c>
      <c r="C22" s="436"/>
      <c r="D22" s="436"/>
      <c r="E22" s="436"/>
      <c r="F22" s="436"/>
      <c r="G22" s="436"/>
      <c r="H22" s="436"/>
      <c r="I22" s="436"/>
      <c r="J22" s="436"/>
      <c r="K22" s="436"/>
      <c r="L22" s="436"/>
    </row>
    <row r="23" spans="2:12" ht="14.25">
      <c r="B23" s="120" t="s">
        <v>31</v>
      </c>
      <c r="C23" s="433" t="s">
        <v>111</v>
      </c>
      <c r="D23" s="433"/>
      <c r="E23" s="433"/>
      <c r="F23" s="433"/>
      <c r="G23" s="433"/>
      <c r="H23" s="433"/>
      <c r="I23" s="133">
        <v>0.1804</v>
      </c>
      <c r="J23" s="136" t="s">
        <v>112</v>
      </c>
      <c r="K23" s="133">
        <v>0.1804</v>
      </c>
      <c r="L23" s="136" t="s">
        <v>112</v>
      </c>
    </row>
    <row r="24" spans="2:12" ht="14.25">
      <c r="B24" s="120" t="s">
        <v>32</v>
      </c>
      <c r="C24" s="433" t="s">
        <v>113</v>
      </c>
      <c r="D24" s="433"/>
      <c r="E24" s="433"/>
      <c r="F24" s="433"/>
      <c r="G24" s="433"/>
      <c r="H24" s="433"/>
      <c r="I24" s="133">
        <v>0.0477</v>
      </c>
      <c r="J24" s="136" t="s">
        <v>112</v>
      </c>
      <c r="K24" s="133">
        <v>0.0477</v>
      </c>
      <c r="L24" s="136" t="s">
        <v>112</v>
      </c>
    </row>
    <row r="25" spans="2:12" ht="14.25">
      <c r="B25" s="120" t="s">
        <v>69</v>
      </c>
      <c r="C25" s="433" t="s">
        <v>114</v>
      </c>
      <c r="D25" s="433"/>
      <c r="E25" s="433"/>
      <c r="F25" s="433"/>
      <c r="G25" s="433"/>
      <c r="H25" s="433"/>
      <c r="I25" s="133">
        <v>0.009</v>
      </c>
      <c r="J25" s="133">
        <v>0.0069</v>
      </c>
      <c r="K25" s="133">
        <v>0.009</v>
      </c>
      <c r="L25" s="133">
        <v>0.0069</v>
      </c>
    </row>
    <row r="26" spans="2:12" ht="14.25">
      <c r="B26" s="120" t="s">
        <v>115</v>
      </c>
      <c r="C26" s="433" t="s">
        <v>116</v>
      </c>
      <c r="D26" s="433"/>
      <c r="E26" s="433"/>
      <c r="F26" s="433"/>
      <c r="G26" s="433"/>
      <c r="H26" s="433"/>
      <c r="I26" s="133">
        <v>0.1079</v>
      </c>
      <c r="J26" s="133">
        <v>0.0833</v>
      </c>
      <c r="K26" s="133">
        <v>0.1079</v>
      </c>
      <c r="L26" s="133">
        <v>0.0833</v>
      </c>
    </row>
    <row r="27" spans="2:12" ht="14.25">
      <c r="B27" s="120" t="s">
        <v>117</v>
      </c>
      <c r="C27" s="433" t="s">
        <v>118</v>
      </c>
      <c r="D27" s="433"/>
      <c r="E27" s="433"/>
      <c r="F27" s="433"/>
      <c r="G27" s="433"/>
      <c r="H27" s="433"/>
      <c r="I27" s="133">
        <v>0.0008</v>
      </c>
      <c r="J27" s="133">
        <v>0.0006</v>
      </c>
      <c r="K27" s="133">
        <v>0.0008</v>
      </c>
      <c r="L27" s="133">
        <v>0.0006</v>
      </c>
    </row>
    <row r="28" spans="2:12" ht="14.25">
      <c r="B28" s="120" t="s">
        <v>119</v>
      </c>
      <c r="C28" s="433" t="s">
        <v>120</v>
      </c>
      <c r="D28" s="433"/>
      <c r="E28" s="433"/>
      <c r="F28" s="433"/>
      <c r="G28" s="433"/>
      <c r="H28" s="433"/>
      <c r="I28" s="133">
        <v>0.0072</v>
      </c>
      <c r="J28" s="133">
        <v>0.0056</v>
      </c>
      <c r="K28" s="133">
        <v>0.0072</v>
      </c>
      <c r="L28" s="133">
        <v>0.0056</v>
      </c>
    </row>
    <row r="29" spans="2:12" ht="14.25">
      <c r="B29" s="120" t="s">
        <v>121</v>
      </c>
      <c r="C29" s="433" t="s">
        <v>122</v>
      </c>
      <c r="D29" s="433"/>
      <c r="E29" s="433"/>
      <c r="F29" s="433"/>
      <c r="G29" s="433"/>
      <c r="H29" s="433"/>
      <c r="I29" s="133">
        <v>0.0164</v>
      </c>
      <c r="J29" s="136" t="s">
        <v>112</v>
      </c>
      <c r="K29" s="133">
        <v>0.0164</v>
      </c>
      <c r="L29" s="136" t="s">
        <v>112</v>
      </c>
    </row>
    <row r="30" spans="2:12" ht="14.25">
      <c r="B30" s="120" t="s">
        <v>123</v>
      </c>
      <c r="C30" s="433" t="s">
        <v>124</v>
      </c>
      <c r="D30" s="433"/>
      <c r="E30" s="433"/>
      <c r="F30" s="433"/>
      <c r="G30" s="433"/>
      <c r="H30" s="433"/>
      <c r="I30" s="133">
        <v>0.0012</v>
      </c>
      <c r="J30" s="133">
        <v>0.0009</v>
      </c>
      <c r="K30" s="133">
        <v>0.0012</v>
      </c>
      <c r="L30" s="133">
        <v>0.0009</v>
      </c>
    </row>
    <row r="31" spans="2:12" ht="14.25">
      <c r="B31" s="120" t="s">
        <v>125</v>
      </c>
      <c r="C31" s="433" t="s">
        <v>126</v>
      </c>
      <c r="D31" s="433"/>
      <c r="E31" s="433"/>
      <c r="F31" s="433"/>
      <c r="G31" s="433"/>
      <c r="H31" s="433"/>
      <c r="I31" s="133">
        <v>0.1355</v>
      </c>
      <c r="J31" s="133">
        <v>0.1046</v>
      </c>
      <c r="K31" s="133">
        <v>0.1355</v>
      </c>
      <c r="L31" s="133">
        <v>0.1046</v>
      </c>
    </row>
    <row r="32" spans="2:12" ht="14.25">
      <c r="B32" s="120" t="s">
        <v>127</v>
      </c>
      <c r="C32" s="433" t="s">
        <v>128</v>
      </c>
      <c r="D32" s="433"/>
      <c r="E32" s="433"/>
      <c r="F32" s="433"/>
      <c r="G32" s="433"/>
      <c r="H32" s="433"/>
      <c r="I32" s="133">
        <v>0.0003</v>
      </c>
      <c r="J32" s="133">
        <v>0.0002</v>
      </c>
      <c r="K32" s="133">
        <v>0.0003</v>
      </c>
      <c r="L32" s="133">
        <v>0.0002</v>
      </c>
    </row>
    <row r="33" spans="2:12" ht="15">
      <c r="B33" s="134" t="s">
        <v>68</v>
      </c>
      <c r="C33" s="435" t="s">
        <v>30</v>
      </c>
      <c r="D33" s="435"/>
      <c r="E33" s="435"/>
      <c r="F33" s="435"/>
      <c r="G33" s="435"/>
      <c r="H33" s="435"/>
      <c r="I33" s="135">
        <f>SUM(I23:I32)</f>
        <v>0.5064</v>
      </c>
      <c r="J33" s="135">
        <f>SUM(J23:J32)</f>
        <v>0.2021</v>
      </c>
      <c r="K33" s="135">
        <f>SUM(K23:K32)</f>
        <v>0.5064</v>
      </c>
      <c r="L33" s="135">
        <f>SUM(L23:L32)</f>
        <v>0.2021</v>
      </c>
    </row>
    <row r="34" spans="2:12" ht="15">
      <c r="B34" s="436" t="s">
        <v>129</v>
      </c>
      <c r="C34" s="436"/>
      <c r="D34" s="436"/>
      <c r="E34" s="436"/>
      <c r="F34" s="436"/>
      <c r="G34" s="436"/>
      <c r="H34" s="436"/>
      <c r="I34" s="436"/>
      <c r="J34" s="436"/>
      <c r="K34" s="436"/>
      <c r="L34" s="436"/>
    </row>
    <row r="35" spans="2:12" ht="14.25">
      <c r="B35" s="120" t="s">
        <v>130</v>
      </c>
      <c r="C35" s="433" t="s">
        <v>131</v>
      </c>
      <c r="D35" s="433"/>
      <c r="E35" s="433"/>
      <c r="F35" s="433"/>
      <c r="G35" s="433"/>
      <c r="H35" s="433"/>
      <c r="I35" s="133">
        <v>0.0384</v>
      </c>
      <c r="J35" s="133">
        <v>0.0297</v>
      </c>
      <c r="K35" s="133">
        <v>0.0384</v>
      </c>
      <c r="L35" s="133">
        <v>0.0297</v>
      </c>
    </row>
    <row r="36" spans="2:12" ht="14.25">
      <c r="B36" s="120" t="s">
        <v>132</v>
      </c>
      <c r="C36" s="433" t="s">
        <v>133</v>
      </c>
      <c r="D36" s="433"/>
      <c r="E36" s="433"/>
      <c r="F36" s="433"/>
      <c r="G36" s="433"/>
      <c r="H36" s="433"/>
      <c r="I36" s="133">
        <v>0.0009</v>
      </c>
      <c r="J36" s="133">
        <v>0.0007</v>
      </c>
      <c r="K36" s="133">
        <v>0.0009</v>
      </c>
      <c r="L36" s="133">
        <v>0.0007</v>
      </c>
    </row>
    <row r="37" spans="2:12" ht="14.25">
      <c r="B37" s="120" t="s">
        <v>134</v>
      </c>
      <c r="C37" s="433" t="s">
        <v>135</v>
      </c>
      <c r="D37" s="433"/>
      <c r="E37" s="433"/>
      <c r="F37" s="433"/>
      <c r="G37" s="433"/>
      <c r="H37" s="433"/>
      <c r="I37" s="133">
        <v>0.0043</v>
      </c>
      <c r="J37" s="133">
        <v>0.0033</v>
      </c>
      <c r="K37" s="133">
        <v>0.0043</v>
      </c>
      <c r="L37" s="133">
        <v>0.0033</v>
      </c>
    </row>
    <row r="38" spans="2:12" ht="14.25">
      <c r="B38" s="120" t="s">
        <v>136</v>
      </c>
      <c r="C38" s="433" t="s">
        <v>137</v>
      </c>
      <c r="D38" s="433"/>
      <c r="E38" s="433"/>
      <c r="F38" s="433"/>
      <c r="G38" s="433"/>
      <c r="H38" s="433"/>
      <c r="I38" s="133">
        <v>0.0446</v>
      </c>
      <c r="J38" s="133">
        <v>0.0344</v>
      </c>
      <c r="K38" s="133">
        <v>0.0446</v>
      </c>
      <c r="L38" s="133">
        <v>0.0344</v>
      </c>
    </row>
    <row r="39" spans="2:12" ht="14.25">
      <c r="B39" s="120" t="s">
        <v>138</v>
      </c>
      <c r="C39" s="433" t="s">
        <v>139</v>
      </c>
      <c r="D39" s="433"/>
      <c r="E39" s="433"/>
      <c r="F39" s="433"/>
      <c r="G39" s="433"/>
      <c r="H39" s="433"/>
      <c r="I39" s="133">
        <v>0.0032</v>
      </c>
      <c r="J39" s="133">
        <v>0.0025</v>
      </c>
      <c r="K39" s="133">
        <v>0.0032</v>
      </c>
      <c r="L39" s="133">
        <v>0.0025</v>
      </c>
    </row>
    <row r="40" spans="2:12" ht="15">
      <c r="B40" s="134" t="s">
        <v>140</v>
      </c>
      <c r="C40" s="435" t="s">
        <v>30</v>
      </c>
      <c r="D40" s="435"/>
      <c r="E40" s="435"/>
      <c r="F40" s="435"/>
      <c r="G40" s="435"/>
      <c r="H40" s="435"/>
      <c r="I40" s="135">
        <f>SUM(I35:I39)</f>
        <v>0.0914</v>
      </c>
      <c r="J40" s="135">
        <f>SUM(J35:J39)</f>
        <v>0.0706</v>
      </c>
      <c r="K40" s="135">
        <f>SUM(K35:K39)</f>
        <v>0.0914</v>
      </c>
      <c r="L40" s="135">
        <f>SUM(L35:L39)</f>
        <v>0.0706</v>
      </c>
    </row>
    <row r="41" spans="2:12" ht="15">
      <c r="B41" s="436" t="s">
        <v>141</v>
      </c>
      <c r="C41" s="436"/>
      <c r="D41" s="436"/>
      <c r="E41" s="436"/>
      <c r="F41" s="436"/>
      <c r="G41" s="436"/>
      <c r="H41" s="436"/>
      <c r="I41" s="436"/>
      <c r="J41" s="436"/>
      <c r="K41" s="436"/>
      <c r="L41" s="436"/>
    </row>
    <row r="42" spans="2:12" ht="14.25">
      <c r="B42" s="120" t="s">
        <v>142</v>
      </c>
      <c r="C42" s="433" t="s">
        <v>143</v>
      </c>
      <c r="D42" s="433"/>
      <c r="E42" s="433"/>
      <c r="F42" s="433"/>
      <c r="G42" s="433"/>
      <c r="H42" s="433"/>
      <c r="I42" s="133">
        <v>0.0851</v>
      </c>
      <c r="J42" s="133">
        <v>0.034</v>
      </c>
      <c r="K42" s="133">
        <v>0.1864</v>
      </c>
      <c r="L42" s="133">
        <v>0.0744</v>
      </c>
    </row>
    <row r="43" spans="2:12" ht="29.25" customHeight="1">
      <c r="B43" s="121" t="s">
        <v>144</v>
      </c>
      <c r="C43" s="434" t="s">
        <v>145</v>
      </c>
      <c r="D43" s="434"/>
      <c r="E43" s="434"/>
      <c r="F43" s="434"/>
      <c r="G43" s="434"/>
      <c r="H43" s="434"/>
      <c r="I43" s="137">
        <v>0.0032</v>
      </c>
      <c r="J43" s="137">
        <v>0.0025</v>
      </c>
      <c r="K43" s="137">
        <v>0.0034</v>
      </c>
      <c r="L43" s="137">
        <v>0.0026</v>
      </c>
    </row>
    <row r="44" spans="2:12" ht="15">
      <c r="B44" s="134" t="s">
        <v>146</v>
      </c>
      <c r="C44" s="435" t="s">
        <v>30</v>
      </c>
      <c r="D44" s="435"/>
      <c r="E44" s="435"/>
      <c r="F44" s="435"/>
      <c r="G44" s="435"/>
      <c r="H44" s="435"/>
      <c r="I44" s="135">
        <f>SUM(I42:I43)</f>
        <v>0.08829999999999999</v>
      </c>
      <c r="J44" s="135">
        <f>SUM(J42:J43)</f>
        <v>0.036500000000000005</v>
      </c>
      <c r="K44" s="135">
        <f>SUM(K42:K43)</f>
        <v>0.1898</v>
      </c>
      <c r="L44" s="135">
        <f>SUM(L42:L43)</f>
        <v>0.077</v>
      </c>
    </row>
    <row r="45" spans="2:12" ht="15">
      <c r="B45" s="436" t="s">
        <v>147</v>
      </c>
      <c r="C45" s="436"/>
      <c r="D45" s="436"/>
      <c r="E45" s="436"/>
      <c r="F45" s="436"/>
      <c r="G45" s="436"/>
      <c r="H45" s="436"/>
      <c r="I45" s="138">
        <f>I21+I33+I40+I44</f>
        <v>0.8540999999999999</v>
      </c>
      <c r="J45" s="138">
        <f>J21+J33+J40+J44</f>
        <v>0.47719999999999996</v>
      </c>
      <c r="K45" s="138">
        <f>K21+K33+K40+K44</f>
        <v>1.1556000000000002</v>
      </c>
      <c r="L45" s="138">
        <f>L21+L33+L40+L44</f>
        <v>0.7177</v>
      </c>
    </row>
  </sheetData>
  <sheetProtection/>
  <mergeCells count="46">
    <mergeCell ref="A1:B1"/>
    <mergeCell ref="A2:B2"/>
    <mergeCell ref="A3:B3"/>
    <mergeCell ref="A4:B4"/>
    <mergeCell ref="C9:H10"/>
    <mergeCell ref="I9:J9"/>
    <mergeCell ref="K9:L9"/>
    <mergeCell ref="B9:B10"/>
    <mergeCell ref="B11:L11"/>
    <mergeCell ref="A5:B5"/>
    <mergeCell ref="A6:J6"/>
    <mergeCell ref="A7:M7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B22:L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B34:L34"/>
    <mergeCell ref="C35:H35"/>
    <mergeCell ref="C42:H42"/>
    <mergeCell ref="C43:H43"/>
    <mergeCell ref="C44:H44"/>
    <mergeCell ref="B45:H45"/>
    <mergeCell ref="C36:H36"/>
    <mergeCell ref="C37:H37"/>
    <mergeCell ref="C38:H38"/>
    <mergeCell ref="C39:H39"/>
    <mergeCell ref="C40:H40"/>
    <mergeCell ref="B41:L41"/>
  </mergeCells>
  <printOptions/>
  <pageMargins left="0.5118110236220472" right="0.5118110236220472" top="0.7874015748031497" bottom="0.7874015748031497" header="0.31496062992125984" footer="0.31496062992125984"/>
  <pageSetup fitToHeight="0" horizontalDpi="360" verticalDpi="36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89" zoomScaleSheetLayoutView="89" zoomScalePageLayoutView="0" workbookViewId="0" topLeftCell="A1">
      <selection activeCell="L44" sqref="L44"/>
    </sheetView>
  </sheetViews>
  <sheetFormatPr defaultColWidth="9.140625" defaultRowHeight="12.75"/>
  <cols>
    <col min="1" max="7" width="12.7109375" style="69" customWidth="1"/>
    <col min="8" max="8" width="12.00390625" style="69" customWidth="1"/>
    <col min="9" max="9" width="12.421875" style="69" customWidth="1"/>
    <col min="10" max="14" width="12.7109375" style="69" customWidth="1"/>
    <col min="15" max="15" width="11.140625" style="69" customWidth="1"/>
    <col min="16" max="16" width="18.421875" style="0" customWidth="1"/>
    <col min="17" max="17" width="10.57421875" style="0" bestFit="1" customWidth="1"/>
    <col min="18" max="18" width="13.8515625" style="0" bestFit="1" customWidth="1"/>
  </cols>
  <sheetData>
    <row r="1" spans="1:14" ht="14.25">
      <c r="A1" s="209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</row>
    <row r="2" spans="1:14" ht="15">
      <c r="A2" s="484" t="s">
        <v>39</v>
      </c>
      <c r="B2" s="444"/>
      <c r="C2" s="45" t="str">
        <f>ORÇAMENTO!B7</f>
        <v>PREFEITURA MUNICIPAL DE OURÉM</v>
      </c>
      <c r="D2" s="46"/>
      <c r="E2" s="46"/>
      <c r="F2" s="47"/>
      <c r="G2" s="48"/>
      <c r="H2" s="49" t="s">
        <v>70</v>
      </c>
      <c r="I2" s="50"/>
      <c r="J2" s="51" t="str">
        <f>ORÇAMENTO!H7</f>
        <v>OURÉM / PA</v>
      </c>
      <c r="K2" s="52"/>
      <c r="L2" s="52"/>
      <c r="M2" s="52"/>
      <c r="N2" s="145"/>
    </row>
    <row r="3" spans="1:14" ht="15">
      <c r="A3" s="484" t="s">
        <v>40</v>
      </c>
      <c r="B3" s="444"/>
      <c r="C3" s="54" t="str">
        <f>ORÇAMENTO!B8</f>
        <v>REVITALIZAÇÃO DO HOSPITAL MUNICIPAL LUIZ CARLOS DE SOUSA</v>
      </c>
      <c r="D3" s="55"/>
      <c r="E3" s="55"/>
      <c r="F3" s="55"/>
      <c r="G3" s="55"/>
      <c r="H3" s="55"/>
      <c r="I3" s="55"/>
      <c r="J3" s="55"/>
      <c r="K3" s="43"/>
      <c r="L3" s="43"/>
      <c r="M3" s="43"/>
      <c r="N3" s="146"/>
    </row>
    <row r="4" spans="1:14" ht="15">
      <c r="A4" s="484" t="s">
        <v>41</v>
      </c>
      <c r="B4" s="444"/>
      <c r="C4" s="54" t="str">
        <f>ORÇAMENTO!B9</f>
        <v>RUA LUIZ DE MOURA, Nº 365, BAIRRO CENTRO </v>
      </c>
      <c r="D4" s="55"/>
      <c r="E4" s="55"/>
      <c r="F4" s="55"/>
      <c r="G4" s="55"/>
      <c r="H4" s="46"/>
      <c r="I4" s="46"/>
      <c r="J4" s="55"/>
      <c r="K4" s="43"/>
      <c r="L4" s="43"/>
      <c r="M4" s="43"/>
      <c r="N4" s="146"/>
    </row>
    <row r="5" spans="1:14" ht="15">
      <c r="A5" s="484" t="s">
        <v>42</v>
      </c>
      <c r="B5" s="444"/>
      <c r="C5" s="187">
        <f>BDI!J25</f>
        <v>0.327811006493955</v>
      </c>
      <c r="D5" s="56"/>
      <c r="E5" s="43"/>
      <c r="F5" s="57"/>
      <c r="G5" s="43"/>
      <c r="H5" s="58" t="s">
        <v>43</v>
      </c>
      <c r="I5" s="50"/>
      <c r="J5" s="59" t="str">
        <f>ORÇAMENTO!F10</f>
        <v>SEDOP SETEMBRO 2017</v>
      </c>
      <c r="K5" s="60"/>
      <c r="L5" s="60"/>
      <c r="M5" s="60"/>
      <c r="N5" s="147"/>
    </row>
    <row r="6" spans="1:14" ht="15.75" thickBot="1">
      <c r="A6" s="485" t="s">
        <v>44</v>
      </c>
      <c r="B6" s="440"/>
      <c r="C6" s="148" t="str">
        <f>ORÇAMENTO!B11</f>
        <v>MARUZA BAPTISTA</v>
      </c>
      <c r="D6" s="149"/>
      <c r="E6" s="150"/>
      <c r="F6" s="151"/>
      <c r="G6" s="152"/>
      <c r="H6" s="202" t="s">
        <v>185</v>
      </c>
      <c r="I6" s="153"/>
      <c r="J6" s="154" t="str">
        <f>ORÇAMENTO!F12</f>
        <v>CAU-A: 28510-2/PA</v>
      </c>
      <c r="K6" s="154"/>
      <c r="L6" s="154"/>
      <c r="M6" s="154"/>
      <c r="N6" s="155"/>
    </row>
    <row r="7" spans="1:14" ht="15.75" thickBot="1">
      <c r="A7" s="441"/>
      <c r="B7" s="442"/>
      <c r="C7" s="442"/>
      <c r="D7" s="442"/>
      <c r="E7" s="442"/>
      <c r="F7" s="442"/>
      <c r="G7" s="442"/>
      <c r="H7" s="442"/>
      <c r="I7" s="442"/>
      <c r="J7" s="442"/>
      <c r="K7" s="68"/>
      <c r="L7" s="68"/>
      <c r="M7" s="68"/>
      <c r="N7" s="156"/>
    </row>
    <row r="8" spans="1:14" ht="15.75" thickBot="1">
      <c r="A8" s="395" t="s">
        <v>25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7"/>
    </row>
    <row r="9" spans="1:14" ht="15" thickBot="1">
      <c r="A9" s="157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145"/>
    </row>
    <row r="10" spans="1:14" ht="15.75" thickBot="1">
      <c r="A10" s="157"/>
      <c r="B10" s="466" t="s">
        <v>5</v>
      </c>
      <c r="C10" s="460" t="s">
        <v>0</v>
      </c>
      <c r="D10" s="461"/>
      <c r="E10" s="461"/>
      <c r="F10" s="462"/>
      <c r="G10" s="474" t="s">
        <v>6</v>
      </c>
      <c r="H10" s="475"/>
      <c r="I10" s="476"/>
      <c r="J10" s="470" t="s">
        <v>26</v>
      </c>
      <c r="K10" s="471"/>
      <c r="L10" s="480" t="s">
        <v>27</v>
      </c>
      <c r="M10" s="481"/>
      <c r="N10" s="145"/>
    </row>
    <row r="11" spans="1:14" ht="15.75" thickBot="1">
      <c r="A11" s="157"/>
      <c r="B11" s="467"/>
      <c r="C11" s="463"/>
      <c r="D11" s="464"/>
      <c r="E11" s="464"/>
      <c r="F11" s="465"/>
      <c r="G11" s="477"/>
      <c r="H11" s="478"/>
      <c r="I11" s="479"/>
      <c r="J11" s="472">
        <f>P30/G29</f>
        <v>0.8645491931862667</v>
      </c>
      <c r="K11" s="473"/>
      <c r="L11" s="482">
        <f>1-J11</f>
        <v>0.13545080681373334</v>
      </c>
      <c r="M11" s="483"/>
      <c r="N11" s="145"/>
    </row>
    <row r="12" spans="1:14" ht="15" customHeight="1">
      <c r="A12" s="158"/>
      <c r="B12" s="143">
        <f>ORÇAMENTO!A16</f>
        <v>1</v>
      </c>
      <c r="C12" s="455" t="str">
        <f>ORÇAMENTO!D16</f>
        <v>ADMINISTRAÇÃO LOCAL</v>
      </c>
      <c r="D12" s="455"/>
      <c r="E12" s="455"/>
      <c r="F12" s="455"/>
      <c r="G12" s="447">
        <f>ORÇAMENTO!I19</f>
        <v>48497.6</v>
      </c>
      <c r="H12" s="447"/>
      <c r="I12" s="447"/>
      <c r="J12" s="448">
        <f>G12*$J$11</f>
        <v>41928.56095147029</v>
      </c>
      <c r="K12" s="448"/>
      <c r="L12" s="445">
        <f>G12*$L$11</f>
        <v>6569.039048529714</v>
      </c>
      <c r="M12" s="445"/>
      <c r="N12" s="145"/>
    </row>
    <row r="13" spans="1:14" ht="15" customHeight="1">
      <c r="A13" s="158"/>
      <c r="B13" s="143">
        <f>ORÇAMENTO!A21</f>
        <v>2</v>
      </c>
      <c r="C13" s="455" t="str">
        <f>ORÇAMENTO!D21</f>
        <v>SERVIÇOS PRELIMINARES</v>
      </c>
      <c r="D13" s="455"/>
      <c r="E13" s="455"/>
      <c r="F13" s="455"/>
      <c r="G13" s="447">
        <f>ORÇAMENTO!I26</f>
        <v>37832.59</v>
      </c>
      <c r="H13" s="447"/>
      <c r="I13" s="447"/>
      <c r="J13" s="448">
        <f aca="true" t="shared" si="0" ref="J13:J27">G13*$J$11</f>
        <v>32708.135160646816</v>
      </c>
      <c r="K13" s="448"/>
      <c r="L13" s="445">
        <f aca="true" t="shared" si="1" ref="L13:L27">G13*$L$11</f>
        <v>5124.4548393531795</v>
      </c>
      <c r="M13" s="445"/>
      <c r="N13" s="145"/>
    </row>
    <row r="14" spans="1:14" ht="14.25">
      <c r="A14" s="159"/>
      <c r="B14" s="143">
        <f>ORÇAMENTO!A28</f>
        <v>3</v>
      </c>
      <c r="C14" s="455" t="str">
        <f>ORÇAMENTO!D28</f>
        <v>DEMOLIÇÕES E RETIRADAS</v>
      </c>
      <c r="D14" s="455"/>
      <c r="E14" s="455"/>
      <c r="F14" s="455"/>
      <c r="G14" s="446">
        <f>ORÇAMENTO!I43</f>
        <v>39001.18000000001</v>
      </c>
      <c r="H14" s="446"/>
      <c r="I14" s="446"/>
      <c r="J14" s="448">
        <f t="shared" si="0"/>
        <v>33718.43870231236</v>
      </c>
      <c r="K14" s="448"/>
      <c r="L14" s="445">
        <f t="shared" si="1"/>
        <v>5282.741297687641</v>
      </c>
      <c r="M14" s="445"/>
      <c r="N14" s="145"/>
    </row>
    <row r="15" spans="1:14" ht="15" customHeight="1">
      <c r="A15" s="158"/>
      <c r="B15" s="317">
        <f>ORÇAMENTO!A45</f>
        <v>4</v>
      </c>
      <c r="C15" s="455" t="str">
        <f>ORÇAMENTO!D45</f>
        <v>MOVIMENTO DE TERRA</v>
      </c>
      <c r="D15" s="455"/>
      <c r="E15" s="455"/>
      <c r="F15" s="455"/>
      <c r="G15" s="447">
        <f>ORÇAMENTO!I47</f>
        <v>360.72</v>
      </c>
      <c r="H15" s="447"/>
      <c r="I15" s="447"/>
      <c r="J15" s="448">
        <f>G15*$J$11</f>
        <v>311.86018496615014</v>
      </c>
      <c r="K15" s="448"/>
      <c r="L15" s="445">
        <f>G15*$L$11</f>
        <v>48.85981503384989</v>
      </c>
      <c r="M15" s="445"/>
      <c r="N15" s="145"/>
    </row>
    <row r="16" spans="1:14" ht="14.25">
      <c r="A16" s="159"/>
      <c r="B16" s="143">
        <f>ORÇAMENTO!A49</f>
        <v>5</v>
      </c>
      <c r="C16" s="455" t="str">
        <f>ORÇAMENTO!D49</f>
        <v>INFRAESTRUTURA</v>
      </c>
      <c r="D16" s="455"/>
      <c r="E16" s="455"/>
      <c r="F16" s="455"/>
      <c r="G16" s="446">
        <f>ORÇAMENTO!I52</f>
        <v>9747.970000000001</v>
      </c>
      <c r="H16" s="446"/>
      <c r="I16" s="446"/>
      <c r="J16" s="448">
        <f>G16*$J$11</f>
        <v>8427.599598703933</v>
      </c>
      <c r="K16" s="448"/>
      <c r="L16" s="445">
        <f>G16*$L$11</f>
        <v>1320.3704012960684</v>
      </c>
      <c r="M16" s="445"/>
      <c r="N16" s="145"/>
    </row>
    <row r="17" spans="1:14" ht="14.25">
      <c r="A17" s="159"/>
      <c r="B17" s="143">
        <f>ORÇAMENTO!A54</f>
        <v>6</v>
      </c>
      <c r="C17" s="455" t="str">
        <f>ORÇAMENTO!D54</f>
        <v>ESTRUTURA</v>
      </c>
      <c r="D17" s="455"/>
      <c r="E17" s="455"/>
      <c r="F17" s="455"/>
      <c r="G17" s="446">
        <f>ORÇAMENTO!I58</f>
        <v>6203.97</v>
      </c>
      <c r="H17" s="446"/>
      <c r="I17" s="446"/>
      <c r="J17" s="448">
        <f t="shared" si="0"/>
        <v>5363.637258051803</v>
      </c>
      <c r="K17" s="448"/>
      <c r="L17" s="445">
        <f t="shared" si="1"/>
        <v>840.3327419481973</v>
      </c>
      <c r="M17" s="445"/>
      <c r="N17" s="145"/>
    </row>
    <row r="18" spans="1:14" ht="14.25">
      <c r="A18" s="159"/>
      <c r="B18" s="143">
        <f>ORÇAMENTO!A60</f>
        <v>7</v>
      </c>
      <c r="C18" s="455" t="str">
        <f>ORÇAMENTO!D60</f>
        <v>COBERTURA</v>
      </c>
      <c r="D18" s="455"/>
      <c r="E18" s="455"/>
      <c r="F18" s="455"/>
      <c r="G18" s="446">
        <f>ORÇAMENTO!I63</f>
        <v>276093.61</v>
      </c>
      <c r="H18" s="446"/>
      <c r="I18" s="446"/>
      <c r="J18" s="448">
        <f t="shared" si="0"/>
        <v>238696.50776938375</v>
      </c>
      <c r="K18" s="448"/>
      <c r="L18" s="445">
        <f t="shared" si="1"/>
        <v>37397.102230616234</v>
      </c>
      <c r="M18" s="445"/>
      <c r="N18" s="145"/>
    </row>
    <row r="19" spans="1:18" ht="14.25">
      <c r="A19" s="159"/>
      <c r="B19" s="143">
        <f>ORÇAMENTO!A65</f>
        <v>8</v>
      </c>
      <c r="C19" s="455" t="str">
        <f>ORÇAMENTO!D65</f>
        <v>FORRO</v>
      </c>
      <c r="D19" s="455"/>
      <c r="E19" s="455"/>
      <c r="F19" s="455"/>
      <c r="G19" s="446">
        <f>ORÇAMENTO!I68</f>
        <v>72959.72</v>
      </c>
      <c r="H19" s="446"/>
      <c r="I19" s="446"/>
      <c r="J19" s="448">
        <f t="shared" si="0"/>
        <v>63077.267061095925</v>
      </c>
      <c r="K19" s="448"/>
      <c r="L19" s="445">
        <f t="shared" si="1"/>
        <v>9882.452938904076</v>
      </c>
      <c r="M19" s="445"/>
      <c r="N19" s="145"/>
      <c r="Q19" s="132"/>
      <c r="R19" s="131"/>
    </row>
    <row r="20" spans="1:18" ht="14.25">
      <c r="A20" s="159"/>
      <c r="B20" s="143">
        <f>ORÇAMENTO!A70</f>
        <v>9</v>
      </c>
      <c r="C20" s="455" t="str">
        <f>ORÇAMENTO!D70</f>
        <v>PISOS</v>
      </c>
      <c r="D20" s="455"/>
      <c r="E20" s="455"/>
      <c r="F20" s="455"/>
      <c r="G20" s="446">
        <f>ORÇAMENTO!I74</f>
        <v>135938.08000000002</v>
      </c>
      <c r="H20" s="446"/>
      <c r="I20" s="446"/>
      <c r="J20" s="448">
        <f t="shared" si="0"/>
        <v>117525.1573872902</v>
      </c>
      <c r="K20" s="448"/>
      <c r="L20" s="445">
        <f t="shared" si="1"/>
        <v>18412.92261270983</v>
      </c>
      <c r="M20" s="445"/>
      <c r="N20" s="145"/>
      <c r="Q20" s="2"/>
      <c r="R20" s="131"/>
    </row>
    <row r="21" spans="1:14" ht="14.25">
      <c r="A21" s="159"/>
      <c r="B21" s="143">
        <f>ORÇAMENTO!A76</f>
        <v>10</v>
      </c>
      <c r="C21" s="455" t="str">
        <f>ORÇAMENTO!D76</f>
        <v>REVESTIMENTOS</v>
      </c>
      <c r="D21" s="455"/>
      <c r="E21" s="455"/>
      <c r="F21" s="455"/>
      <c r="G21" s="446">
        <f>ORÇAMENTO!I80</f>
        <v>162774.36000000002</v>
      </c>
      <c r="H21" s="446"/>
      <c r="I21" s="446"/>
      <c r="J21" s="448">
        <f t="shared" si="0"/>
        <v>140726.44160941092</v>
      </c>
      <c r="K21" s="448"/>
      <c r="L21" s="445">
        <f t="shared" si="1"/>
        <v>22047.918390589086</v>
      </c>
      <c r="M21" s="445"/>
      <c r="N21" s="145"/>
    </row>
    <row r="22" spans="1:17" ht="14.25">
      <c r="A22" s="159"/>
      <c r="B22" s="143">
        <f>ORÇAMENTO!A82</f>
        <v>11</v>
      </c>
      <c r="C22" s="455" t="str">
        <f>ORÇAMENTO!D82</f>
        <v>PINTURA</v>
      </c>
      <c r="D22" s="455"/>
      <c r="E22" s="455"/>
      <c r="F22" s="455"/>
      <c r="G22" s="446">
        <f>ORÇAMENTO!I87</f>
        <v>51420.64</v>
      </c>
      <c r="H22" s="446"/>
      <c r="I22" s="446"/>
      <c r="J22" s="448">
        <f t="shared" si="0"/>
        <v>44455.67282512147</v>
      </c>
      <c r="K22" s="448"/>
      <c r="L22" s="445">
        <f t="shared" si="1"/>
        <v>6964.967174878529</v>
      </c>
      <c r="M22" s="445"/>
      <c r="N22" s="145"/>
      <c r="Q22" s="1"/>
    </row>
    <row r="23" spans="1:17" ht="14.25">
      <c r="A23" s="159"/>
      <c r="B23" s="143">
        <f>ORÇAMENTO!A89</f>
        <v>12</v>
      </c>
      <c r="C23" s="455" t="str">
        <f>ORÇAMENTO!D89</f>
        <v>ESQUADRIAS</v>
      </c>
      <c r="D23" s="455"/>
      <c r="E23" s="455"/>
      <c r="F23" s="455"/>
      <c r="G23" s="446">
        <f>ORÇAMENTO!I96</f>
        <v>58318.11</v>
      </c>
      <c r="H23" s="446"/>
      <c r="I23" s="446"/>
      <c r="J23" s="448">
        <f t="shared" si="0"/>
        <v>50418.87494864795</v>
      </c>
      <c r="K23" s="448"/>
      <c r="L23" s="445">
        <f t="shared" si="1"/>
        <v>7899.2350513520505</v>
      </c>
      <c r="M23" s="445"/>
      <c r="N23" s="145"/>
      <c r="Q23" s="1"/>
    </row>
    <row r="24" spans="1:14" ht="14.25">
      <c r="A24" s="159"/>
      <c r="B24" s="143">
        <f>ORÇAMENTO!A98</f>
        <v>13</v>
      </c>
      <c r="C24" s="455" t="str">
        <f>ORÇAMENTO!D98</f>
        <v>INSTALAÇÕES </v>
      </c>
      <c r="D24" s="455"/>
      <c r="E24" s="455"/>
      <c r="F24" s="455"/>
      <c r="G24" s="447">
        <f>ORÇAMENTO!I127</f>
        <v>171306.19999999995</v>
      </c>
      <c r="H24" s="447"/>
      <c r="I24" s="447"/>
      <c r="J24" s="448">
        <f t="shared" si="0"/>
        <v>148102.63699780518</v>
      </c>
      <c r="K24" s="448"/>
      <c r="L24" s="445">
        <f t="shared" si="1"/>
        <v>23203.563002194758</v>
      </c>
      <c r="M24" s="445"/>
      <c r="N24" s="145"/>
    </row>
    <row r="25" spans="1:14" ht="14.25">
      <c r="A25" s="159"/>
      <c r="B25" s="143">
        <f>ORÇAMENTO!A129</f>
        <v>14</v>
      </c>
      <c r="C25" s="455" t="str">
        <f>ORÇAMENTO!D129</f>
        <v>LOUÇAS E METAIS</v>
      </c>
      <c r="D25" s="455"/>
      <c r="E25" s="455"/>
      <c r="F25" s="455"/>
      <c r="G25" s="447">
        <f>ORÇAMENTO!I138</f>
        <v>15029.199999999999</v>
      </c>
      <c r="H25" s="447"/>
      <c r="I25" s="447"/>
      <c r="J25" s="448">
        <f t="shared" si="0"/>
        <v>12993.482734235038</v>
      </c>
      <c r="K25" s="448"/>
      <c r="L25" s="445">
        <f t="shared" si="1"/>
        <v>2035.717265764961</v>
      </c>
      <c r="M25" s="445"/>
      <c r="N25" s="145"/>
    </row>
    <row r="26" spans="1:14" ht="14.25">
      <c r="A26" s="159"/>
      <c r="B26" s="143">
        <f>ORÇAMENTO!A140</f>
        <v>15</v>
      </c>
      <c r="C26" s="455" t="str">
        <f>ORÇAMENTO!D140</f>
        <v>MURO</v>
      </c>
      <c r="D26" s="455"/>
      <c r="E26" s="455"/>
      <c r="F26" s="455"/>
      <c r="G26" s="447">
        <f>ORÇAMENTO!I142</f>
        <v>22616.39</v>
      </c>
      <c r="H26" s="447"/>
      <c r="I26" s="447"/>
      <c r="J26" s="448">
        <f t="shared" si="0"/>
        <v>19552.981727285947</v>
      </c>
      <c r="K26" s="448"/>
      <c r="L26" s="445">
        <f t="shared" si="1"/>
        <v>3063.4082727140503</v>
      </c>
      <c r="M26" s="445"/>
      <c r="N26" s="145"/>
    </row>
    <row r="27" spans="1:14" ht="14.25">
      <c r="A27" s="159"/>
      <c r="B27" s="144">
        <f>ORÇAMENTO!A144</f>
        <v>16</v>
      </c>
      <c r="C27" s="456" t="str">
        <f>ORÇAMENTO!D144</f>
        <v>OUTROS</v>
      </c>
      <c r="D27" s="456"/>
      <c r="E27" s="456"/>
      <c r="F27" s="456"/>
      <c r="G27" s="457">
        <f>ORÇAMENTO!I150</f>
        <v>43129.149999999994</v>
      </c>
      <c r="H27" s="457"/>
      <c r="I27" s="457"/>
      <c r="J27" s="448">
        <f t="shared" si="0"/>
        <v>37287.27183530947</v>
      </c>
      <c r="K27" s="448"/>
      <c r="L27" s="445">
        <f t="shared" si="1"/>
        <v>5841.878164690526</v>
      </c>
      <c r="M27" s="445"/>
      <c r="N27" s="145"/>
    </row>
    <row r="28" spans="1:14" ht="15" thickBot="1">
      <c r="A28" s="159"/>
      <c r="B28" s="144">
        <f>ORÇAMENTO!A152</f>
        <v>17</v>
      </c>
      <c r="C28" s="456" t="str">
        <f>ORÇAMENTO!D152</f>
        <v>LIMPEZA</v>
      </c>
      <c r="D28" s="456"/>
      <c r="E28" s="456"/>
      <c r="F28" s="456"/>
      <c r="G28" s="457">
        <f>ORÇAMENTO!I155</f>
        <v>5442.69</v>
      </c>
      <c r="H28" s="457"/>
      <c r="I28" s="457"/>
      <c r="J28" s="448">
        <f>G28*$J$11</f>
        <v>4705.4732482629615</v>
      </c>
      <c r="K28" s="448"/>
      <c r="L28" s="445">
        <f>G28*$L$11</f>
        <v>737.2167517370383</v>
      </c>
      <c r="M28" s="445"/>
      <c r="N28" s="145"/>
    </row>
    <row r="29" spans="1:15" ht="15.75" thickBot="1">
      <c r="A29" s="159"/>
      <c r="B29" s="449" t="s">
        <v>2</v>
      </c>
      <c r="C29" s="450"/>
      <c r="D29" s="450"/>
      <c r="E29" s="450"/>
      <c r="F29" s="451"/>
      <c r="G29" s="452">
        <f>SUM(G12:I28)</f>
        <v>1156672.1799999997</v>
      </c>
      <c r="H29" s="453"/>
      <c r="I29" s="454"/>
      <c r="J29" s="458">
        <f>SUM(J12:K28)</f>
        <v>1000000</v>
      </c>
      <c r="K29" s="459"/>
      <c r="L29" s="468">
        <f>SUM(L12:M28)</f>
        <v>156672.1799999998</v>
      </c>
      <c r="M29" s="469"/>
      <c r="N29" s="145"/>
      <c r="O29" s="130"/>
    </row>
    <row r="30" spans="1:16" ht="14.25">
      <c r="A30" s="159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145"/>
      <c r="O30" s="176" t="s">
        <v>151</v>
      </c>
      <c r="P30" s="318">
        <v>1000000</v>
      </c>
    </row>
    <row r="31" spans="1:16" ht="14.25">
      <c r="A31" s="159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160"/>
      <c r="N31" s="145"/>
      <c r="O31" s="176" t="s">
        <v>150</v>
      </c>
      <c r="P31" s="181"/>
    </row>
    <row r="32" spans="1:16" ht="15" thickBot="1">
      <c r="A32" s="161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3"/>
      <c r="O32" s="176"/>
      <c r="P32" s="182">
        <f>P30+P31</f>
        <v>1000000</v>
      </c>
    </row>
    <row r="34" ht="14.25">
      <c r="P34" s="203">
        <f>P30/G29</f>
        <v>0.8645491931862667</v>
      </c>
    </row>
  </sheetData>
  <sheetProtection/>
  <mergeCells count="86">
    <mergeCell ref="C16:F16"/>
    <mergeCell ref="G16:I16"/>
    <mergeCell ref="J16:K16"/>
    <mergeCell ref="L16:M16"/>
    <mergeCell ref="J24:K24"/>
    <mergeCell ref="J17:K17"/>
    <mergeCell ref="G17:I17"/>
    <mergeCell ref="C21:F21"/>
    <mergeCell ref="C12:F12"/>
    <mergeCell ref="G12:I12"/>
    <mergeCell ref="J12:K12"/>
    <mergeCell ref="L12:M12"/>
    <mergeCell ref="C15:F15"/>
    <mergeCell ref="G15:I15"/>
    <mergeCell ref="J15:K15"/>
    <mergeCell ref="L15:M15"/>
    <mergeCell ref="J14:K14"/>
    <mergeCell ref="C13:F13"/>
    <mergeCell ref="A7:J7"/>
    <mergeCell ref="A8:N8"/>
    <mergeCell ref="L10:M10"/>
    <mergeCell ref="L11:M11"/>
    <mergeCell ref="L13:M13"/>
    <mergeCell ref="A2:B2"/>
    <mergeCell ref="A3:B3"/>
    <mergeCell ref="A4:B4"/>
    <mergeCell ref="A5:B5"/>
    <mergeCell ref="A6:B6"/>
    <mergeCell ref="C10:F11"/>
    <mergeCell ref="B10:B11"/>
    <mergeCell ref="L29:M29"/>
    <mergeCell ref="J10:K10"/>
    <mergeCell ref="J11:K11"/>
    <mergeCell ref="J13:K13"/>
    <mergeCell ref="L14:M14"/>
    <mergeCell ref="G10:I11"/>
    <mergeCell ref="G13:I13"/>
    <mergeCell ref="G14:I14"/>
    <mergeCell ref="J29:K29"/>
    <mergeCell ref="J26:K26"/>
    <mergeCell ref="L24:M24"/>
    <mergeCell ref="L25:M25"/>
    <mergeCell ref="J25:K25"/>
    <mergeCell ref="J27:K27"/>
    <mergeCell ref="L27:M27"/>
    <mergeCell ref="J28:K28"/>
    <mergeCell ref="L28:M28"/>
    <mergeCell ref="L26:M26"/>
    <mergeCell ref="C17:F17"/>
    <mergeCell ref="G19:I19"/>
    <mergeCell ref="C27:F27"/>
    <mergeCell ref="G27:I27"/>
    <mergeCell ref="J21:K21"/>
    <mergeCell ref="J23:K23"/>
    <mergeCell ref="G20:I20"/>
    <mergeCell ref="G21:I21"/>
    <mergeCell ref="C14:F14"/>
    <mergeCell ref="C24:F24"/>
    <mergeCell ref="C19:F19"/>
    <mergeCell ref="C20:F20"/>
    <mergeCell ref="C28:F28"/>
    <mergeCell ref="G28:I28"/>
    <mergeCell ref="C25:F25"/>
    <mergeCell ref="C26:F26"/>
    <mergeCell ref="C18:F18"/>
    <mergeCell ref="C23:F23"/>
    <mergeCell ref="L22:M22"/>
    <mergeCell ref="J18:K18"/>
    <mergeCell ref="J19:K19"/>
    <mergeCell ref="J20:K20"/>
    <mergeCell ref="B29:F29"/>
    <mergeCell ref="G29:I29"/>
    <mergeCell ref="G26:I26"/>
    <mergeCell ref="C22:F22"/>
    <mergeCell ref="G23:I23"/>
    <mergeCell ref="G18:I18"/>
    <mergeCell ref="L23:M23"/>
    <mergeCell ref="G22:I22"/>
    <mergeCell ref="G24:I24"/>
    <mergeCell ref="G25:I25"/>
    <mergeCell ref="L17:M17"/>
    <mergeCell ref="L18:M18"/>
    <mergeCell ref="L19:M19"/>
    <mergeCell ref="L20:M20"/>
    <mergeCell ref="J22:K22"/>
    <mergeCell ref="L21:M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GINASIO POLIESPORTIVO - PLANILHAS</dc:title>
  <dc:subject/>
  <dc:creator>MARUZA BAPTISTA</dc:creator>
  <cp:keywords/>
  <dc:description/>
  <cp:lastModifiedBy>Cliente01</cp:lastModifiedBy>
  <cp:lastPrinted>2018-03-08T16:27:12Z</cp:lastPrinted>
  <dcterms:created xsi:type="dcterms:W3CDTF">2003-07-01T18:08:17Z</dcterms:created>
  <dcterms:modified xsi:type="dcterms:W3CDTF">2018-12-11T13:15:38Z</dcterms:modified>
  <cp:category/>
  <cp:version/>
  <cp:contentType/>
  <cp:contentStatus/>
</cp:coreProperties>
</file>