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5345" windowHeight="4635" activeTab="0"/>
  </bookViews>
  <sheets>
    <sheet name="PLANILHA " sheetId="1" r:id="rId1"/>
    <sheet name="CRONOGRAMA" sheetId="2" r:id="rId2"/>
    <sheet name="ENCARGOS SOCIAIS" sheetId="3" r:id="rId3"/>
    <sheet name="BDI" sheetId="4" r:id="rId4"/>
  </sheets>
  <definedNames>
    <definedName name="_xlnm.Print_Area" localSheetId="3">'BDI'!$A$1:$E$73</definedName>
    <definedName name="_xlnm.Print_Area" localSheetId="1">'CRONOGRAMA'!$A$1:$P$43</definedName>
    <definedName name="_xlnm.Print_Area" localSheetId="0">'PLANILHA '!$A$1:$G$265</definedName>
  </definedNames>
  <calcPr calcId="162913"/>
</workbook>
</file>

<file path=xl/sharedStrings.xml><?xml version="1.0" encoding="utf-8"?>
<sst xmlns="http://schemas.openxmlformats.org/spreadsheetml/2006/main" count="761" uniqueCount="563">
  <si>
    <r>
      <rPr>
        <b/>
        <sz val="8"/>
        <rFont val="Arial"/>
        <family val="2"/>
      </rPr>
      <t>Ministério da Educação</t>
    </r>
  </si>
  <si>
    <t>m²</t>
  </si>
  <si>
    <t>Placa de obra em chapa zincada, instalada</t>
  </si>
  <si>
    <t>un</t>
  </si>
  <si>
    <t>Subtotal item 1.0</t>
  </si>
  <si>
    <t>Subtotal item 2.0</t>
  </si>
  <si>
    <t>3.1.1</t>
  </si>
  <si>
    <t>3.1.2</t>
  </si>
  <si>
    <t>3.2.1</t>
  </si>
  <si>
    <t>Subtotal item 3.0</t>
  </si>
  <si>
    <t>CONCRETO</t>
  </si>
  <si>
    <t>4.1.1</t>
  </si>
  <si>
    <t>Subtotal item 4.0</t>
  </si>
  <si>
    <t>INSTALAÇÕES HIDRO-SANITÁRIAS</t>
  </si>
  <si>
    <t>TUBO PVC SOLDÁVEL PARA ÁGUA POTÁVEL</t>
  </si>
  <si>
    <t>5.1.1</t>
  </si>
  <si>
    <t>Tubo pvc rígido soldável marrom p/ água, d = 50 mm</t>
  </si>
  <si>
    <t>m</t>
  </si>
  <si>
    <t>Tubo pvc rígido soldável marrom p/ água, d = 40 mm</t>
  </si>
  <si>
    <t>Tubo pvc rígido soldável marrom p/ água, d = 32 mm</t>
  </si>
  <si>
    <t>Tubo pvc rígido soldável marrom p/ água, d = 25 mm</t>
  </si>
  <si>
    <t>Tubo pvc rígido soldável marrom p/ água, d = 20 mm</t>
  </si>
  <si>
    <t>ADAPTADOR CURTO DE PVC PARA REGISTRO</t>
  </si>
  <si>
    <t>5.2.1</t>
  </si>
  <si>
    <t>REGISTRO DE GAVETA BRUTO</t>
  </si>
  <si>
    <t>Registro gaveta bruto, DN 40 mm (1 1/2”)</t>
  </si>
  <si>
    <t>Registro gaveta bruto, DN 50 mm (2”)</t>
  </si>
  <si>
    <t>Registro gaveta bruto, DN 60 mm (2 1/2”)</t>
  </si>
  <si>
    <t>REGISTRO DE GAVETA COM ACABAMENTO</t>
  </si>
  <si>
    <t>Registro gaveta c/ canopla cromada, DN 20 mm (3/4”)</t>
  </si>
  <si>
    <t>Registro gaveta c/ canopla cromada, DN 25 mm (1”)</t>
  </si>
  <si>
    <t>Registro gaveta c/ canopla cromada, DN 32 mm (1 1/4”)</t>
  </si>
  <si>
    <t>REGISTRO DE PRESSÃO COM ACABAMENTO</t>
  </si>
  <si>
    <t>Registro pressão c/ canopla cromada, DN 20 mm (3/4”)</t>
  </si>
  <si>
    <t>DIVERSOS - ÁGUA FRIA</t>
  </si>
  <si>
    <t>Torneira de jardim, inclusive poste de proteção</t>
  </si>
  <si>
    <t>TUBO PVC SOLDÁVEL PARA ESGOTO</t>
  </si>
  <si>
    <t>Tubo pvc rígido c/ anéis, ponta e bolsa p/ esgoto primário, d=75 mm</t>
  </si>
  <si>
    <t>DIVERSOS - ESGOTO</t>
  </si>
  <si>
    <t>Caixa de gordura em alvenaria (90 x 90 x 120 cm)</t>
  </si>
  <si>
    <t>Caixa de inspeção em alvenaria (90 x 90 x 120 cm)</t>
  </si>
  <si>
    <t>LOUÇAS - FORNECIMENTO E INSTALAÇÃO</t>
  </si>
  <si>
    <t>Lavatório sem coluna, com sifão plástico, engate plástico torneira de metal, válvula cromada, conjunto de fixação, conforme especificações, para PNE</t>
  </si>
  <si>
    <t>Papeleira de louça, conforme especificações</t>
  </si>
  <si>
    <t>Cabide de louça, branco, conforme especificações</t>
  </si>
  <si>
    <t>Chuveiro eletrico de plastico</t>
  </si>
  <si>
    <t>METAIS</t>
  </si>
  <si>
    <t>Válvula de descarga cromada</t>
  </si>
  <si>
    <t>Fornecimento e instalação saboneteira de louça, conforme especificações</t>
  </si>
  <si>
    <t>Cuba inox de embutir, em bancada</t>
  </si>
  <si>
    <t>Subtotal item 5.0</t>
  </si>
  <si>
    <t>INSTALAÇÕES ELÉTRICAS E TELEFÔNICAS (380/20V)</t>
  </si>
  <si>
    <t>ELETRODUTO DE PVC RÍGIDO</t>
  </si>
  <si>
    <t>6.1.1</t>
  </si>
  <si>
    <t>Eletroduto de pvc rígido roscável, diâm = 40mm (1 1/4")</t>
  </si>
  <si>
    <t>6.1.2</t>
  </si>
  <si>
    <t>Eletroduto de pvc rígido roscável, diâm = 32mm (1")</t>
  </si>
  <si>
    <t>FIOS E CABOS</t>
  </si>
  <si>
    <t>6.2.1</t>
  </si>
  <si>
    <t>Fio isolado em pvc seção  1,5mm² - 750v / 70°c</t>
  </si>
  <si>
    <t>Fio isolado em pvc seção   2,5mm² - 750v / 70°c</t>
  </si>
  <si>
    <t>Fio isolado em pvc seção   4,0mm² - 750v / 70°c</t>
  </si>
  <si>
    <t>Fio isolado em pvc seção   6,0mm² - 750v / 70°c</t>
  </si>
  <si>
    <t>Cabo isolado em pvc seção 10,0mm² - 750v / 70°c</t>
  </si>
  <si>
    <t>Cabo isolado em pvc seção 16,0mm² - 750v / 70°c</t>
  </si>
  <si>
    <t>CABO TELEFÔNICO</t>
  </si>
  <si>
    <t>Instalação de cabo telefônico CCE 50-02</t>
  </si>
  <si>
    <t>Instalação de cabo telefônico CCI 50-02</t>
  </si>
  <si>
    <t>INTERRUPTOR</t>
  </si>
  <si>
    <t>Interruptor 01 seção simples</t>
  </si>
  <si>
    <t>Interruptor 02 seções simples</t>
  </si>
  <si>
    <t>TOMADAS  DE TELEFONE DE EMBUTIR</t>
  </si>
  <si>
    <t>Tomada para telefone, com caixa pvc, embutida</t>
  </si>
  <si>
    <t>TOMADAS ELÉTRICAS DE EMBUTIR</t>
  </si>
  <si>
    <t>Tomada de embutir para uso geral, 2p+t</t>
  </si>
  <si>
    <t>Tomada de embutir para uso geral, 2p+t, dupla</t>
  </si>
  <si>
    <t>CAIXA DE EMBUTIR DE PVC</t>
  </si>
  <si>
    <t>Fornecimento e assentamento de caixa pvc 4" x 2" com tampa</t>
  </si>
  <si>
    <t>Fornecimento e assentamento de caixa pvc 4" x 4"</t>
  </si>
  <si>
    <t>Fornecimento e assentamento de caixa octogonal de pvc 4" x 4"</t>
  </si>
  <si>
    <t>QDL - BLOCO ADMINISTRATIVO - 380 / 220 VOLTS</t>
  </si>
  <si>
    <t>Quadro de distribuição de embutir, com barramento, em chapa de aço, para até 12 disjuntores padrão DIN (Europeu - linha branca), exclusive disjuntores</t>
  </si>
  <si>
    <t>Disjuntor termomagnetico tripolar 70 A, padrão DIN (linha branca)</t>
  </si>
  <si>
    <t>Disjuntor termomagnetico monopolar 16 A, padrão DIN (linha branca)</t>
  </si>
  <si>
    <t>Disjuntor termomagnetico monopolar 20 A, padrão DIN (linha branca)</t>
  </si>
  <si>
    <t>Disjuntor termomagnetico tripolar 32 A, padrão DIN (linha branca)</t>
  </si>
  <si>
    <t>Disjuntor termomagnetico tripolar 50 A, padrão DIN (linha branca)</t>
  </si>
  <si>
    <t>QDL - BLOCO PEDAGÁGICO - 380 / 220 VOLTS</t>
  </si>
  <si>
    <t>Quadro de distribuição de embutir, com barramento, em chapa de aço, para até 12 disjuntores padrão europeu (linha branca), exclusive disjuntores</t>
  </si>
  <si>
    <t>QDL - BLOCO DE SERVIÇO - 380 / 220 VOLTS</t>
  </si>
  <si>
    <t>Disjuntor termomagnetico monopolar 25 A, padrão DIN (linha branca)</t>
  </si>
  <si>
    <t>CAIXA DE MEDIÇÃO</t>
  </si>
  <si>
    <t>Quadro de medição trifásica (acima de 10 kva) com caixa em noril</t>
  </si>
  <si>
    <t>CAIXA DE PASSAGEM EM ALVENARIA</t>
  </si>
  <si>
    <t>CAIXA DE DISTRIBUIÇÃO GERAL DE TELEFONE</t>
  </si>
  <si>
    <t>Distribuidor geral padrão telebrás dimensões 0,20 x 0,20 x 0,12m</t>
  </si>
  <si>
    <t>LUMINÁRIAS</t>
  </si>
  <si>
    <t>SISTEMA DE PROTEÇÃO CONTRA DESCARGA ATMOSFÉRICA</t>
  </si>
  <si>
    <t>Cabo de cobre nú 35 mm2</t>
  </si>
  <si>
    <t>Conjunto Terminal aéreo, presilha e fixação</t>
  </si>
  <si>
    <t>Conector e descida para pilares</t>
  </si>
  <si>
    <t>Subtotal item 6.0</t>
  </si>
  <si>
    <t>7.1.1</t>
  </si>
  <si>
    <t>7.1.2</t>
  </si>
  <si>
    <t>7.1.3</t>
  </si>
  <si>
    <t>DIVISÓRIA</t>
  </si>
  <si>
    <t>7.2.1</t>
  </si>
  <si>
    <t>ELEMENTO VAZADO</t>
  </si>
  <si>
    <t>Subtotal item 7.0</t>
  </si>
  <si>
    <t>ESQUADRIAS</t>
  </si>
  <si>
    <t>MADEIRA</t>
  </si>
  <si>
    <t>8.1.1</t>
  </si>
  <si>
    <t>METÁLICAS</t>
  </si>
  <si>
    <t>8.2.1</t>
  </si>
  <si>
    <t>FERRAGENS PARA ESQUADRIAS DE MADEIRA</t>
  </si>
  <si>
    <t>Subtotal item 8.0</t>
  </si>
  <si>
    <t>COBERTURA</t>
  </si>
  <si>
    <t>TELHAS E ESTRUTURA EM MADEIRA</t>
  </si>
  <si>
    <t>9.1.1</t>
  </si>
  <si>
    <t>Telhado em telha colonial de primeira qualidade</t>
  </si>
  <si>
    <t>Cumeeira para telha canal comum, inclusive emassamento</t>
  </si>
  <si>
    <t>Estrutura para telha cerâmica, em madeira de lei aparelhada</t>
  </si>
  <si>
    <t>CHAPAS</t>
  </si>
  <si>
    <t>9.2.1</t>
  </si>
  <si>
    <t>Rufo em chapa de aço, esp = 0,65mm, larg = 30,0cm</t>
  </si>
  <si>
    <t>Subtotal item 9.0</t>
  </si>
  <si>
    <t>REVESTIMENTO</t>
  </si>
  <si>
    <t>MASSA</t>
  </si>
  <si>
    <t>Chapisco em  teto com argamassa traço - 1:3 (cimento / areia)</t>
  </si>
  <si>
    <t>ACABAMENTO</t>
  </si>
  <si>
    <t>Subtotal item 10.0</t>
  </si>
  <si>
    <t>PAVIMENTAÇÃO</t>
  </si>
  <si>
    <t>CALÇADA EM CONCRETO</t>
  </si>
  <si>
    <t>Piso em concreto simples desempolado, fck = 15 mpa, e = 7 cm</t>
  </si>
  <si>
    <t>Subtotal item 11.0</t>
  </si>
  <si>
    <t>SOLEIRAS E RODAPÉS</t>
  </si>
  <si>
    <t>SOLEIRA</t>
  </si>
  <si>
    <t>RODAPÉ</t>
  </si>
  <si>
    <t>Subtotal item 12.0</t>
  </si>
  <si>
    <t>PINTURAS</t>
  </si>
  <si>
    <t>ACRÍLICA</t>
  </si>
  <si>
    <t>Pintura sobre paredes, com lixamento, aplicação de 01 demão de selador acrílico, 02 demãos de massa acrílica e 02 demãos de tinta acrílica</t>
  </si>
  <si>
    <t>ESMALTE</t>
  </si>
  <si>
    <t>Subtotal item 13.0</t>
  </si>
  <si>
    <t>ELEMENTOS DECORATIVOS E OUTROS</t>
  </si>
  <si>
    <t>BANCADA</t>
  </si>
  <si>
    <t>Bancada com tampo de madeira com revestimento melamínico branco (dim 0,80 x 6,00 m) e base em alvenaria revestida em cerâmica, conforme projeto.</t>
  </si>
  <si>
    <t>Quadro escolar branco, com moldura, instalado na sala de informática</t>
  </si>
  <si>
    <t>INCÊNDIO</t>
  </si>
  <si>
    <t>GÁS</t>
  </si>
  <si>
    <t>Tubo de aço sem constura SCH 40 ø 3/4"</t>
  </si>
  <si>
    <t>Cotovelo em aço forjado classe 10 ø 3/4" x 90º</t>
  </si>
  <si>
    <t>Te em aço forjado classe 10 ø 3/4"</t>
  </si>
  <si>
    <t>União em aço forjado classe 10 ø 3/4"</t>
  </si>
  <si>
    <t>Registro esfera ø 3/4"</t>
  </si>
  <si>
    <t>Luva em aço forjado classe 10 ø 3/4"</t>
  </si>
  <si>
    <t>VIDROS</t>
  </si>
  <si>
    <t>Vidro liso incolor 4mm</t>
  </si>
  <si>
    <t>Vidro canelado incolor 4mm</t>
  </si>
  <si>
    <t>Espelho de cristal 4mm, com moldura de alumínio, acabamento em laminado</t>
  </si>
  <si>
    <t>Subtotal item 14.0</t>
  </si>
  <si>
    <t>INSTALAÇÕES REDE LÓGICA</t>
  </si>
  <si>
    <t>REDE LÓGICA</t>
  </si>
  <si>
    <t>Eletroduto de pvc rígido roscável 32mm (1.1/4"), fornecimento e instalação</t>
  </si>
  <si>
    <t>Curva 90º p/ eletroduto roscável 1.1/4"</t>
  </si>
  <si>
    <t>Luva pvc roscavel p/ eletroduto 1.1/4"</t>
  </si>
  <si>
    <t>Bucha/arruela aluminio 1.1/4"</t>
  </si>
  <si>
    <t>cj</t>
  </si>
  <si>
    <t>Cabo telefonico CCI-50 2 pares (uso interno) - fornecimento e Instalação</t>
  </si>
  <si>
    <t>Cabo UTP 4 pares categoria 6</t>
  </si>
  <si>
    <t>Obturador com haste padrão TELEBRAS</t>
  </si>
  <si>
    <t>Conector RJ45 (fêmea), para lógica</t>
  </si>
  <si>
    <t>Espelho plástico RJ11/RJ45 2X4", 2 saidas</t>
  </si>
  <si>
    <t>Tomada para telefone de 4 pólos padrão Telebrás - fornecimento e instalação</t>
  </si>
  <si>
    <t>Caixa pvc 4" X 4" p/ eletroduto</t>
  </si>
  <si>
    <t>PORTAL DE ACESSO</t>
  </si>
  <si>
    <t>MUROS E FECHOS</t>
  </si>
  <si>
    <t>Muro em cobogó h=1,80m - Padrão FNDE</t>
  </si>
  <si>
    <t>Portão de abrir em metalon 40x40mm c/ 10cm 2fls</t>
  </si>
  <si>
    <t>m2</t>
  </si>
  <si>
    <t>pç</t>
  </si>
  <si>
    <t>Estrutura para telha cerâmica, em madeira aparelhada, apoiada em parede</t>
  </si>
  <si>
    <t>LIMPEZA DA OBRA</t>
  </si>
  <si>
    <t>LIMPEZA</t>
  </si>
  <si>
    <t>Limpeza geral</t>
  </si>
  <si>
    <t>%</t>
  </si>
  <si>
    <t>ITEM</t>
  </si>
  <si>
    <t>DESCRIÇÃO DOS SERVIÇOS</t>
  </si>
  <si>
    <t>UNID.</t>
  </si>
  <si>
    <t>QUANT.</t>
  </si>
  <si>
    <t>PR. UNIT.(R$)</t>
  </si>
  <si>
    <t>VALOR (R$)</t>
  </si>
  <si>
    <t>SERVIÇOS PRELIMINARES</t>
  </si>
  <si>
    <r>
      <rPr>
        <sz val="10"/>
        <rFont val="Arial"/>
        <family val="2"/>
      </rPr>
      <t>Caixa sifonada quadrada, com três entradas e uma saida, d =
100x100x50mm, acabamento aluminio</t>
    </r>
  </si>
  <si>
    <r>
      <rPr>
        <sz val="10"/>
        <rFont val="Arial"/>
        <family val="2"/>
      </rPr>
      <t>Caixa de passagem em alvenaria de tijolos maciços esp. = 0,12m,  dim. int. =
0.60 x 0.60 x 0.60m</t>
    </r>
  </si>
  <si>
    <r>
      <rPr>
        <sz val="10"/>
        <rFont val="Arial"/>
        <family val="2"/>
      </rPr>
      <t>Cobogó cerâmico (elemento vazado), 15x15x10cm, assentado com
argamassa traco 1:4 de cimento e areia</t>
    </r>
  </si>
  <si>
    <r>
      <rPr>
        <sz val="10"/>
        <rFont val="Arial"/>
        <family val="2"/>
      </rPr>
      <t>Porta em madeira de lei, lisa, semi-ôca, 0.80 x 1.80 m, com batentes,
ferragens e barra para PNE - PM-5</t>
    </r>
  </si>
  <si>
    <r>
      <rPr>
        <sz val="10"/>
        <rFont val="Arial"/>
        <family val="2"/>
      </rPr>
      <t>Soleira em granito cinza andorinha, l = 15 cm, e = 2 cm, inclusive
impermeabilização</t>
    </r>
  </si>
  <si>
    <r>
      <rPr>
        <sz val="10"/>
        <rFont val="Arial"/>
        <family val="2"/>
      </rPr>
      <t>Pintura sobre teto, com lixamento, aplicação de 01 demão de selador acrílico,
02 demãos de massa acrílica e 02 demãos de tinta acrílica</t>
    </r>
  </si>
  <si>
    <r>
      <rPr>
        <sz val="10"/>
        <rFont val="Arial"/>
        <family val="2"/>
      </rPr>
      <t>Pintura de acabamento, sobre madeira, com lixamento, aplicação de 02
demãos de esmalte, inclusive emassamento</t>
    </r>
  </si>
  <si>
    <r>
      <rPr>
        <sz val="10"/>
        <rFont val="Arial"/>
        <family val="2"/>
      </rPr>
      <t>Pintura de acabamento, sobre estrutura de madeira, com lixamento,
aplicação de 01 demão de esmalte sintético, inclusive emassamento</t>
    </r>
  </si>
  <si>
    <r>
      <rPr>
        <sz val="10"/>
        <rFont val="Arial"/>
        <family val="2"/>
      </rPr>
      <t>Bancada em alvenaria, com portas em madeira com revestimento
melamínico, tampo em granito cinza andorinha, conforme projeto</t>
    </r>
  </si>
  <si>
    <r>
      <rPr>
        <sz val="10"/>
        <rFont val="Arial"/>
        <family val="2"/>
      </rPr>
      <t>Cumeeira com telha cerâmica embocada com argamassa traço 1:2:8
(cimento, cal hidratada e areia)</t>
    </r>
  </si>
  <si>
    <t>Adaptador de pvc rígido soldável curto c/ bolsa e rosca p/ registro diâm = 50mm x 11/4"</t>
  </si>
  <si>
    <t>Adaptador de pvc rígido soldável curto c/ bolsa e rosca p/ registro diâm = 25mm x 3/4"</t>
  </si>
  <si>
    <t>Adaptador de pvc rígido soldável curto c/ bolsa e rosca p/ registro diâm = 20mm x 1/2"</t>
  </si>
  <si>
    <t>Caixa d'água metalica, capacidade 20.000 L - instalada, inclusive estrutura em concreto armado de suporte, conforme projeto</t>
  </si>
  <si>
    <t>Colocação de hidrômetro em ligação existente, c/remanejamento p/o muro ou fachada, inclusive cavalete e caixa de proteção</t>
  </si>
  <si>
    <t>Tubo pvc rígido c/ anéis, ponta e bolsa p/ esgoto secundário, d=40mm</t>
  </si>
  <si>
    <t>Tubo pvc rígido c/ anéis, ponta e bolsa p/ esgoto secundário, d=50mm</t>
  </si>
  <si>
    <t>Tubo pvc rígido c/ anéis, ponta e bolsa p/ esgoto primário, d=100mm</t>
  </si>
  <si>
    <t>Ralo sifonado em pvc d = 100 mm altura regulável, saída 40 mm, com grelha redonda acabamento cromado</t>
  </si>
  <si>
    <t>Bacia sanitaria convencional, inclusive assento, conjunto de fixação, anel de vedação, tubo de ligação com acabamento cromado e engate plástico</t>
  </si>
  <si>
    <t>Bacia sanitaria com caixa de descarga acoplada, inclusive assento, conjunto de fixação, anel de vedação, tubo de ligação e engate plástico, conforme especificações</t>
  </si>
  <si>
    <t>Lavatório com coluna, com sifão plástico, engate plástico torneira de metal, válvula cromada, conjunto de fixação, conforme especificações</t>
  </si>
  <si>
    <t>Cuba de sobrepor oval, p/ instalação em bancadas, c/ sifão cromado, torneira de metal, engate plástico conforme especificações</t>
  </si>
  <si>
    <t>Tanque de louça com coluna, com torneira metálica, c/ válvula de plástico e conjunto de fixação, conforme especificações</t>
  </si>
  <si>
    <t>Torneira cromada para pia de cozinha, de mesa, com articulador, ø1/2"</t>
  </si>
  <si>
    <t>Barra de apoio para deficiente em ferro galvanizado de 11/2", l = 80cm (bacia sanitária e mictório), inclusive parafusos de fixação e pintura</t>
  </si>
  <si>
    <t>Barra de apoio para deficiente em ferro galvanizado de 11/2", l = 140cm (lavatório), inclusive parafusos de fixação e pintura</t>
  </si>
  <si>
    <t>Luminária fluorescente de embutir aberta 1 x 32 w, completa, conforme especificações</t>
  </si>
  <si>
    <t>Luminária fluorescente de embutir aberta 2 x 32 w, completa, conforme especificações</t>
  </si>
  <si>
    <t>Divisória em granito cinza andorinha polido, e=3cm, inclusive montagem com ferragens</t>
  </si>
  <si>
    <t>Porta em madeira de lei, lisa, semi-ôca, 0.70 x 2.10 m, exclusive ferragens - PM-1</t>
  </si>
  <si>
    <t>Porta em madeira de lei, lisa, semi-ôca, 0.80 x 2.10 m, exclusive ferragens - PM-2</t>
  </si>
  <si>
    <t>Porta em madeira de lei, lisa, semi-ôca, 0.90 x 2.10 m, exclusive ferragens - PM-3</t>
  </si>
  <si>
    <t>Porta em madeira de lei, lisa, semi-ôca, 0.60 x 1.80 m, com batentes e ferragens - PM-4</t>
  </si>
  <si>
    <t>Basculante de ferro (dimensões, detalhes e nos ambientes conforme o projeto - vide quadro de esquadrias)</t>
  </si>
  <si>
    <t>Fechadura, maçaneta/espelho, acabamento cromado brilhante, conforme especificações</t>
  </si>
  <si>
    <t>Dobradiça de latão ou aço, acabamento cromado brilhante, tipo média, 3 x 2 1/2" com anéis, com parafusos, conforme especificações</t>
  </si>
  <si>
    <t>Reboco paulista aplicado para teto, com argamassa traço - 1:2:6 (cimento /cal / areia), espessura 1,5 cm - massa única</t>
  </si>
  <si>
    <t>Revestimento cerâmico para parede, pei - 3, dimensões 10 x 10 cm, aplicado com argamassa industrializada ac-i, rejuntado, exclusive emboço, conforme especificações</t>
  </si>
  <si>
    <t>Revestimento cerâmico para piso,  dimensões 40 x 40 cm, pei-4, aplicado com argamassa industrializada ac-i, rejuntado, exclusive regularização de base, conforme especificações</t>
  </si>
  <si>
    <t>Rodapé cerâmico, dimensões  8,5 x 40 cm, aplicado com argamassa industrializada ac-i, rejuntado, conforme especificações</t>
  </si>
  <si>
    <t>Pintura sobre superfícies metálicas, com lixamento, aplicação de 01 demão de tinta à base de zarcão e 02 demãos de tinta esmalte</t>
  </si>
  <si>
    <t>Banco de concreto em alvenaria de tijolos, assento em concreto armado, sem encosto, pintado com tinta acrílica, 2 demãos (dimensões, detalhes e nos ambientes conforme projeto)</t>
  </si>
  <si>
    <t>Bancada em granito cinza andorinha de 3cm de espessura, dim 2.85x0,60m, com testeira 7 cm, com instalação de 3 cubas (ver item 5.10.5) e um corte circular, polido, para lixeira conforme projeto.</t>
  </si>
  <si>
    <t>Bancada em granito cinza andorinha de 3cm espessura, dim 3.65x0.60m, inclusive rodopia 7 cm, assentada.</t>
  </si>
  <si>
    <t>Bancada em granito cinza andorinha de 3cm de espessura, dim 3.65x0.60m, com as duas cubas de cozinha, inclusive rodopia 7 cm, e pingadeira 2cm assentada.</t>
  </si>
  <si>
    <t>Quadro escolar verde e branco, com moldura de madeira e porta giz e pincel atômico, conforme especificações</t>
  </si>
  <si>
    <t>Prateleira em compensado naval 18mm, com revestimento melamínico, inclusive suporte com mão francesa, conforme projeto</t>
  </si>
  <si>
    <t>Extintor de pó químico ABC, capacidade 6 kg, alcance médio do jato 5m, tempo de descarga 16s, NBR9443, 9444, 10721</t>
  </si>
  <si>
    <t>Quadro de distribuicao para telefone n.3, 40X40X12cm em chapa metálica, sem Acessórios, padrão telebras, fornecimento e instalação</t>
  </si>
  <si>
    <t>Tirante com rosca total, ref. DP-48, Ø 1 1/4"x600mm, fabricação REAL PERFIL ou similar</t>
  </si>
  <si>
    <t>Cobertura em telha cerâmica tipo canal, com argamassa traço 1:3 (cimento e areia) e arame recozido</t>
  </si>
  <si>
    <t>Planilha Orçamentária</t>
  </si>
  <si>
    <t xml:space="preserve">PAGAR COM RECURSOS PROPRIOS </t>
  </si>
  <si>
    <t>2.0</t>
  </si>
  <si>
    <t>2.1.1</t>
  </si>
  <si>
    <t>3.0</t>
  </si>
  <si>
    <t>3.1</t>
  </si>
  <si>
    <t>3.2</t>
  </si>
  <si>
    <t>3.2.2</t>
  </si>
  <si>
    <t>3.2.3</t>
  </si>
  <si>
    <t>3.3</t>
  </si>
  <si>
    <t>3.3.1</t>
  </si>
  <si>
    <t>3.3.2</t>
  </si>
  <si>
    <t>3.4</t>
  </si>
  <si>
    <t>3.4.1</t>
  </si>
  <si>
    <t>3.4.2</t>
  </si>
  <si>
    <t>3.5</t>
  </si>
  <si>
    <t>3.5.1</t>
  </si>
  <si>
    <t>3.6</t>
  </si>
  <si>
    <t>3.6.1</t>
  </si>
  <si>
    <t>3.6.2</t>
  </si>
  <si>
    <t>3.7</t>
  </si>
  <si>
    <t>3.7.1</t>
  </si>
  <si>
    <t>3.7.2</t>
  </si>
  <si>
    <t>3.7.3</t>
  </si>
  <si>
    <t>3.8</t>
  </si>
  <si>
    <t>3.8.1</t>
  </si>
  <si>
    <t>3.8.2</t>
  </si>
  <si>
    <t>3.8.3</t>
  </si>
  <si>
    <t>3.8.4</t>
  </si>
  <si>
    <t>3.8.5</t>
  </si>
  <si>
    <t>3.8.6</t>
  </si>
  <si>
    <t>3.9</t>
  </si>
  <si>
    <t>3.9.1</t>
  </si>
  <si>
    <t>3.9.2</t>
  </si>
  <si>
    <t>3.9.3</t>
  </si>
  <si>
    <t>3.9.4</t>
  </si>
  <si>
    <t>3.10</t>
  </si>
  <si>
    <t>3.10.1</t>
  </si>
  <si>
    <t>3.10.2</t>
  </si>
  <si>
    <t>3.10.3</t>
  </si>
  <si>
    <t>3.10.4</t>
  </si>
  <si>
    <t>3.10.5</t>
  </si>
  <si>
    <t>4.1</t>
  </si>
  <si>
    <t>4.0</t>
  </si>
  <si>
    <t xml:space="preserve"> EXECUTAR PARTE DO BLOCO PEDAGOGICO - RECURSO PROPRIO</t>
  </si>
  <si>
    <t>4.2</t>
  </si>
  <si>
    <t>4.2.1</t>
  </si>
  <si>
    <t>5.0</t>
  </si>
  <si>
    <t>5.1</t>
  </si>
  <si>
    <t>5.2</t>
  </si>
  <si>
    <t>6.0</t>
  </si>
  <si>
    <t>6.1</t>
  </si>
  <si>
    <t>6.1.3</t>
  </si>
  <si>
    <t>6.2</t>
  </si>
  <si>
    <t>7.0</t>
  </si>
  <si>
    <t>7.1</t>
  </si>
  <si>
    <t>7.2</t>
  </si>
  <si>
    <t>11.1</t>
  </si>
  <si>
    <t>11.1.1</t>
  </si>
  <si>
    <t>11.2</t>
  </si>
  <si>
    <t>11.2.1</t>
  </si>
  <si>
    <t>8.0</t>
  </si>
  <si>
    <t>8.1</t>
  </si>
  <si>
    <t>8.2</t>
  </si>
  <si>
    <t>9.0</t>
  </si>
  <si>
    <t>9.1</t>
  </si>
  <si>
    <t>9.2</t>
  </si>
  <si>
    <t>10.0</t>
  </si>
  <si>
    <t>10.1</t>
  </si>
  <si>
    <t>10.1.1</t>
  </si>
  <si>
    <t>10.2</t>
  </si>
  <si>
    <t>10.2.1</t>
  </si>
  <si>
    <t>11.0</t>
  </si>
  <si>
    <t>11.2.2</t>
  </si>
  <si>
    <t>11.2.3</t>
  </si>
  <si>
    <t>12.0</t>
  </si>
  <si>
    <t>12.1</t>
  </si>
  <si>
    <t>12.1.1</t>
  </si>
  <si>
    <t>13.0</t>
  </si>
  <si>
    <t>13.1</t>
  </si>
  <si>
    <t>13.1.1</t>
  </si>
  <si>
    <t>13.1.2</t>
  </si>
  <si>
    <t>13.1.3</t>
  </si>
  <si>
    <t>14.0</t>
  </si>
  <si>
    <t>14.1</t>
  </si>
  <si>
    <t>14.1.1</t>
  </si>
  <si>
    <t>1.0</t>
  </si>
  <si>
    <t>1.1</t>
  </si>
  <si>
    <t>Custo TOTAL</t>
  </si>
  <si>
    <t>BDI: 27,7%</t>
  </si>
  <si>
    <t>SUPERESTRUTURA</t>
  </si>
  <si>
    <t>4.1.2</t>
  </si>
  <si>
    <r>
      <rPr>
        <sz val="8"/>
        <rFont val="Arial"/>
        <family val="2"/>
      </rPr>
      <t>Concreto armado fck=25MPa fabricado na obra, adensado e lançado, para
viga, com formas planas em compensado resinado 12mm (05 usos)</t>
    </r>
  </si>
  <si>
    <t>Reboco paulista aplicado para teto, com argamassa traço - 1:2:6 (cimento /cal / areia), espessura 2,5 cm - massa única</t>
  </si>
  <si>
    <t>3.1.3</t>
  </si>
  <si>
    <t>3.1.4</t>
  </si>
  <si>
    <t>3.1.5</t>
  </si>
  <si>
    <t>3.3.3</t>
  </si>
  <si>
    <t>3.4.3</t>
  </si>
  <si>
    <t>3.6.3</t>
  </si>
  <si>
    <t>3.7.4</t>
  </si>
  <si>
    <t>3.8.7</t>
  </si>
  <si>
    <t>3.9.5</t>
  </si>
  <si>
    <t>3.9.6</t>
  </si>
  <si>
    <t>3.9.7</t>
  </si>
  <si>
    <t>3.9.8</t>
  </si>
  <si>
    <t>3.9.9</t>
  </si>
  <si>
    <t>3.10.6</t>
  </si>
  <si>
    <t>4.2.2</t>
  </si>
  <si>
    <t>4.2.3</t>
  </si>
  <si>
    <t>4.2.4</t>
  </si>
  <si>
    <t>4.2.5</t>
  </si>
  <si>
    <t>4.2.6</t>
  </si>
  <si>
    <t>4.3</t>
  </si>
  <si>
    <t>4.3.1</t>
  </si>
  <si>
    <t>4.3.2</t>
  </si>
  <si>
    <t>4.4</t>
  </si>
  <si>
    <t>4.4.1</t>
  </si>
  <si>
    <t>4.4.2</t>
  </si>
  <si>
    <t>4.5</t>
  </si>
  <si>
    <t>4.5.1</t>
  </si>
  <si>
    <t>4.6</t>
  </si>
  <si>
    <t>4.6.1</t>
  </si>
  <si>
    <t>4.6.2</t>
  </si>
  <si>
    <t>4.7</t>
  </si>
  <si>
    <t>4.7.1</t>
  </si>
  <si>
    <t>4.7.2</t>
  </si>
  <si>
    <t>4.7.3</t>
  </si>
  <si>
    <t>4.8</t>
  </si>
  <si>
    <t>4.8.1</t>
  </si>
  <si>
    <t>4.8.2</t>
  </si>
  <si>
    <t>4.8.3</t>
  </si>
  <si>
    <t>4.8.4</t>
  </si>
  <si>
    <t>4.8.5</t>
  </si>
  <si>
    <t>4.8.6</t>
  </si>
  <si>
    <t>4.9</t>
  </si>
  <si>
    <t>4.9.1</t>
  </si>
  <si>
    <t>4.9.2</t>
  </si>
  <si>
    <t>4.9.3</t>
  </si>
  <si>
    <t>4.9.4</t>
  </si>
  <si>
    <t>4.10</t>
  </si>
  <si>
    <t>4.10.1</t>
  </si>
  <si>
    <t>4.10.2</t>
  </si>
  <si>
    <t>4.10.3</t>
  </si>
  <si>
    <t>4.10.4</t>
  </si>
  <si>
    <t>4.10.5</t>
  </si>
  <si>
    <t>4.11</t>
  </si>
  <si>
    <t>4.11.1</t>
  </si>
  <si>
    <t>4.12</t>
  </si>
  <si>
    <t>4.12.1</t>
  </si>
  <si>
    <t>4.13</t>
  </si>
  <si>
    <t>4.13.1</t>
  </si>
  <si>
    <t>4.14</t>
  </si>
  <si>
    <t>4.14.1</t>
  </si>
  <si>
    <t>4.14.2</t>
  </si>
  <si>
    <t>4.15</t>
  </si>
  <si>
    <t>4.15.1</t>
  </si>
  <si>
    <t>4.15.2</t>
  </si>
  <si>
    <t>4.15.3</t>
  </si>
  <si>
    <t>6.1.4</t>
  </si>
  <si>
    <t>6.1.5</t>
  </si>
  <si>
    <t>6.3</t>
  </si>
  <si>
    <t>6.3.1</t>
  </si>
  <si>
    <t>6.3.2</t>
  </si>
  <si>
    <t>8.1.2</t>
  </si>
  <si>
    <t>8.1.3</t>
  </si>
  <si>
    <t>11.1.2</t>
  </si>
  <si>
    <t>12.2</t>
  </si>
  <si>
    <t>12.2.1</t>
  </si>
  <si>
    <t>12.2.2</t>
  </si>
  <si>
    <t>12.2.3</t>
  </si>
  <si>
    <t>12.2.4</t>
  </si>
  <si>
    <t>12.2.5</t>
  </si>
  <si>
    <t>12.3</t>
  </si>
  <si>
    <t>12.3.1</t>
  </si>
  <si>
    <t>12.3.2</t>
  </si>
  <si>
    <t>12.3.3</t>
  </si>
  <si>
    <t>12.4</t>
  </si>
  <si>
    <t>12.4.1</t>
  </si>
  <si>
    <t>12.5</t>
  </si>
  <si>
    <t>12.5.1</t>
  </si>
  <si>
    <t>12.5.2</t>
  </si>
  <si>
    <t>12.5.3</t>
  </si>
  <si>
    <t>12.5.4</t>
  </si>
  <si>
    <t>12.5.5</t>
  </si>
  <si>
    <t>12.5.6</t>
  </si>
  <si>
    <t>12.6</t>
  </si>
  <si>
    <t>12.6.1</t>
  </si>
  <si>
    <t>12.6.2</t>
  </si>
  <si>
    <t>12.6.3</t>
  </si>
  <si>
    <t>13.1.4</t>
  </si>
  <si>
    <t>13.1.5</t>
  </si>
  <si>
    <t>13.1.6</t>
  </si>
  <si>
    <t>13.1.7</t>
  </si>
  <si>
    <t>13.1.8</t>
  </si>
  <si>
    <t>13.1.9</t>
  </si>
  <si>
    <t>13.1.10</t>
  </si>
  <si>
    <t>13.1.11</t>
  </si>
  <si>
    <t>13.1.12</t>
  </si>
  <si>
    <t>14.1.2</t>
  </si>
  <si>
    <t>14.1.3</t>
  </si>
  <si>
    <t>14.2</t>
  </si>
  <si>
    <t>14.2.1</t>
  </si>
  <si>
    <t>14.2.2</t>
  </si>
  <si>
    <t>14.2.3</t>
  </si>
  <si>
    <t>15.0</t>
  </si>
  <si>
    <t>15.1</t>
  </si>
  <si>
    <t>15.1.1</t>
  </si>
  <si>
    <t>Subtotal item 15.0</t>
  </si>
  <si>
    <t>Ministério da Educação</t>
  </si>
  <si>
    <t>% ITEM</t>
  </si>
  <si>
    <t xml:space="preserve">SERVIÇOS PRELIMINARES </t>
  </si>
  <si>
    <t xml:space="preserve">SUPERESTRUTURA </t>
  </si>
  <si>
    <t>Valores totais</t>
  </si>
  <si>
    <t xml:space="preserve">CONCLUSÃO DA ESCOLA ARRAIAL DO CAETÉ - 6 SALAS </t>
  </si>
  <si>
    <t xml:space="preserve">INSTALAÇÃO HIDRO-SANITARIA </t>
  </si>
  <si>
    <t>PAREDES E PAINEIS</t>
  </si>
  <si>
    <t>Percentuais totais</t>
  </si>
  <si>
    <t>Valores Acumulados</t>
  </si>
  <si>
    <t>Percentuais Acumulados</t>
  </si>
  <si>
    <t xml:space="preserve">CRONOGRAMA FISICO - FINANCEIRO </t>
  </si>
  <si>
    <r>
      <t>Município</t>
    </r>
    <r>
      <rPr>
        <sz val="14"/>
        <rFont val="Arial"/>
        <family val="2"/>
      </rPr>
      <t>: Ourém - Pará</t>
    </r>
  </si>
  <si>
    <r>
      <t>Endereço</t>
    </r>
    <r>
      <rPr>
        <sz val="14"/>
        <rFont val="Arial"/>
        <family val="2"/>
      </rPr>
      <t xml:space="preserve">: Rua Horizonte </t>
    </r>
  </si>
  <si>
    <t>ENCARGOS SOCIAIS SOBRE A MÃO DE OBRA</t>
  </si>
  <si>
    <t>CÓDIGO</t>
  </si>
  <si>
    <t>DESCRIÇÃO</t>
  </si>
  <si>
    <t>COM DESONERAÇÃO</t>
  </si>
  <si>
    <t>SEM DESONERAÇÃO</t>
  </si>
  <si>
    <t>HORISTA (%)</t>
  </si>
  <si>
    <t>MENSALISTA (%)</t>
  </si>
  <si>
    <t>GRUPO A</t>
  </si>
  <si>
    <t>A1</t>
  </si>
  <si>
    <t>INSS</t>
  </si>
  <si>
    <t>A2</t>
  </si>
  <si>
    <t xml:space="preserve">SESI </t>
  </si>
  <si>
    <t>A3</t>
  </si>
  <si>
    <t>SENAI</t>
  </si>
  <si>
    <t>A4</t>
  </si>
  <si>
    <t xml:space="preserve">INCRA </t>
  </si>
  <si>
    <t>A5</t>
  </si>
  <si>
    <t xml:space="preserve">SEBRAE </t>
  </si>
  <si>
    <t>A6</t>
  </si>
  <si>
    <t xml:space="preserve">Salário Educação </t>
  </si>
  <si>
    <t>A7</t>
  </si>
  <si>
    <t>Seguro Contra Acidentes de Trabalho</t>
  </si>
  <si>
    <t>A8</t>
  </si>
  <si>
    <t xml:space="preserve">FGTS </t>
  </si>
  <si>
    <t>A9</t>
  </si>
  <si>
    <t xml:space="preserve">SECONCI </t>
  </si>
  <si>
    <t>A</t>
  </si>
  <si>
    <t>Total</t>
  </si>
  <si>
    <t>GRUPO B</t>
  </si>
  <si>
    <t>B1</t>
  </si>
  <si>
    <t xml:space="preserve">Repouso Semanal Remunerado </t>
  </si>
  <si>
    <t>Não incide</t>
  </si>
  <si>
    <t>B2</t>
  </si>
  <si>
    <t>Feriados</t>
  </si>
  <si>
    <t>B3</t>
  </si>
  <si>
    <t xml:space="preserve">Auxílio - Enfermidade </t>
  </si>
  <si>
    <t>B4</t>
  </si>
  <si>
    <t xml:space="preserve">13º Salário </t>
  </si>
  <si>
    <t>B5</t>
  </si>
  <si>
    <t>Licença Paternidade</t>
  </si>
  <si>
    <t>B6</t>
  </si>
  <si>
    <t>Faltas Justificadas</t>
  </si>
  <si>
    <t>B7</t>
  </si>
  <si>
    <t xml:space="preserve">Dias de Chuvas </t>
  </si>
  <si>
    <t>B8</t>
  </si>
  <si>
    <t>Auxílio Acidente de Trabalho</t>
  </si>
  <si>
    <t>B9</t>
  </si>
  <si>
    <t xml:space="preserve">Férias Gozadas </t>
  </si>
  <si>
    <t>B10</t>
  </si>
  <si>
    <t>Salário Maternidade</t>
  </si>
  <si>
    <t>B</t>
  </si>
  <si>
    <t>GRUPO C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</si>
  <si>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</si>
  <si>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</si>
  <si>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</si>
  <si>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</si>
  <si>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</si>
  <si>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</si>
  <si>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</si>
  <si>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Rescisão Sem Justa Causa</t>
  </si>
  <si>
    <t>C5</t>
  </si>
  <si>
    <t xml:space="preserve">Indenização Adicional </t>
  </si>
  <si>
    <t>C</t>
  </si>
  <si>
    <t>GRUPO D</t>
  </si>
  <si>
    <t>D1</t>
  </si>
  <si>
    <t xml:space="preserve">Reincidência de Grupo A sobre Grupo B </t>
  </si>
  <si>
    <t>D2</t>
  </si>
  <si>
    <t>Reincidência de Grupo A sobre Aviso Prévio Trabalhado e Reincidência do FGTS sobre Aviso Prévio Indenizado</t>
  </si>
  <si>
    <t>D</t>
  </si>
  <si>
    <t>TOTAL (A+B+C+D)</t>
  </si>
  <si>
    <t>DETALHAMENTO DO B.D.I. - Edificação</t>
  </si>
  <si>
    <t>DEMOSTRATIVO DA COMPOSIÇÃO DO B.D.I</t>
  </si>
  <si>
    <t>G + S</t>
  </si>
  <si>
    <t>Garantia + Seguro</t>
  </si>
  <si>
    <t>Do custo direto da obra</t>
  </si>
  <si>
    <t>R</t>
  </si>
  <si>
    <t>Risco</t>
  </si>
  <si>
    <t>DF</t>
  </si>
  <si>
    <t>Despesas financeiras</t>
  </si>
  <si>
    <t>AC</t>
  </si>
  <si>
    <t>Administração central</t>
  </si>
  <si>
    <t>L</t>
  </si>
  <si>
    <t>Lucro</t>
  </si>
  <si>
    <t>I</t>
  </si>
  <si>
    <t>Impostos (PIS, Cofins, ISS, CPRB)</t>
  </si>
  <si>
    <t>PIS</t>
  </si>
  <si>
    <t>Confins</t>
  </si>
  <si>
    <t>ISS</t>
  </si>
  <si>
    <t xml:space="preserve">
</t>
  </si>
  <si>
    <t>B.D.I.</t>
  </si>
  <si>
    <t>OBSERVAÇÃO: 1 - PARA O CALCULO DO BDI REFERENTE AO OBJETO EM QUESTÃO, POR SE TRATAR DE UMA PLANILHA NÃO DESONERADA É DESCONSIDERADO O USO DO TRIBUTO SOBRE O FATURAMENTO, CPRB (Contribuição Previdenciária sobre a Receita Bruta).                                                                            2 -  BDI CALCULADO DE ACORDO COM AS RECOMENDAÇÕES DO TRIBUNAL DE CONTAS DA UNIÃO
FONTE:
- Acórdão Nº 2622/2013-P.</t>
  </si>
  <si>
    <r>
      <rPr>
        <b/>
        <sz val="10"/>
        <rFont val="Arial"/>
        <family val="2"/>
      </rPr>
      <t>Obra</t>
    </r>
    <r>
      <rPr>
        <sz val="10"/>
        <rFont val="Arial"/>
        <family val="2"/>
      </rPr>
      <t xml:space="preserve">: ESCOLA ARRAIAL FUNDAMENTAL - Projeto Padrão FNDE - 06 SALAS DE AULA
</t>
    </r>
    <r>
      <rPr>
        <b/>
        <sz val="10"/>
        <rFont val="Arial"/>
        <family val="2"/>
      </rPr>
      <t>Município</t>
    </r>
    <r>
      <rPr>
        <sz val="10"/>
        <rFont val="Arial"/>
        <family val="2"/>
      </rPr>
      <t xml:space="preserve">: Ourém - PA </t>
    </r>
    <r>
      <rPr>
        <b/>
        <sz val="10"/>
        <rFont val="Arial"/>
        <family val="2"/>
      </rPr>
      <t>Endereço</t>
    </r>
    <r>
      <rPr>
        <sz val="10"/>
        <rFont val="Arial"/>
        <family val="2"/>
      </rPr>
      <t xml:space="preserve">:Rua Horizonte </t>
    </r>
  </si>
  <si>
    <r>
      <t>Obra</t>
    </r>
    <r>
      <rPr>
        <sz val="14"/>
        <rFont val="Arial"/>
        <family val="2"/>
      </rPr>
      <t>: ESCOLA ARRAIAL FUNDAMENTAL - Projeto Padrão FNDE - 06 SALAS DE AULA</t>
    </r>
  </si>
  <si>
    <t>Obra: ESCOLA ARRAIAL FUNDAMENTAL - Projeto Padrão FNDE - 06 SALAS DE AULA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</si>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</sst>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0.0"/>
    <numFmt numFmtId="166" formatCode="yy\.m\.d;@"/>
    <numFmt numFmtId="167" formatCode="0.000%"/>
    <numFmt numFmtId="168" formatCode="0.0000%"/>
    <numFmt numFmtId="169" formatCode="0.0%"/>
    <numFmt numFmtId="170" formatCode="_(* #,##0.00_);_(* \(#,##0.00\);_(* &quot;-&quot;??_);_(@_)"/>
    <numFmt numFmtId="171" formatCode="_-* #,##0.0_-;\-* #,##0.0_-;_-* &quot;-&quot;??_-;_-@_-"/>
    <numFmt numFmtId="172" formatCode="_(* #,##0.00_);_(* \(#,##0.00\);_(* \-??_);_(@_)"/>
    <numFmt numFmtId="173" formatCode="_([$€-2]* #,##0.00_);_([$€-2]* \(#,##0.00\);_([$€-2]* &quot;-&quot;??_)"/>
    <numFmt numFmtId="174" formatCode="\$#,##0\ ;\(\$#,##0\)"/>
    <numFmt numFmtId="175" formatCode="_(&quot;R$&quot;* #,##0.00_);_(&quot;R$&quot;* \(#,##0.00\);_(&quot;R$&quot;* \-??_);_(@_)"/>
    <numFmt numFmtId="176" formatCode="_(&quot;R$ &quot;* #,##0.00_);_(&quot;R$ &quot;* \(#,##0.00\);_(&quot;R$ &quot;* &quot;-&quot;??_);_(@_)"/>
    <numFmt numFmtId="177" formatCode="0.00\ &quot;km =&quot;"/>
    <numFmt numFmtId="178" formatCode="* #,##0.00\ ;* \(#,##0.00\);* \-#\ ;@\ "/>
  </numFmts>
  <fonts count="53">
    <font>
      <sz val="10"/>
      <color rgb="FF000000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.5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2"/>
      <color rgb="FF000000"/>
      <name val="Arial"/>
      <family val="2"/>
    </font>
    <font>
      <sz val="14"/>
      <color rgb="FF000000"/>
      <name val="Arial"/>
      <family val="2"/>
    </font>
    <font>
      <b/>
      <sz val="9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4"/>
      <color rgb="FF000000"/>
      <name val="Times New Roman"/>
      <family val="1"/>
    </font>
    <font>
      <b/>
      <sz val="14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ahoma"/>
      <family val="2"/>
    </font>
    <font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name val="Tahoma"/>
      <family val="2"/>
    </font>
    <font>
      <sz val="16"/>
      <name val="Tahoma"/>
      <family val="2"/>
    </font>
    <font>
      <sz val="9"/>
      <color indexed="12"/>
      <name val="Tahoma"/>
      <family val="2"/>
    </font>
    <font>
      <sz val="12"/>
      <color rgb="FF000000"/>
      <name val="Arial Narrow"/>
      <family val="2"/>
    </font>
    <font>
      <u val="single"/>
      <sz val="10"/>
      <color rgb="FF000000"/>
      <name val="Times New Roman"/>
      <family val="2"/>
    </font>
    <font>
      <sz val="11"/>
      <color rgb="FF000000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2" tint="0.39998000860214233"/>
        <bgColor indexed="64"/>
      </patternFill>
    </fill>
    <fill>
      <patternFill patternType="solid">
        <fgColor rgb="FF92D050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55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hair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>
        <color rgb="FF000000"/>
      </right>
      <top/>
      <bottom/>
    </border>
    <border>
      <left style="hair"/>
      <right style="hair"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1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170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7" borderId="0" applyNumberFormat="0" applyBorder="0" applyAlignment="0" applyProtection="0"/>
    <xf numFmtId="0" fontId="19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1" fillId="10" borderId="0" applyNumberFormat="0" applyBorder="0" applyAlignment="0" applyProtection="0"/>
    <xf numFmtId="0" fontId="22" fillId="11" borderId="1" applyNumberFormat="0" applyAlignment="0" applyProtection="0"/>
    <xf numFmtId="0" fontId="23" fillId="9" borderId="2" applyNumberFormat="0" applyAlignment="0" applyProtection="0"/>
    <xf numFmtId="0" fontId="24" fillId="0" borderId="3" applyNumberFormat="0" applyFill="0" applyAlignment="0" applyProtection="0"/>
    <xf numFmtId="0" fontId="1" fillId="0" borderId="0" applyFont="0" applyFill="0" applyProtection="0">
      <alignment vertical="top"/>
    </xf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25" fillId="3" borderId="1" applyNumberFormat="0" applyAlignment="0" applyProtection="0"/>
    <xf numFmtId="173" fontId="1" fillId="0" borderId="0" applyFont="0" applyFill="0" applyBorder="0" applyAlignment="0" applyProtection="0"/>
    <xf numFmtId="2" fontId="1" fillId="0" borderId="0" applyFont="0" applyFill="0" applyProtection="0">
      <alignment vertical="top"/>
    </xf>
    <xf numFmtId="0" fontId="26" fillId="16" borderId="0" applyNumberFormat="0" applyBorder="0" applyAlignment="0" applyProtection="0"/>
    <xf numFmtId="3" fontId="1" fillId="0" borderId="0" applyFont="0" applyFill="0" applyBorder="0" applyAlignment="0" applyProtection="0"/>
    <xf numFmtId="0" fontId="27" fillId="3" borderId="0" applyNumberFormat="0" applyBorder="0" applyAlignment="0" applyProtection="0"/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" fillId="4" borderId="4" applyNumberFormat="0" applyFont="0" applyAlignment="0" applyProtection="0"/>
    <xf numFmtId="0" fontId="29" fillId="1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" fillId="0" borderId="0">
      <alignment/>
      <protection/>
    </xf>
    <xf numFmtId="0" fontId="28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3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2" fontId="3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>
      <alignment/>
      <protection locked="0"/>
    </xf>
    <xf numFmtId="175" fontId="1" fillId="0" borderId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7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 applyNumberFormat="0" applyFont="0" applyFill="0" applyBorder="0" applyProtection="0">
      <alignment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" fillId="0" borderId="0" applyFill="0" applyBorder="0" applyAlignment="0" applyProtection="0"/>
    <xf numFmtId="4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0" borderId="6" applyNumberFormat="0" applyFill="0" applyAlignment="0" applyProtection="0"/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</cellStyleXfs>
  <cellXfs count="409">
    <xf numFmtId="0" fontId="0" fillId="0" borderId="0" xfId="0" applyFill="1" applyBorder="1" applyAlignment="1">
      <alignment horizontal="left" vertical="top"/>
    </xf>
    <xf numFmtId="164" fontId="0" fillId="0" borderId="0" xfId="20" applyFont="1" applyFill="1" applyBorder="1" applyAlignment="1">
      <alignment horizontal="left" vertical="top"/>
    </xf>
    <xf numFmtId="167" fontId="1" fillId="0" borderId="0" xfId="21" applyNumberFormat="1" applyFont="1" applyFill="1" applyAlignment="1">
      <alignment vertical="center"/>
    </xf>
    <xf numFmtId="44" fontId="5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/>
    </xf>
    <xf numFmtId="9" fontId="7" fillId="0" borderId="10" xfId="21" applyFont="1" applyFill="1" applyBorder="1" applyAlignment="1">
      <alignment horizontal="right" vertical="top"/>
    </xf>
    <xf numFmtId="10" fontId="7" fillId="0" borderId="10" xfId="21" applyNumberFormat="1" applyFont="1" applyFill="1" applyBorder="1" applyAlignment="1">
      <alignment horizontal="right" vertical="center"/>
    </xf>
    <xf numFmtId="167" fontId="7" fillId="0" borderId="10" xfId="21" applyNumberFormat="1" applyFont="1" applyFill="1" applyBorder="1" applyAlignment="1">
      <alignment horizontal="right" vertical="center"/>
    </xf>
    <xf numFmtId="168" fontId="7" fillId="0" borderId="10" xfId="21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left" vertical="top"/>
    </xf>
    <xf numFmtId="10" fontId="8" fillId="0" borderId="0" xfId="21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9" fontId="0" fillId="0" borderId="0" xfId="21" applyFont="1" applyFill="1" applyBorder="1" applyAlignment="1">
      <alignment horizontal="left" vertical="top"/>
    </xf>
    <xf numFmtId="0" fontId="9" fillId="17" borderId="11" xfId="0" applyFont="1" applyFill="1" applyBorder="1" applyAlignment="1">
      <alignment horizontal="center" vertical="top" wrapText="1"/>
    </xf>
    <xf numFmtId="0" fontId="9" fillId="17" borderId="11" xfId="0" applyFont="1" applyFill="1" applyBorder="1" applyAlignment="1">
      <alignment horizontal="left" vertical="top" wrapText="1" indent="11"/>
    </xf>
    <xf numFmtId="0" fontId="9" fillId="17" borderId="11" xfId="0" applyFont="1" applyFill="1" applyBorder="1" applyAlignment="1">
      <alignment horizontal="left" vertical="top" wrapText="1" indent="1"/>
    </xf>
    <xf numFmtId="0" fontId="9" fillId="17" borderId="11" xfId="0" applyFont="1" applyFill="1" applyBorder="1" applyAlignment="1">
      <alignment horizontal="right" vertical="top" wrapText="1" indent="1"/>
    </xf>
    <xf numFmtId="0" fontId="9" fillId="17" borderId="12" xfId="0" applyFont="1" applyFill="1" applyBorder="1" applyAlignment="1">
      <alignment horizontal="left" vertical="top" wrapText="1" indent="1"/>
    </xf>
    <xf numFmtId="165" fontId="6" fillId="17" borderId="11" xfId="0" applyNumberFormat="1" applyFont="1" applyFill="1" applyBorder="1" applyAlignment="1">
      <alignment horizontal="center" vertical="top" shrinkToFit="1"/>
    </xf>
    <xf numFmtId="0" fontId="9" fillId="17" borderId="12" xfId="0" applyFont="1" applyFill="1" applyBorder="1" applyAlignment="1">
      <alignment vertical="top" wrapText="1"/>
    </xf>
    <xf numFmtId="0" fontId="9" fillId="17" borderId="13" xfId="0" applyFont="1" applyFill="1" applyBorder="1" applyAlignment="1">
      <alignment vertical="top" wrapText="1"/>
    </xf>
    <xf numFmtId="44" fontId="9" fillId="17" borderId="14" xfId="0" applyNumberFormat="1" applyFont="1" applyFill="1" applyBorder="1" applyAlignment="1">
      <alignment vertical="top" wrapText="1"/>
    </xf>
    <xf numFmtId="165" fontId="7" fillId="0" borderId="11" xfId="0" applyNumberFormat="1" applyFont="1" applyFill="1" applyBorder="1" applyAlignment="1">
      <alignment horizontal="center" vertical="top" shrinkToFit="1"/>
    </xf>
    <xf numFmtId="0" fontId="7" fillId="0" borderId="11" xfId="0" applyFont="1" applyFill="1" applyBorder="1" applyAlignment="1">
      <alignment horizontal="left" wrapText="1"/>
    </xf>
    <xf numFmtId="165" fontId="6" fillId="0" borderId="11" xfId="0" applyNumberFormat="1" applyFont="1" applyFill="1" applyBorder="1" applyAlignment="1">
      <alignment horizontal="center" vertical="top" shrinkToFit="1"/>
    </xf>
    <xf numFmtId="0" fontId="1" fillId="0" borderId="11" xfId="0" applyFont="1" applyFill="1" applyBorder="1" applyAlignment="1">
      <alignment horizontal="center" vertical="center" wrapText="1"/>
    </xf>
    <xf numFmtId="165" fontId="6" fillId="0" borderId="11" xfId="0" applyNumberFormat="1" applyFont="1" applyFill="1" applyBorder="1" applyAlignment="1">
      <alignment horizontal="center" vertical="center" shrinkToFit="1"/>
    </xf>
    <xf numFmtId="44" fontId="7" fillId="0" borderId="11" xfId="0" applyNumberFormat="1" applyFont="1" applyFill="1" applyBorder="1" applyAlignment="1">
      <alignment horizontal="left" wrapText="1"/>
    </xf>
    <xf numFmtId="44" fontId="7" fillId="0" borderId="11" xfId="0" applyNumberFormat="1" applyFont="1" applyFill="1" applyBorder="1" applyAlignment="1">
      <alignment horizontal="left" vertical="center" wrapText="1"/>
    </xf>
    <xf numFmtId="44" fontId="1" fillId="0" borderId="11" xfId="0" applyNumberFormat="1" applyFont="1" applyFill="1" applyBorder="1" applyAlignment="1">
      <alignment horizontal="right" vertical="top" wrapText="1" indent="1"/>
    </xf>
    <xf numFmtId="0" fontId="7" fillId="0" borderId="11" xfId="0" applyFont="1" applyFill="1" applyBorder="1" applyAlignment="1">
      <alignment horizontal="left" vertical="top" wrapText="1"/>
    </xf>
    <xf numFmtId="2" fontId="1" fillId="0" borderId="11" xfId="0" applyNumberFormat="1" applyFont="1" applyFill="1" applyBorder="1" applyAlignment="1">
      <alignment horizontal="right" vertical="center" wrapText="1"/>
    </xf>
    <xf numFmtId="44" fontId="1" fillId="0" borderId="11" xfId="0" applyNumberFormat="1" applyFont="1" applyFill="1" applyBorder="1" applyAlignment="1">
      <alignment horizontal="right" vertical="center" wrapText="1"/>
    </xf>
    <xf numFmtId="44" fontId="7" fillId="0" borderId="11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right" vertical="top" wrapText="1"/>
    </xf>
    <xf numFmtId="44" fontId="1" fillId="0" borderId="11" xfId="0" applyNumberFormat="1" applyFont="1" applyFill="1" applyBorder="1" applyAlignment="1">
      <alignment horizontal="right" vertical="top" wrapText="1"/>
    </xf>
    <xf numFmtId="44" fontId="7" fillId="0" borderId="11" xfId="0" applyNumberFormat="1" applyFont="1" applyFill="1" applyBorder="1" applyAlignment="1">
      <alignment horizontal="right" wrapText="1"/>
    </xf>
    <xf numFmtId="2" fontId="6" fillId="0" borderId="11" xfId="0" applyNumberFormat="1" applyFont="1" applyFill="1" applyBorder="1" applyAlignment="1">
      <alignment horizontal="center" vertical="center" shrinkToFit="1"/>
    </xf>
    <xf numFmtId="165" fontId="6" fillId="17" borderId="11" xfId="0" applyNumberFormat="1" applyFont="1" applyFill="1" applyBorder="1" applyAlignment="1">
      <alignment horizontal="right" vertical="top" indent="1" shrinkToFit="1"/>
    </xf>
    <xf numFmtId="2" fontId="6" fillId="0" borderId="11" xfId="0" applyNumberFormat="1" applyFont="1" applyFill="1" applyBorder="1" applyAlignment="1">
      <alignment horizontal="center" vertical="top" shrinkToFit="1"/>
    </xf>
    <xf numFmtId="44" fontId="1" fillId="0" borderId="11" xfId="0" applyNumberFormat="1" applyFont="1" applyFill="1" applyBorder="1" applyAlignment="1">
      <alignment horizontal="right" vertical="center" wrapText="1" indent="1"/>
    </xf>
    <xf numFmtId="0" fontId="1" fillId="0" borderId="11" xfId="0" applyFont="1" applyFill="1" applyBorder="1" applyAlignment="1">
      <alignment horizontal="right" vertical="top" wrapText="1"/>
    </xf>
    <xf numFmtId="2" fontId="7" fillId="0" borderId="11" xfId="0" applyNumberFormat="1" applyFont="1" applyFill="1" applyBorder="1" applyAlignment="1">
      <alignment horizontal="right" vertical="top" shrinkToFit="1"/>
    </xf>
    <xf numFmtId="0" fontId="1" fillId="0" borderId="11" xfId="0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left" vertical="top" wrapText="1"/>
    </xf>
    <xf numFmtId="165" fontId="6" fillId="17" borderId="11" xfId="0" applyNumberFormat="1" applyFont="1" applyFill="1" applyBorder="1" applyAlignment="1">
      <alignment horizontal="center" vertical="center" shrinkToFit="1"/>
    </xf>
    <xf numFmtId="166" fontId="7" fillId="0" borderId="11" xfId="0" applyNumberFormat="1" applyFont="1" applyFill="1" applyBorder="1" applyAlignment="1">
      <alignment horizontal="center" vertical="center" shrinkToFit="1"/>
    </xf>
    <xf numFmtId="44" fontId="6" fillId="0" borderId="11" xfId="0" applyNumberFormat="1" applyFont="1" applyFill="1" applyBorder="1" applyAlignment="1">
      <alignment horizontal="right" vertical="center" wrapText="1"/>
    </xf>
    <xf numFmtId="44" fontId="0" fillId="0" borderId="0" xfId="0" applyNumberFormat="1" applyFont="1" applyFill="1" applyBorder="1" applyAlignment="1">
      <alignment horizontal="left" vertical="top"/>
    </xf>
    <xf numFmtId="44" fontId="7" fillId="0" borderId="15" xfId="0" applyNumberFormat="1" applyFont="1" applyFill="1" applyBorder="1" applyAlignment="1">
      <alignment horizontal="center" vertical="center"/>
    </xf>
    <xf numFmtId="44" fontId="7" fillId="0" borderId="16" xfId="0" applyNumberFormat="1" applyFont="1" applyFill="1" applyBorder="1" applyAlignment="1">
      <alignment vertical="center" wrapText="1"/>
    </xf>
    <xf numFmtId="44" fontId="7" fillId="0" borderId="15" xfId="0" applyNumberFormat="1" applyFont="1" applyFill="1" applyBorder="1" applyAlignment="1">
      <alignment horizontal="right" vertical="center"/>
    </xf>
    <xf numFmtId="44" fontId="1" fillId="0" borderId="12" xfId="0" applyNumberFormat="1" applyFont="1" applyFill="1" applyBorder="1" applyAlignment="1">
      <alignment horizontal="right" vertical="top" wrapText="1" indent="1"/>
    </xf>
    <xf numFmtId="44" fontId="7" fillId="0" borderId="10" xfId="0" applyNumberFormat="1" applyFont="1" applyFill="1" applyBorder="1" applyAlignment="1">
      <alignment vertical="center" wrapText="1"/>
    </xf>
    <xf numFmtId="44" fontId="1" fillId="0" borderId="12" xfId="0" applyNumberFormat="1" applyFont="1" applyFill="1" applyBorder="1" applyAlignment="1">
      <alignment horizontal="right" vertical="top" wrapText="1"/>
    </xf>
    <xf numFmtId="44" fontId="7" fillId="0" borderId="10" xfId="0" applyNumberFormat="1" applyFont="1" applyFill="1" applyBorder="1" applyAlignment="1">
      <alignment horizontal="right" vertical="center" wrapText="1"/>
    </xf>
    <xf numFmtId="44" fontId="1" fillId="0" borderId="12" xfId="0" applyNumberFormat="1" applyFont="1" applyFill="1" applyBorder="1" applyAlignment="1">
      <alignment horizontal="right" vertical="center" wrapText="1"/>
    </xf>
    <xf numFmtId="44" fontId="6" fillId="0" borderId="17" xfId="0" applyNumberFormat="1" applyFont="1" applyFill="1" applyBorder="1" applyAlignment="1">
      <alignment horizontal="right" wrapText="1"/>
    </xf>
    <xf numFmtId="0" fontId="9" fillId="18" borderId="12" xfId="0" applyFont="1" applyFill="1" applyBorder="1" applyAlignment="1">
      <alignment vertical="top" wrapText="1"/>
    </xf>
    <xf numFmtId="0" fontId="9" fillId="18" borderId="13" xfId="0" applyFont="1" applyFill="1" applyBorder="1" applyAlignment="1">
      <alignment vertical="top" wrapText="1"/>
    </xf>
    <xf numFmtId="44" fontId="9" fillId="18" borderId="14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4" fontId="6" fillId="0" borderId="11" xfId="0" applyNumberFormat="1" applyFont="1" applyFill="1" applyBorder="1" applyAlignment="1">
      <alignment horizontal="right" wrapText="1"/>
    </xf>
    <xf numFmtId="165" fontId="6" fillId="18" borderId="11" xfId="0" applyNumberFormat="1" applyFont="1" applyFill="1" applyBorder="1" applyAlignment="1">
      <alignment horizontal="center" vertical="center" shrinkToFit="1"/>
    </xf>
    <xf numFmtId="0" fontId="9" fillId="18" borderId="11" xfId="0" applyFont="1" applyFill="1" applyBorder="1" applyAlignment="1">
      <alignment horizontal="left" vertical="top" wrapText="1"/>
    </xf>
    <xf numFmtId="0" fontId="7" fillId="18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vertical="center" wrapText="1"/>
    </xf>
    <xf numFmtId="2" fontId="7" fillId="0" borderId="11" xfId="0" applyNumberFormat="1" applyFont="1" applyFill="1" applyBorder="1" applyAlignment="1">
      <alignment horizontal="right" vertical="center" wrapText="1"/>
    </xf>
    <xf numFmtId="0" fontId="9" fillId="17" borderId="18" xfId="0" applyFont="1" applyFill="1" applyBorder="1" applyAlignment="1">
      <alignment vertical="top" wrapText="1"/>
    </xf>
    <xf numFmtId="0" fontId="9" fillId="17" borderId="19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 indent="1"/>
    </xf>
    <xf numFmtId="0" fontId="1" fillId="0" borderId="10" xfId="0" applyFont="1" applyFill="1" applyBorder="1" applyAlignment="1">
      <alignment horizontal="right" vertical="center" wrapText="1"/>
    </xf>
    <xf numFmtId="44" fontId="7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right" vertical="top" wrapText="1"/>
    </xf>
    <xf numFmtId="0" fontId="7" fillId="0" borderId="13" xfId="0" applyFont="1" applyFill="1" applyBorder="1" applyAlignment="1">
      <alignment horizontal="left" wrapText="1"/>
    </xf>
    <xf numFmtId="10" fontId="0" fillId="0" borderId="0" xfId="21" applyNumberFormat="1" applyFont="1" applyFill="1" applyBorder="1" applyAlignment="1">
      <alignment horizontal="left" vertical="top"/>
    </xf>
    <xf numFmtId="44" fontId="7" fillId="0" borderId="20" xfId="0" applyNumberFormat="1" applyFont="1" applyFill="1" applyBorder="1" applyAlignment="1">
      <alignment horizontal="left" vertical="center" wrapText="1"/>
    </xf>
    <xf numFmtId="44" fontId="7" fillId="0" borderId="17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>
      <alignment horizontal="right" vertical="top" wrapText="1"/>
    </xf>
    <xf numFmtId="44" fontId="1" fillId="0" borderId="20" xfId="0" applyNumberFormat="1" applyFont="1" applyFill="1" applyBorder="1" applyAlignment="1">
      <alignment horizontal="right" vertical="center" wrapText="1"/>
    </xf>
    <xf numFmtId="10" fontId="0" fillId="0" borderId="0" xfId="21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vertical="center" wrapText="1"/>
    </xf>
    <xf numFmtId="44" fontId="7" fillId="0" borderId="11" xfId="0" applyNumberFormat="1" applyFont="1" applyFill="1" applyBorder="1" applyAlignment="1">
      <alignment vertical="center" wrapText="1"/>
    </xf>
    <xf numFmtId="10" fontId="6" fillId="0" borderId="0" xfId="21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0" fontId="7" fillId="0" borderId="21" xfId="21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left" vertical="top"/>
    </xf>
    <xf numFmtId="10" fontId="8" fillId="0" borderId="22" xfId="21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65" fontId="6" fillId="17" borderId="20" xfId="0" applyNumberFormat="1" applyFont="1" applyFill="1" applyBorder="1" applyAlignment="1">
      <alignment horizontal="center" vertical="center" shrinkToFit="1"/>
    </xf>
    <xf numFmtId="165" fontId="6" fillId="0" borderId="10" xfId="0" applyNumberFormat="1" applyFont="1" applyFill="1" applyBorder="1" applyAlignment="1">
      <alignment horizontal="center" vertical="center" shrinkToFit="1"/>
    </xf>
    <xf numFmtId="166" fontId="7" fillId="0" borderId="10" xfId="0" applyNumberFormat="1" applyFont="1" applyFill="1" applyBorder="1" applyAlignment="1">
      <alignment horizontal="center" vertical="center" shrinkToFit="1"/>
    </xf>
    <xf numFmtId="44" fontId="9" fillId="17" borderId="14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left" vertical="top"/>
    </xf>
    <xf numFmtId="0" fontId="1" fillId="0" borderId="12" xfId="0" applyFont="1" applyFill="1" applyBorder="1" applyAlignment="1">
      <alignment horizontal="center" vertical="center" wrapText="1"/>
    </xf>
    <xf numFmtId="44" fontId="1" fillId="0" borderId="17" xfId="0" applyNumberFormat="1" applyFont="1" applyFill="1" applyBorder="1" applyAlignment="1">
      <alignment horizontal="right" vertical="top" wrapText="1" indent="1"/>
    </xf>
    <xf numFmtId="44" fontId="1" fillId="0" borderId="10" xfId="0" applyNumberFormat="1" applyFont="1" applyFill="1" applyBorder="1" applyAlignment="1">
      <alignment horizontal="right" vertical="center" wrapText="1"/>
    </xf>
    <xf numFmtId="165" fontId="6" fillId="0" borderId="20" xfId="0" applyNumberFormat="1" applyFont="1" applyFill="1" applyBorder="1" applyAlignment="1">
      <alignment horizontal="center" vertical="center" shrinkToFit="1"/>
    </xf>
    <xf numFmtId="10" fontId="7" fillId="0" borderId="23" xfId="21" applyNumberFormat="1" applyFont="1" applyFill="1" applyBorder="1" applyAlignment="1">
      <alignment horizontal="right" vertical="center"/>
    </xf>
    <xf numFmtId="165" fontId="6" fillId="0" borderId="17" xfId="0" applyNumberFormat="1" applyFont="1" applyFill="1" applyBorder="1" applyAlignment="1">
      <alignment horizontal="center" vertical="center" shrinkToFit="1"/>
    </xf>
    <xf numFmtId="10" fontId="7" fillId="0" borderId="24" xfId="21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right" vertical="center" wrapText="1"/>
    </xf>
    <xf numFmtId="44" fontId="6" fillId="0" borderId="10" xfId="0" applyNumberFormat="1" applyFont="1" applyFill="1" applyBorder="1" applyAlignment="1">
      <alignment horizontal="right" wrapText="1"/>
    </xf>
    <xf numFmtId="44" fontId="6" fillId="18" borderId="11" xfId="0" applyNumberFormat="1" applyFont="1" applyFill="1" applyBorder="1" applyAlignment="1">
      <alignment horizontal="right" wrapText="1"/>
    </xf>
    <xf numFmtId="44" fontId="9" fillId="17" borderId="25" xfId="0" applyNumberFormat="1" applyFont="1" applyFill="1" applyBorder="1" applyAlignment="1">
      <alignment horizontal="right" vertical="top" wrapText="1"/>
    </xf>
    <xf numFmtId="44" fontId="6" fillId="0" borderId="10" xfId="0" applyNumberFormat="1" applyFont="1" applyFill="1" applyBorder="1" applyAlignment="1">
      <alignment horizontal="right" vertical="center" wrapText="1"/>
    </xf>
    <xf numFmtId="169" fontId="4" fillId="0" borderId="14" xfId="21" applyNumberFormat="1" applyFont="1" applyFill="1" applyBorder="1" applyAlignment="1">
      <alignment horizontal="center" vertical="center" wrapText="1"/>
    </xf>
    <xf numFmtId="44" fontId="6" fillId="0" borderId="14" xfId="0" applyNumberFormat="1" applyFont="1" applyFill="1" applyBorder="1" applyAlignment="1">
      <alignment horizontal="right" wrapText="1"/>
    </xf>
    <xf numFmtId="2" fontId="1" fillId="0" borderId="20" xfId="0" applyNumberFormat="1" applyFont="1" applyFill="1" applyBorder="1" applyAlignment="1">
      <alignment horizontal="right" vertical="center" wrapText="1"/>
    </xf>
    <xf numFmtId="165" fontId="6" fillId="0" borderId="12" xfId="0" applyNumberFormat="1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center" vertical="center" wrapText="1"/>
    </xf>
    <xf numFmtId="44" fontId="1" fillId="0" borderId="17" xfId="0" applyNumberFormat="1" applyFont="1" applyFill="1" applyBorder="1" applyAlignment="1">
      <alignment horizontal="right" vertical="center" wrapText="1"/>
    </xf>
    <xf numFmtId="44" fontId="7" fillId="0" borderId="17" xfId="0" applyNumberFormat="1" applyFont="1" applyFill="1" applyBorder="1" applyAlignment="1">
      <alignment horizontal="right" vertical="center" wrapText="1"/>
    </xf>
    <xf numFmtId="44" fontId="1" fillId="0" borderId="10" xfId="0" applyNumberFormat="1" applyFont="1" applyFill="1" applyBorder="1" applyAlignment="1">
      <alignment horizontal="right" vertical="top" wrapText="1" indent="1"/>
    </xf>
    <xf numFmtId="165" fontId="7" fillId="0" borderId="11" xfId="0" applyNumberFormat="1" applyFont="1" applyFill="1" applyBorder="1" applyAlignment="1">
      <alignment horizontal="center" vertical="center" shrinkToFit="1"/>
    </xf>
    <xf numFmtId="2" fontId="1" fillId="0" borderId="17" xfId="0" applyNumberFormat="1" applyFont="1" applyFill="1" applyBorder="1" applyAlignment="1">
      <alignment horizontal="right" vertical="center" wrapText="1"/>
    </xf>
    <xf numFmtId="0" fontId="1" fillId="19" borderId="11" xfId="0" applyFont="1" applyFill="1" applyBorder="1" applyAlignment="1">
      <alignment horizontal="left" vertical="top" wrapText="1"/>
    </xf>
    <xf numFmtId="10" fontId="1" fillId="0" borderId="0" xfId="25" applyNumberFormat="1" applyFill="1" applyBorder="1">
      <alignment/>
      <protection/>
    </xf>
    <xf numFmtId="10" fontId="12" fillId="0" borderId="0" xfId="0" applyNumberFormat="1" applyFont="1" applyFill="1" applyBorder="1" applyAlignment="1">
      <alignment horizontal="center" vertical="top"/>
    </xf>
    <xf numFmtId="170" fontId="12" fillId="0" borderId="0" xfId="0" applyNumberFormat="1" applyFont="1" applyFill="1" applyBorder="1" applyAlignment="1">
      <alignment horizontal="center" vertical="top"/>
    </xf>
    <xf numFmtId="0" fontId="0" fillId="0" borderId="10" xfId="0" applyFill="1" applyBorder="1" applyAlignment="1">
      <alignment horizontal="left" vertical="top"/>
    </xf>
    <xf numFmtId="0" fontId="14" fillId="0" borderId="26" xfId="23" applyFont="1" applyBorder="1" applyAlignment="1">
      <alignment vertical="center"/>
      <protection/>
    </xf>
    <xf numFmtId="0" fontId="14" fillId="0" borderId="27" xfId="23" applyFont="1" applyBorder="1" applyAlignment="1">
      <alignment vertical="center"/>
      <protection/>
    </xf>
    <xf numFmtId="0" fontId="14" fillId="0" borderId="28" xfId="23" applyFont="1" applyBorder="1" applyAlignment="1">
      <alignment vertical="center"/>
      <protection/>
    </xf>
    <xf numFmtId="0" fontId="14" fillId="0" borderId="29" xfId="23" applyFont="1" applyBorder="1" applyAlignment="1">
      <alignment vertical="center"/>
      <protection/>
    </xf>
    <xf numFmtId="0" fontId="14" fillId="0" borderId="30" xfId="23" applyFont="1" applyBorder="1" applyAlignment="1">
      <alignment vertical="center"/>
      <protection/>
    </xf>
    <xf numFmtId="0" fontId="15" fillId="0" borderId="0" xfId="23" applyFont="1" applyBorder="1" applyAlignment="1">
      <alignment vertical="center"/>
      <protection/>
    </xf>
    <xf numFmtId="0" fontId="15" fillId="0" borderId="0" xfId="23" applyFont="1" applyBorder="1" applyAlignment="1">
      <alignment horizontal="left" vertical="center"/>
      <protection/>
    </xf>
    <xf numFmtId="0" fontId="15" fillId="0" borderId="0" xfId="23" applyFont="1" applyBorder="1" applyAlignment="1">
      <alignment horizontal="center" vertical="center"/>
      <protection/>
    </xf>
    <xf numFmtId="0" fontId="15" fillId="0" borderId="0" xfId="23" applyFont="1" applyBorder="1">
      <alignment/>
      <protection/>
    </xf>
    <xf numFmtId="0" fontId="16" fillId="0" borderId="0" xfId="0" applyFont="1" applyFill="1" applyBorder="1" applyAlignment="1">
      <alignment horizontal="left" vertical="top"/>
    </xf>
    <xf numFmtId="0" fontId="14" fillId="0" borderId="31" xfId="23" applyFont="1" applyBorder="1" applyAlignment="1">
      <alignment vertical="center"/>
      <protection/>
    </xf>
    <xf numFmtId="0" fontId="15" fillId="0" borderId="26" xfId="23" applyFont="1" applyBorder="1" applyAlignment="1">
      <alignment horizontal="left" vertical="center"/>
      <protection/>
    </xf>
    <xf numFmtId="0" fontId="15" fillId="0" borderId="26" xfId="23" applyFont="1" applyBorder="1" applyAlignment="1">
      <alignment horizontal="center" vertical="center"/>
      <protection/>
    </xf>
    <xf numFmtId="170" fontId="15" fillId="0" borderId="26" xfId="24" applyFont="1" applyBorder="1" applyAlignment="1">
      <alignment horizontal="center" vertical="center"/>
    </xf>
    <xf numFmtId="0" fontId="15" fillId="0" borderId="26" xfId="23" applyFont="1" applyBorder="1" applyAlignment="1">
      <alignment vertical="center"/>
      <protection/>
    </xf>
    <xf numFmtId="0" fontId="15" fillId="0" borderId="26" xfId="23" applyFont="1" applyBorder="1">
      <alignment/>
      <protection/>
    </xf>
    <xf numFmtId="0" fontId="15" fillId="0" borderId="27" xfId="23" applyFont="1" applyBorder="1">
      <alignment/>
      <protection/>
    </xf>
    <xf numFmtId="0" fontId="14" fillId="0" borderId="32" xfId="23" applyFont="1" applyBorder="1" applyAlignment="1">
      <alignment vertical="center"/>
      <protection/>
    </xf>
    <xf numFmtId="0" fontId="14" fillId="0" borderId="0" xfId="23" applyFont="1" applyBorder="1" applyAlignment="1">
      <alignment vertical="center"/>
      <protection/>
    </xf>
    <xf numFmtId="170" fontId="14" fillId="0" borderId="0" xfId="24" applyFont="1" applyBorder="1" applyAlignment="1">
      <alignment horizontal="center" vertical="center"/>
    </xf>
    <xf numFmtId="9" fontId="15" fillId="0" borderId="0" xfId="23" applyNumberFormat="1" applyFont="1" applyBorder="1" applyAlignment="1">
      <alignment vertical="center"/>
      <protection/>
    </xf>
    <xf numFmtId="0" fontId="15" fillId="0" borderId="33" xfId="23" applyFont="1" applyBorder="1">
      <alignment/>
      <protection/>
    </xf>
    <xf numFmtId="0" fontId="15" fillId="0" borderId="29" xfId="23" applyFont="1" applyBorder="1" applyAlignment="1">
      <alignment horizontal="left" vertical="center"/>
      <protection/>
    </xf>
    <xf numFmtId="0" fontId="15" fillId="0" borderId="29" xfId="23" applyFont="1" applyBorder="1" applyAlignment="1">
      <alignment horizontal="center" vertical="center"/>
      <protection/>
    </xf>
    <xf numFmtId="170" fontId="14" fillId="0" borderId="29" xfId="24" applyFont="1" applyBorder="1" applyAlignment="1">
      <alignment horizontal="center" vertical="center"/>
    </xf>
    <xf numFmtId="0" fontId="15" fillId="0" borderId="29" xfId="23" applyFont="1" applyBorder="1" applyAlignment="1">
      <alignment vertical="center"/>
      <protection/>
    </xf>
    <xf numFmtId="0" fontId="15" fillId="0" borderId="29" xfId="23" applyFont="1" applyBorder="1">
      <alignment/>
      <protection/>
    </xf>
    <xf numFmtId="0" fontId="15" fillId="0" borderId="30" xfId="23" applyFont="1" applyBorder="1">
      <alignment/>
      <protection/>
    </xf>
    <xf numFmtId="0" fontId="15" fillId="20" borderId="34" xfId="25" applyFont="1" applyFill="1" applyBorder="1" applyAlignment="1">
      <alignment horizontal="center"/>
      <protection/>
    </xf>
    <xf numFmtId="0" fontId="15" fillId="20" borderId="35" xfId="25" applyFont="1" applyFill="1" applyBorder="1" applyAlignment="1">
      <alignment horizontal="center"/>
      <protection/>
    </xf>
    <xf numFmtId="0" fontId="15" fillId="20" borderId="36" xfId="25" applyFont="1" applyFill="1" applyBorder="1" applyAlignment="1">
      <alignment horizontal="center"/>
      <protection/>
    </xf>
    <xf numFmtId="0" fontId="15" fillId="0" borderId="37" xfId="25" applyFont="1" applyBorder="1">
      <alignment/>
      <protection/>
    </xf>
    <xf numFmtId="0" fontId="15" fillId="0" borderId="24" xfId="25" applyFont="1" applyBorder="1" applyAlignment="1">
      <alignment horizontal="center"/>
      <protection/>
    </xf>
    <xf numFmtId="0" fontId="15" fillId="0" borderId="24" xfId="25" applyFont="1" applyBorder="1">
      <alignment/>
      <protection/>
    </xf>
    <xf numFmtId="0" fontId="15" fillId="0" borderId="38" xfId="25" applyFont="1" applyBorder="1">
      <alignment/>
      <protection/>
    </xf>
    <xf numFmtId="0" fontId="15" fillId="0" borderId="39" xfId="25" applyFont="1" applyBorder="1" applyAlignment="1">
      <alignment horizontal="center"/>
      <protection/>
    </xf>
    <xf numFmtId="170" fontId="12" fillId="0" borderId="10" xfId="24" applyFont="1" applyBorder="1" applyAlignment="1">
      <alignment horizontal="center"/>
    </xf>
    <xf numFmtId="10" fontId="12" fillId="0" borderId="10" xfId="21" applyNumberFormat="1" applyFont="1" applyBorder="1" applyAlignment="1">
      <alignment horizontal="center"/>
    </xf>
    <xf numFmtId="170" fontId="16" fillId="0" borderId="10" xfId="24" applyFont="1" applyBorder="1"/>
    <xf numFmtId="10" fontId="16" fillId="0" borderId="10" xfId="21" applyNumberFormat="1" applyFont="1" applyBorder="1"/>
    <xf numFmtId="170" fontId="14" fillId="20" borderId="34" xfId="24" applyFont="1" applyFill="1" applyBorder="1"/>
    <xf numFmtId="10" fontId="14" fillId="20" borderId="35" xfId="25" applyNumberFormat="1" applyFont="1" applyFill="1" applyBorder="1">
      <alignment/>
      <protection/>
    </xf>
    <xf numFmtId="170" fontId="17" fillId="20" borderId="40" xfId="25" applyNumberFormat="1" applyFont="1" applyFill="1" applyBorder="1">
      <alignment/>
      <protection/>
    </xf>
    <xf numFmtId="10" fontId="18" fillId="21" borderId="40" xfId="26" applyNumberFormat="1" applyFont="1" applyFill="1" applyBorder="1"/>
    <xf numFmtId="49" fontId="14" fillId="20" borderId="10" xfId="25" applyNumberFormat="1" applyFont="1" applyFill="1" applyBorder="1" applyAlignment="1">
      <alignment wrapText="1"/>
      <protection/>
    </xf>
    <xf numFmtId="0" fontId="14" fillId="0" borderId="10" xfId="25" applyFont="1" applyBorder="1" applyAlignment="1">
      <alignment wrapText="1"/>
      <protection/>
    </xf>
    <xf numFmtId="10" fontId="15" fillId="22" borderId="10" xfId="26" applyNumberFormat="1" applyFont="1" applyFill="1" applyBorder="1" applyAlignment="1">
      <alignment horizontal="center" vertical="center"/>
    </xf>
    <xf numFmtId="10" fontId="16" fillId="0" borderId="10" xfId="26" applyNumberFormat="1" applyFont="1" applyBorder="1" applyAlignment="1">
      <alignment horizontal="center" vertical="center"/>
    </xf>
    <xf numFmtId="0" fontId="15" fillId="0" borderId="10" xfId="25" applyFont="1" applyBorder="1" applyAlignment="1">
      <alignment horizontal="center" vertical="center"/>
      <protection/>
    </xf>
    <xf numFmtId="170" fontId="15" fillId="0" borderId="10" xfId="25" applyNumberFormat="1" applyFont="1" applyBorder="1" applyAlignment="1">
      <alignment horizontal="center" vertical="center"/>
      <protection/>
    </xf>
    <xf numFmtId="9" fontId="15" fillId="22" borderId="10" xfId="26" applyFont="1" applyFill="1" applyBorder="1" applyAlignment="1">
      <alignment horizontal="center" vertical="center"/>
    </xf>
    <xf numFmtId="9" fontId="15" fillId="0" borderId="10" xfId="26" applyFont="1" applyFill="1" applyBorder="1" applyAlignment="1">
      <alignment horizontal="center" vertical="center"/>
    </xf>
    <xf numFmtId="9" fontId="16" fillId="0" borderId="10" xfId="26" applyFont="1" applyFill="1" applyBorder="1" applyAlignment="1">
      <alignment horizontal="center" vertical="center"/>
    </xf>
    <xf numFmtId="9" fontId="16" fillId="0" borderId="10" xfId="26" applyFont="1" applyBorder="1" applyAlignment="1">
      <alignment horizontal="center" vertical="center"/>
    </xf>
    <xf numFmtId="170" fontId="15" fillId="0" borderId="10" xfId="25" applyNumberFormat="1" applyFont="1" applyFill="1" applyBorder="1" applyAlignment="1">
      <alignment horizontal="center" vertical="center"/>
      <protection/>
    </xf>
    <xf numFmtId="43" fontId="15" fillId="0" borderId="10" xfId="22" applyFont="1" applyBorder="1" applyAlignment="1">
      <alignment horizontal="center" vertical="center"/>
    </xf>
    <xf numFmtId="9" fontId="12" fillId="0" borderId="10" xfId="26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43" fontId="15" fillId="0" borderId="10" xfId="25" applyNumberFormat="1" applyFont="1" applyBorder="1" applyAlignment="1">
      <alignment horizontal="center" vertical="center"/>
      <protection/>
    </xf>
    <xf numFmtId="43" fontId="15" fillId="0" borderId="10" xfId="25" applyNumberFormat="1" applyFont="1" applyFill="1" applyBorder="1" applyAlignment="1">
      <alignment horizontal="center" vertical="center"/>
      <protection/>
    </xf>
    <xf numFmtId="9" fontId="15" fillId="19" borderId="10" xfId="26" applyFont="1" applyFill="1" applyBorder="1" applyAlignment="1">
      <alignment horizontal="center" vertical="center"/>
    </xf>
    <xf numFmtId="170" fontId="15" fillId="19" borderId="10" xfId="25" applyNumberFormat="1" applyFont="1" applyFill="1" applyBorder="1" applyAlignment="1">
      <alignment horizontal="center" vertical="center"/>
      <protection/>
    </xf>
    <xf numFmtId="9" fontId="15" fillId="0" borderId="10" xfId="21" applyFont="1" applyFill="1" applyBorder="1" applyAlignment="1">
      <alignment horizontal="center" vertical="center"/>
    </xf>
    <xf numFmtId="0" fontId="0" fillId="0" borderId="31" xfId="0" applyFill="1" applyBorder="1" applyAlignment="1">
      <alignment horizontal="left" vertical="top"/>
    </xf>
    <xf numFmtId="0" fontId="14" fillId="0" borderId="26" xfId="23" applyFont="1" applyBorder="1" applyAlignment="1">
      <alignment horizontal="left" vertical="center" indent="38"/>
      <protection/>
    </xf>
    <xf numFmtId="0" fontId="0" fillId="0" borderId="26" xfId="0" applyFill="1" applyBorder="1" applyAlignment="1">
      <alignment horizontal="left" vertical="top"/>
    </xf>
    <xf numFmtId="0" fontId="15" fillId="0" borderId="41" xfId="25" applyFont="1" applyBorder="1">
      <alignment/>
      <protection/>
    </xf>
    <xf numFmtId="0" fontId="15" fillId="0" borderId="42" xfId="25" applyFont="1" applyBorder="1" applyAlignment="1">
      <alignment horizontal="center" vertical="center"/>
      <protection/>
    </xf>
    <xf numFmtId="9" fontId="16" fillId="0" borderId="42" xfId="26" applyFont="1" applyBorder="1" applyAlignment="1">
      <alignment horizontal="center" vertical="center"/>
    </xf>
    <xf numFmtId="9" fontId="15" fillId="0" borderId="42" xfId="26" applyFont="1" applyFill="1" applyBorder="1" applyAlignment="1">
      <alignment horizontal="center" vertical="center"/>
    </xf>
    <xf numFmtId="170" fontId="15" fillId="0" borderId="42" xfId="25" applyNumberFormat="1" applyFont="1" applyBorder="1" applyAlignment="1">
      <alignment horizontal="center" vertical="center"/>
      <protection/>
    </xf>
    <xf numFmtId="9" fontId="16" fillId="0" borderId="42" xfId="26" applyFont="1" applyFill="1" applyBorder="1" applyAlignment="1">
      <alignment horizontal="center" vertical="center"/>
    </xf>
    <xf numFmtId="170" fontId="15" fillId="0" borderId="42" xfId="25" applyNumberFormat="1" applyFont="1" applyFill="1" applyBorder="1" applyAlignment="1">
      <alignment horizontal="center" vertical="center"/>
      <protection/>
    </xf>
    <xf numFmtId="9" fontId="12" fillId="0" borderId="42" xfId="26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43" fontId="15" fillId="0" borderId="42" xfId="25" applyNumberFormat="1" applyFont="1" applyBorder="1" applyAlignment="1">
      <alignment horizontal="center" vertical="center"/>
      <protection/>
    </xf>
    <xf numFmtId="9" fontId="15" fillId="22" borderId="42" xfId="26" applyFont="1" applyFill="1" applyBorder="1" applyAlignment="1">
      <alignment horizontal="center" vertical="center"/>
    </xf>
    <xf numFmtId="0" fontId="15" fillId="0" borderId="39" xfId="25" applyFont="1" applyBorder="1">
      <alignment/>
      <protection/>
    </xf>
    <xf numFmtId="0" fontId="16" fillId="0" borderId="33" xfId="0" applyFont="1" applyFill="1" applyBorder="1" applyAlignment="1">
      <alignment horizontal="left" vertical="top"/>
    </xf>
    <xf numFmtId="0" fontId="1" fillId="0" borderId="10" xfId="23" applyFont="1" applyBorder="1" applyAlignment="1">
      <alignment horizontal="center" vertical="center" wrapText="1"/>
      <protection/>
    </xf>
    <xf numFmtId="0" fontId="1" fillId="0" borderId="42" xfId="23" applyFont="1" applyBorder="1" applyAlignment="1">
      <alignment horizontal="center" vertical="center" wrapText="1"/>
      <protection/>
    </xf>
    <xf numFmtId="0" fontId="1" fillId="0" borderId="37" xfId="23" applyFont="1" applyBorder="1" applyAlignment="1">
      <alignment horizontal="center"/>
      <protection/>
    </xf>
    <xf numFmtId="0" fontId="1" fillId="0" borderId="24" xfId="23" applyFont="1" applyBorder="1">
      <alignment/>
      <protection/>
    </xf>
    <xf numFmtId="10" fontId="1" fillId="0" borderId="24" xfId="23" applyNumberFormat="1" applyBorder="1">
      <alignment/>
      <protection/>
    </xf>
    <xf numFmtId="0" fontId="1" fillId="0" borderId="39" xfId="23" applyFont="1" applyBorder="1" applyAlignment="1">
      <alignment horizontal="center"/>
      <protection/>
    </xf>
    <xf numFmtId="0" fontId="1" fillId="0" borderId="10" xfId="23" applyFont="1" applyBorder="1">
      <alignment/>
      <protection/>
    </xf>
    <xf numFmtId="10" fontId="1" fillId="0" borderId="10" xfId="23" applyNumberFormat="1" applyBorder="1">
      <alignment/>
      <protection/>
    </xf>
    <xf numFmtId="0" fontId="1" fillId="0" borderId="0" xfId="23" applyFont="1" applyBorder="1">
      <alignment/>
      <protection/>
    </xf>
    <xf numFmtId="0" fontId="1" fillId="0" borderId="39" xfId="23" applyFont="1" applyBorder="1" applyAlignment="1">
      <alignment horizontal="center" vertical="center"/>
      <protection/>
    </xf>
    <xf numFmtId="10" fontId="1" fillId="0" borderId="10" xfId="23" applyNumberFormat="1" applyBorder="1" applyAlignment="1">
      <alignment vertical="center"/>
      <protection/>
    </xf>
    <xf numFmtId="10" fontId="1" fillId="0" borderId="42" xfId="23" applyNumberFormat="1" applyBorder="1" applyAlignment="1">
      <alignment vertical="center"/>
      <protection/>
    </xf>
    <xf numFmtId="0" fontId="1" fillId="0" borderId="37" xfId="23" applyFont="1" applyBorder="1" applyAlignment="1">
      <alignment horizontal="center" vertical="center"/>
      <protection/>
    </xf>
    <xf numFmtId="0" fontId="1" fillId="0" borderId="24" xfId="23" applyFont="1" applyBorder="1" applyAlignment="1">
      <alignment vertical="center" wrapText="1"/>
      <protection/>
    </xf>
    <xf numFmtId="10" fontId="1" fillId="0" borderId="24" xfId="23" applyNumberFormat="1" applyBorder="1" applyAlignment="1">
      <alignment vertical="center"/>
      <protection/>
    </xf>
    <xf numFmtId="10" fontId="1" fillId="0" borderId="41" xfId="23" applyNumberFormat="1" applyBorder="1" applyAlignment="1">
      <alignment vertical="center"/>
      <protection/>
    </xf>
    <xf numFmtId="0" fontId="1" fillId="0" borderId="10" xfId="23" applyFont="1" applyBorder="1" applyAlignment="1">
      <alignment vertical="center" wrapText="1"/>
      <protection/>
    </xf>
    <xf numFmtId="0" fontId="1" fillId="0" borderId="24" xfId="23" applyFont="1" applyBorder="1" applyAlignment="1">
      <alignment vertical="center"/>
      <protection/>
    </xf>
    <xf numFmtId="0" fontId="1" fillId="0" borderId="10" xfId="23" applyFont="1" applyBorder="1" applyAlignment="1">
      <alignment vertical="center"/>
      <protection/>
    </xf>
    <xf numFmtId="0" fontId="1" fillId="0" borderId="0" xfId="23" applyFont="1" applyBorder="1" applyAlignment="1">
      <alignment vertical="center" wrapText="1"/>
      <protection/>
    </xf>
    <xf numFmtId="10" fontId="1" fillId="0" borderId="10" xfId="23" applyNumberFormat="1" applyFont="1" applyBorder="1" applyAlignment="1">
      <alignment vertical="center"/>
      <protection/>
    </xf>
    <xf numFmtId="10" fontId="1" fillId="0" borderId="42" xfId="23" applyNumberFormat="1" applyFont="1" applyBorder="1" applyAlignment="1">
      <alignment vertical="center"/>
      <protection/>
    </xf>
    <xf numFmtId="0" fontId="9" fillId="23" borderId="39" xfId="23" applyFont="1" applyFill="1" applyBorder="1" applyAlignment="1">
      <alignment horizontal="center" vertical="center"/>
      <protection/>
    </xf>
    <xf numFmtId="0" fontId="9" fillId="23" borderId="10" xfId="23" applyFont="1" applyFill="1" applyBorder="1" applyAlignment="1">
      <alignment horizontal="center" vertical="center"/>
      <protection/>
    </xf>
    <xf numFmtId="10" fontId="9" fillId="23" borderId="10" xfId="23" applyNumberFormat="1" applyFont="1" applyFill="1" applyBorder="1" applyAlignment="1">
      <alignment vertical="center"/>
      <protection/>
    </xf>
    <xf numFmtId="10" fontId="9" fillId="23" borderId="42" xfId="23" applyNumberFormat="1" applyFont="1" applyFill="1" applyBorder="1" applyAlignment="1">
      <alignment vertical="center"/>
      <protection/>
    </xf>
    <xf numFmtId="10" fontId="1" fillId="0" borderId="24" xfId="23" applyNumberFormat="1" applyFont="1" applyBorder="1" applyAlignment="1">
      <alignment horizontal="right"/>
      <protection/>
    </xf>
    <xf numFmtId="10" fontId="1" fillId="0" borderId="24" xfId="23" applyNumberFormat="1" applyBorder="1" applyAlignment="1">
      <alignment horizontal="right"/>
      <protection/>
    </xf>
    <xf numFmtId="10" fontId="1" fillId="0" borderId="41" xfId="23" applyNumberFormat="1" applyFont="1" applyBorder="1" applyAlignment="1">
      <alignment horizontal="right"/>
      <protection/>
    </xf>
    <xf numFmtId="10" fontId="1" fillId="0" borderId="10" xfId="23" applyNumberFormat="1" applyFont="1" applyBorder="1" applyAlignment="1">
      <alignment horizontal="right"/>
      <protection/>
    </xf>
    <xf numFmtId="10" fontId="1" fillId="0" borderId="10" xfId="23" applyNumberFormat="1" applyBorder="1" applyAlignment="1">
      <alignment horizontal="right"/>
      <protection/>
    </xf>
    <xf numFmtId="10" fontId="1" fillId="0" borderId="42" xfId="23" applyNumberFormat="1" applyFont="1" applyBorder="1" applyAlignment="1">
      <alignment horizontal="right"/>
      <protection/>
    </xf>
    <xf numFmtId="10" fontId="1" fillId="0" borderId="42" xfId="23" applyNumberFormat="1" applyBorder="1" applyAlignment="1">
      <alignment horizontal="right"/>
      <protection/>
    </xf>
    <xf numFmtId="0" fontId="11" fillId="0" borderId="0" xfId="0" applyFont="1" applyFill="1" applyBorder="1" applyAlignment="1">
      <alignment horizontal="left" vertical="top"/>
    </xf>
    <xf numFmtId="0" fontId="44" fillId="0" borderId="43" xfId="95" applyFont="1" applyBorder="1" applyAlignment="1">
      <alignment horizontal="left" wrapText="1"/>
      <protection/>
    </xf>
    <xf numFmtId="0" fontId="13" fillId="0" borderId="0" xfId="95" applyFont="1" applyBorder="1" applyAlignment="1">
      <alignment/>
      <protection/>
    </xf>
    <xf numFmtId="0" fontId="45" fillId="0" borderId="44" xfId="95" applyFont="1" applyBorder="1" applyAlignment="1">
      <alignment horizontal="center" vertical="center"/>
      <protection/>
    </xf>
    <xf numFmtId="0" fontId="47" fillId="0" borderId="22" xfId="110" applyFont="1" applyBorder="1" applyAlignment="1">
      <alignment horizontal="left" vertical="center"/>
      <protection/>
    </xf>
    <xf numFmtId="0" fontId="47" fillId="0" borderId="45" xfId="110" applyFont="1" applyBorder="1" applyAlignment="1">
      <alignment horizontal="center" vertical="center" wrapText="1"/>
      <protection/>
    </xf>
    <xf numFmtId="10" fontId="0" fillId="0" borderId="0" xfId="21" applyNumberFormat="1" applyFont="1" applyFill="1" applyBorder="1" applyAlignment="1">
      <alignment horizontal="left" vertical="top"/>
    </xf>
    <xf numFmtId="9" fontId="0" fillId="0" borderId="0" xfId="21" applyNumberFormat="1" applyFont="1" applyFill="1" applyBorder="1" applyAlignment="1">
      <alignment horizontal="left" vertical="top"/>
    </xf>
    <xf numFmtId="10" fontId="15" fillId="0" borderId="10" xfId="26" applyNumberFormat="1" applyFont="1" applyFill="1" applyBorder="1" applyAlignment="1">
      <alignment horizontal="center" vertical="center"/>
    </xf>
    <xf numFmtId="43" fontId="15" fillId="0" borderId="10" xfId="22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vertical="center" wrapText="1"/>
    </xf>
    <xf numFmtId="44" fontId="0" fillId="0" borderId="0" xfId="0" applyNumberFormat="1" applyFill="1" applyBorder="1" applyAlignment="1">
      <alignment horizontal="left" vertical="top"/>
    </xf>
    <xf numFmtId="0" fontId="45" fillId="0" borderId="0" xfId="95" applyFont="1" applyBorder="1" applyAlignment="1">
      <alignment vertical="center"/>
      <protection/>
    </xf>
    <xf numFmtId="9" fontId="0" fillId="0" borderId="22" xfId="21" applyFont="1" applyFill="1" applyBorder="1" applyAlignment="1">
      <alignment horizontal="left" vertical="top"/>
    </xf>
    <xf numFmtId="44" fontId="8" fillId="0" borderId="0" xfId="21" applyNumberFormat="1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left" vertical="top"/>
    </xf>
    <xf numFmtId="10" fontId="44" fillId="24" borderId="47" xfId="95" applyNumberFormat="1" applyFont="1" applyFill="1" applyBorder="1" applyAlignment="1">
      <alignment horizontal="center" vertical="center"/>
      <protection/>
    </xf>
    <xf numFmtId="169" fontId="0" fillId="0" borderId="0" xfId="21" applyNumberFormat="1" applyFont="1" applyFill="1" applyBorder="1" applyAlignment="1">
      <alignment horizontal="left" vertical="top"/>
    </xf>
    <xf numFmtId="0" fontId="1" fillId="0" borderId="0" xfId="110">
      <alignment/>
      <protection/>
    </xf>
    <xf numFmtId="0" fontId="1" fillId="0" borderId="0" xfId="110" applyFont="1">
      <alignment/>
      <protection/>
    </xf>
    <xf numFmtId="0" fontId="43" fillId="0" borderId="0" xfId="110" applyFont="1">
      <alignment/>
      <protection/>
    </xf>
    <xf numFmtId="0" fontId="43" fillId="0" borderId="0" xfId="110" applyFont="1" applyBorder="1" applyAlignment="1">
      <alignment vertical="justify"/>
      <protection/>
    </xf>
    <xf numFmtId="0" fontId="44" fillId="0" borderId="22" xfId="95" applyFont="1" applyBorder="1" applyAlignment="1">
      <alignment horizontal="left"/>
      <protection/>
    </xf>
    <xf numFmtId="4" fontId="44" fillId="0" borderId="0" xfId="95" applyNumberFormat="1" applyFont="1" applyBorder="1" applyAlignment="1">
      <alignment horizontal="right"/>
      <protection/>
    </xf>
    <xf numFmtId="0" fontId="44" fillId="0" borderId="0" xfId="95" applyFont="1" applyBorder="1" applyAlignment="1">
      <alignment horizontal="center"/>
      <protection/>
    </xf>
    <xf numFmtId="0" fontId="44" fillId="0" borderId="0" xfId="95" applyFont="1" applyBorder="1" applyAlignment="1">
      <alignment horizontal="left" wrapText="1"/>
      <protection/>
    </xf>
    <xf numFmtId="0" fontId="44" fillId="0" borderId="22" xfId="95" applyFont="1" applyBorder="1" applyAlignment="1">
      <alignment horizontal="left" wrapText="1"/>
      <protection/>
    </xf>
    <xf numFmtId="0" fontId="43" fillId="0" borderId="0" xfId="110" applyFont="1" applyAlignment="1">
      <alignment wrapText="1"/>
      <protection/>
    </xf>
    <xf numFmtId="10" fontId="43" fillId="0" borderId="0" xfId="26" applyNumberFormat="1" applyFont="1" applyAlignment="1">
      <alignment wrapText="1"/>
    </xf>
    <xf numFmtId="10" fontId="1" fillId="0" borderId="0" xfId="110" applyNumberFormat="1">
      <alignment/>
      <protection/>
    </xf>
    <xf numFmtId="4" fontId="46" fillId="0" borderId="48" xfId="95" applyNumberFormat="1" applyFont="1" applyBorder="1" applyAlignment="1">
      <alignment horizontal="right"/>
      <protection/>
    </xf>
    <xf numFmtId="4" fontId="46" fillId="0" borderId="49" xfId="95" applyNumberFormat="1" applyFont="1" applyBorder="1" applyAlignment="1">
      <alignment horizontal="right"/>
      <protection/>
    </xf>
    <xf numFmtId="0" fontId="44" fillId="0" borderId="49" xfId="95" applyFont="1" applyBorder="1" applyAlignment="1">
      <alignment horizontal="center"/>
      <protection/>
    </xf>
    <xf numFmtId="0" fontId="44" fillId="0" borderId="49" xfId="95" applyFont="1" applyBorder="1" applyAlignment="1">
      <alignment horizontal="left" wrapText="1"/>
      <protection/>
    </xf>
    <xf numFmtId="0" fontId="44" fillId="0" borderId="50" xfId="95" applyFont="1" applyBorder="1" applyAlignment="1">
      <alignment horizontal="left" wrapText="1"/>
      <protection/>
    </xf>
    <xf numFmtId="4" fontId="44" fillId="24" borderId="51" xfId="95" applyNumberFormat="1" applyFont="1" applyFill="1" applyBorder="1" applyAlignment="1">
      <alignment horizontal="center" vertical="center"/>
      <protection/>
    </xf>
    <xf numFmtId="4" fontId="44" fillId="24" borderId="47" xfId="95" applyNumberFormat="1" applyFont="1" applyFill="1" applyBorder="1" applyAlignment="1">
      <alignment horizontal="center" vertical="center"/>
      <protection/>
    </xf>
    <xf numFmtId="10" fontId="44" fillId="24" borderId="47" xfId="95" applyNumberFormat="1" applyFont="1" applyFill="1" applyBorder="1" applyAlignment="1">
      <alignment horizontal="center"/>
      <protection/>
    </xf>
    <xf numFmtId="0" fontId="44" fillId="24" borderId="47" xfId="95" applyFont="1" applyFill="1" applyBorder="1" applyAlignment="1">
      <alignment horizontal="left" wrapText="1"/>
      <protection/>
    </xf>
    <xf numFmtId="4" fontId="44" fillId="0" borderId="48" xfId="95" applyNumberFormat="1" applyFont="1" applyBorder="1" applyAlignment="1">
      <alignment horizontal="center" vertical="center"/>
      <protection/>
    </xf>
    <xf numFmtId="4" fontId="44" fillId="0" borderId="49" xfId="95" applyNumberFormat="1" applyFont="1" applyBorder="1" applyAlignment="1">
      <alignment horizontal="center" vertical="center"/>
      <protection/>
    </xf>
    <xf numFmtId="4" fontId="46" fillId="0" borderId="49" xfId="95" applyNumberFormat="1" applyFont="1" applyBorder="1" applyAlignment="1">
      <alignment horizontal="center"/>
      <protection/>
    </xf>
    <xf numFmtId="0" fontId="46" fillId="0" borderId="49" xfId="95" applyFont="1" applyBorder="1" applyAlignment="1">
      <alignment horizontal="left" wrapText="1"/>
      <protection/>
    </xf>
    <xf numFmtId="169" fontId="44" fillId="24" borderId="47" xfId="26" applyNumberFormat="1" applyFont="1" applyFill="1" applyBorder="1" applyAlignment="1">
      <alignment horizontal="center"/>
    </xf>
    <xf numFmtId="10" fontId="43" fillId="0" borderId="0" xfId="110" applyNumberFormat="1" applyFont="1">
      <alignment/>
      <protection/>
    </xf>
    <xf numFmtId="0" fontId="44" fillId="24" borderId="52" xfId="95" applyFont="1" applyFill="1" applyBorder="1" applyAlignment="1">
      <alignment horizontal="center" vertical="center" wrapText="1"/>
      <protection/>
    </xf>
    <xf numFmtId="169" fontId="46" fillId="0" borderId="49" xfId="26" applyNumberFormat="1" applyFont="1" applyBorder="1" applyAlignment="1">
      <alignment horizontal="center"/>
    </xf>
    <xf numFmtId="0" fontId="46" fillId="0" borderId="50" xfId="95" applyFont="1" applyBorder="1" applyAlignment="1">
      <alignment horizontal="center" vertical="center" wrapText="1"/>
      <protection/>
    </xf>
    <xf numFmtId="0" fontId="1" fillId="0" borderId="0" xfId="110" applyFont="1">
      <alignment/>
      <protection/>
    </xf>
    <xf numFmtId="0" fontId="44" fillId="24" borderId="47" xfId="95" applyFont="1" applyFill="1" applyBorder="1" applyAlignment="1">
      <alignment horizontal="left" vertical="center" wrapText="1"/>
      <protection/>
    </xf>
    <xf numFmtId="9" fontId="46" fillId="0" borderId="49" xfId="26" applyFont="1" applyBorder="1" applyAlignment="1">
      <alignment horizontal="center"/>
    </xf>
    <xf numFmtId="10" fontId="44" fillId="24" borderId="47" xfId="26" applyNumberFormat="1" applyFont="1" applyFill="1" applyBorder="1" applyAlignment="1">
      <alignment horizontal="center"/>
    </xf>
    <xf numFmtId="0" fontId="46" fillId="24" borderId="52" xfId="95" applyFont="1" applyFill="1" applyBorder="1" applyAlignment="1">
      <alignment horizontal="center" vertical="center" wrapText="1"/>
      <protection/>
    </xf>
    <xf numFmtId="4" fontId="44" fillId="0" borderId="49" xfId="95" applyNumberFormat="1" applyFont="1" applyBorder="1" applyAlignment="1">
      <alignment horizontal="center"/>
      <protection/>
    </xf>
    <xf numFmtId="0" fontId="44" fillId="0" borderId="50" xfId="95" applyFont="1" applyBorder="1" applyAlignment="1">
      <alignment horizontal="center" vertical="center" wrapText="1"/>
      <protection/>
    </xf>
    <xf numFmtId="0" fontId="9" fillId="0" borderId="0" xfId="110" applyFont="1" applyAlignment="1">
      <alignment vertical="justify"/>
      <protection/>
    </xf>
    <xf numFmtId="0" fontId="47" fillId="0" borderId="29" xfId="110" applyFont="1" applyBorder="1" applyAlignment="1">
      <alignment horizontal="center" vertical="center" wrapText="1"/>
      <protection/>
    </xf>
    <xf numFmtId="0" fontId="47" fillId="0" borderId="0" xfId="110" applyFont="1" applyBorder="1" applyAlignment="1">
      <alignment vertical="center" wrapText="1"/>
      <protection/>
    </xf>
    <xf numFmtId="0" fontId="48" fillId="0" borderId="0" xfId="110" applyFont="1" applyBorder="1" applyAlignment="1">
      <alignment vertical="center"/>
      <protection/>
    </xf>
    <xf numFmtId="0" fontId="1" fillId="0" borderId="0" xfId="110" applyBorder="1" applyAlignment="1">
      <alignment/>
      <protection/>
    </xf>
    <xf numFmtId="0" fontId="49" fillId="0" borderId="0" xfId="110" applyFont="1" applyAlignment="1">
      <alignment wrapText="1"/>
      <protection/>
    </xf>
    <xf numFmtId="0" fontId="50" fillId="0" borderId="0" xfId="0" applyFont="1" applyFill="1" applyBorder="1" applyAlignment="1">
      <alignment horizontal="left" vertical="top"/>
    </xf>
    <xf numFmtId="171" fontId="50" fillId="0" borderId="0" xfId="0" applyNumberFormat="1" applyFont="1" applyFill="1" applyBorder="1" applyAlignment="1">
      <alignment horizontal="left" vertical="top"/>
    </xf>
    <xf numFmtId="9" fontId="45" fillId="0" borderId="44" xfId="95" applyNumberFormat="1" applyFont="1" applyBorder="1" applyAlignment="1">
      <alignment horizontal="center" vertical="center"/>
      <protection/>
    </xf>
    <xf numFmtId="0" fontId="9" fillId="0" borderId="12" xfId="0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right" vertical="top" wrapText="1"/>
    </xf>
    <xf numFmtId="0" fontId="9" fillId="0" borderId="14" xfId="0" applyFont="1" applyFill="1" applyBorder="1" applyAlignment="1">
      <alignment horizontal="right" vertical="top" wrapText="1"/>
    </xf>
    <xf numFmtId="0" fontId="9" fillId="0" borderId="53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right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44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 wrapText="1"/>
    </xf>
    <xf numFmtId="0" fontId="8" fillId="25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left" vertical="top" wrapText="1"/>
    </xf>
    <xf numFmtId="0" fontId="9" fillId="0" borderId="54" xfId="0" applyFont="1" applyFill="1" applyBorder="1" applyAlignment="1">
      <alignment horizontal="left" vertical="top" wrapText="1"/>
    </xf>
    <xf numFmtId="0" fontId="9" fillId="0" borderId="55" xfId="0" applyFont="1" applyFill="1" applyBorder="1" applyAlignment="1">
      <alignment horizontal="left" vertical="top" wrapText="1"/>
    </xf>
    <xf numFmtId="0" fontId="9" fillId="0" borderId="56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 indent="3"/>
    </xf>
    <xf numFmtId="0" fontId="7" fillId="0" borderId="57" xfId="0" applyFont="1" applyFill="1" applyBorder="1" applyAlignment="1">
      <alignment horizontal="center" wrapText="1"/>
    </xf>
    <xf numFmtId="0" fontId="7" fillId="0" borderId="58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right" vertical="top" wrapText="1"/>
    </xf>
    <xf numFmtId="0" fontId="9" fillId="0" borderId="12" xfId="0" applyFont="1" applyFill="1" applyBorder="1" applyAlignment="1">
      <alignment horizontal="right" wrapText="1"/>
    </xf>
    <xf numFmtId="0" fontId="9" fillId="0" borderId="13" xfId="0" applyFont="1" applyFill="1" applyBorder="1" applyAlignment="1">
      <alignment horizontal="right" wrapText="1"/>
    </xf>
    <xf numFmtId="0" fontId="9" fillId="0" borderId="14" xfId="0" applyFont="1" applyFill="1" applyBorder="1" applyAlignment="1">
      <alignment horizontal="right" wrapText="1"/>
    </xf>
    <xf numFmtId="0" fontId="9" fillId="0" borderId="54" xfId="0" applyFont="1" applyFill="1" applyBorder="1" applyAlignment="1">
      <alignment horizontal="right" vertical="center" wrapText="1"/>
    </xf>
    <xf numFmtId="0" fontId="9" fillId="0" borderId="55" xfId="0" applyFont="1" applyFill="1" applyBorder="1" applyAlignment="1">
      <alignment horizontal="right" vertical="center" wrapText="1"/>
    </xf>
    <xf numFmtId="0" fontId="9" fillId="0" borderId="56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7" fillId="20" borderId="59" xfId="25" applyFont="1" applyFill="1" applyBorder="1" applyAlignment="1">
      <alignment horizontal="center"/>
      <protection/>
    </xf>
    <xf numFmtId="0" fontId="17" fillId="20" borderId="60" xfId="25" applyFont="1" applyFill="1" applyBorder="1" applyAlignment="1">
      <alignment horizontal="center"/>
      <protection/>
    </xf>
    <xf numFmtId="0" fontId="17" fillId="20" borderId="61" xfId="25" applyFont="1" applyFill="1" applyBorder="1" applyAlignment="1">
      <alignment horizontal="center"/>
      <protection/>
    </xf>
    <xf numFmtId="0" fontId="15" fillId="0" borderId="59" xfId="25" applyFont="1" applyFill="1" applyBorder="1" applyAlignment="1">
      <alignment horizontal="center"/>
      <protection/>
    </xf>
    <xf numFmtId="0" fontId="15" fillId="0" borderId="61" xfId="25" applyFont="1" applyFill="1" applyBorder="1" applyAlignment="1">
      <alignment horizontal="center"/>
      <protection/>
    </xf>
    <xf numFmtId="0" fontId="14" fillId="0" borderId="32" xfId="23" applyFont="1" applyBorder="1" applyAlignment="1">
      <alignment horizontal="center" vertical="center"/>
      <protection/>
    </xf>
    <xf numFmtId="0" fontId="14" fillId="0" borderId="0" xfId="23" applyFont="1" applyBorder="1" applyAlignment="1">
      <alignment horizontal="center" vertical="center"/>
      <protection/>
    </xf>
    <xf numFmtId="0" fontId="14" fillId="0" borderId="33" xfId="23" applyFont="1" applyBorder="1" applyAlignment="1">
      <alignment horizontal="center" vertical="center"/>
      <protection/>
    </xf>
    <xf numFmtId="0" fontId="9" fillId="20" borderId="59" xfId="23" applyFont="1" applyFill="1" applyBorder="1" applyAlignment="1">
      <alignment horizontal="center"/>
      <protection/>
    </xf>
    <xf numFmtId="0" fontId="9" fillId="20" borderId="60" xfId="23" applyFont="1" applyFill="1" applyBorder="1" applyAlignment="1">
      <alignment horizontal="center"/>
      <protection/>
    </xf>
    <xf numFmtId="0" fontId="9" fillId="20" borderId="61" xfId="23" applyFont="1" applyFill="1" applyBorder="1" applyAlignment="1">
      <alignment horizontal="center"/>
      <protection/>
    </xf>
    <xf numFmtId="0" fontId="9" fillId="20" borderId="59" xfId="23" applyFont="1" applyFill="1" applyBorder="1" applyAlignment="1">
      <alignment horizontal="center" vertical="center"/>
      <protection/>
    </xf>
    <xf numFmtId="0" fontId="9" fillId="20" borderId="60" xfId="23" applyFont="1" applyFill="1" applyBorder="1" applyAlignment="1">
      <alignment horizontal="center" vertical="center"/>
      <protection/>
    </xf>
    <xf numFmtId="0" fontId="9" fillId="20" borderId="61" xfId="23" applyFont="1" applyFill="1" applyBorder="1" applyAlignment="1">
      <alignment horizontal="center" vertical="center"/>
      <protection/>
    </xf>
    <xf numFmtId="0" fontId="1" fillId="0" borderId="62" xfId="23" applyFont="1" applyBorder="1" applyAlignment="1">
      <alignment horizontal="center" vertical="center"/>
      <protection/>
    </xf>
    <xf numFmtId="0" fontId="1" fillId="0" borderId="37" xfId="23" applyFont="1" applyBorder="1" applyAlignment="1">
      <alignment horizontal="center" vertical="center"/>
      <protection/>
    </xf>
    <xf numFmtId="0" fontId="1" fillId="0" borderId="63" xfId="23" applyFont="1" applyBorder="1" applyAlignment="1">
      <alignment horizontal="center" vertical="center"/>
      <protection/>
    </xf>
    <xf numFmtId="0" fontId="1" fillId="0" borderId="24" xfId="23" applyFont="1" applyBorder="1" applyAlignment="1">
      <alignment horizontal="center" vertical="center"/>
      <protection/>
    </xf>
    <xf numFmtId="0" fontId="1" fillId="22" borderId="38" xfId="23" applyFont="1" applyFill="1" applyBorder="1" applyAlignment="1">
      <alignment horizontal="center"/>
      <protection/>
    </xf>
    <xf numFmtId="0" fontId="1" fillId="22" borderId="64" xfId="23" applyFont="1" applyFill="1" applyBorder="1" applyAlignment="1">
      <alignment horizontal="center"/>
      <protection/>
    </xf>
    <xf numFmtId="0" fontId="1" fillId="22" borderId="65" xfId="23" applyFont="1" applyFill="1" applyBorder="1" applyAlignment="1">
      <alignment horizontal="center"/>
      <protection/>
    </xf>
    <xf numFmtId="0" fontId="44" fillId="0" borderId="21" xfId="95" applyFont="1" applyBorder="1" applyAlignment="1">
      <alignment horizontal="left" vertical="center" wrapText="1"/>
      <protection/>
    </xf>
    <xf numFmtId="0" fontId="44" fillId="0" borderId="66" xfId="95" applyFont="1" applyBorder="1" applyAlignment="1">
      <alignment horizontal="left" vertical="center"/>
      <protection/>
    </xf>
    <xf numFmtId="0" fontId="44" fillId="0" borderId="67" xfId="95" applyFont="1" applyBorder="1" applyAlignment="1">
      <alignment horizontal="left" vertical="center"/>
      <protection/>
    </xf>
    <xf numFmtId="0" fontId="49" fillId="0" borderId="68" xfId="110" applyFont="1" applyBorder="1" applyAlignment="1">
      <alignment horizontal="center" wrapText="1"/>
      <protection/>
    </xf>
    <xf numFmtId="0" fontId="49" fillId="0" borderId="58" xfId="110" applyFont="1" applyBorder="1" applyAlignment="1">
      <alignment horizontal="center" wrapText="1"/>
      <protection/>
    </xf>
    <xf numFmtId="0" fontId="49" fillId="0" borderId="69" xfId="110" applyFont="1" applyBorder="1" applyAlignment="1">
      <alignment horizontal="center" wrapText="1"/>
      <protection/>
    </xf>
    <xf numFmtId="0" fontId="3" fillId="0" borderId="21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48" fillId="0" borderId="22" xfId="110" applyFont="1" applyBorder="1" applyAlignment="1">
      <alignment horizontal="center" vertical="center"/>
      <protection/>
    </xf>
    <xf numFmtId="0" fontId="48" fillId="0" borderId="0" xfId="110" applyFont="1" applyBorder="1" applyAlignment="1">
      <alignment horizontal="center" vertical="center"/>
      <protection/>
    </xf>
    <xf numFmtId="0" fontId="48" fillId="0" borderId="44" xfId="110" applyFont="1" applyBorder="1" applyAlignment="1">
      <alignment horizontal="center" vertical="center"/>
      <protection/>
    </xf>
    <xf numFmtId="0" fontId="48" fillId="0" borderId="70" xfId="110" applyFont="1" applyBorder="1" applyAlignment="1">
      <alignment horizontal="center" vertical="center"/>
      <protection/>
    </xf>
    <xf numFmtId="0" fontId="48" fillId="0" borderId="29" xfId="110" applyFont="1" applyBorder="1" applyAlignment="1">
      <alignment horizontal="center" vertical="center"/>
      <protection/>
    </xf>
    <xf numFmtId="0" fontId="48" fillId="0" borderId="45" xfId="110" applyFont="1" applyBorder="1" applyAlignment="1">
      <alignment horizontal="center" vertical="center"/>
      <protection/>
    </xf>
    <xf numFmtId="0" fontId="9" fillId="0" borderId="71" xfId="110" applyFont="1" applyBorder="1" applyAlignment="1">
      <alignment horizontal="center"/>
      <protection/>
    </xf>
    <xf numFmtId="0" fontId="9" fillId="0" borderId="60" xfId="110" applyFont="1" applyBorder="1" applyAlignment="1">
      <alignment horizontal="center"/>
      <protection/>
    </xf>
    <xf numFmtId="0" fontId="9" fillId="0" borderId="72" xfId="110" applyFont="1" applyBorder="1" applyAlignment="1">
      <alignment horizontal="center"/>
      <protection/>
    </xf>
    <xf numFmtId="0" fontId="47" fillId="0" borderId="71" xfId="110" applyFont="1" applyBorder="1" applyAlignment="1">
      <alignment horizontal="center" vertical="center" wrapText="1"/>
      <protection/>
    </xf>
    <xf numFmtId="0" fontId="47" fillId="0" borderId="60" xfId="110" applyFont="1" applyBorder="1" applyAlignment="1">
      <alignment horizontal="center" vertical="center" wrapText="1"/>
      <protection/>
    </xf>
    <xf numFmtId="0" fontId="47" fillId="0" borderId="72" xfId="110" applyFont="1" applyBorder="1" applyAlignment="1">
      <alignment horizontal="center" vertical="center" wrapText="1"/>
      <protection/>
    </xf>
  </cellXfs>
  <cellStyles count="13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  <cellStyle name="Porcentagem" xfId="21"/>
    <cellStyle name="Vírgula" xfId="22"/>
    <cellStyle name="Normal 11 2" xfId="23"/>
    <cellStyle name="Vírgula 2 2" xfId="24"/>
    <cellStyle name="Normal 2" xfId="25"/>
    <cellStyle name="Porcentagem 2" xfId="26"/>
    <cellStyle name="Normal 2 7" xfId="27"/>
    <cellStyle name="Normal 2 2" xfId="28"/>
    <cellStyle name="Normal 3" xfId="29"/>
    <cellStyle name="Separador de milhares 2" xfId="30"/>
    <cellStyle name="Porcentagem 3" xfId="31"/>
    <cellStyle name="Normal 6 2" xfId="32"/>
    <cellStyle name="Porcentagem 3 2" xfId="33"/>
    <cellStyle name="20% - Ênfase1 2" xfId="34"/>
    <cellStyle name="20% - Ênfase2 2" xfId="35"/>
    <cellStyle name="20% - Ênfase3 2" xfId="36"/>
    <cellStyle name="20% - Ênfase4 2" xfId="37"/>
    <cellStyle name="20% - Ênfase5 2" xfId="38"/>
    <cellStyle name="20% - Ênfase6 2" xfId="39"/>
    <cellStyle name="40% - Ênfase1 2" xfId="40"/>
    <cellStyle name="40% - Ênfase2 2" xfId="41"/>
    <cellStyle name="40% - Ênfase3 2" xfId="42"/>
    <cellStyle name="40% - Ênfase4 2" xfId="43"/>
    <cellStyle name="40% - Ênfase5 2" xfId="44"/>
    <cellStyle name="40% - Ênfase6 2" xfId="45"/>
    <cellStyle name="60% - Ênfase1 2" xfId="46"/>
    <cellStyle name="60% - Ênfase2 2" xfId="47"/>
    <cellStyle name="60% - Ênfase3 2" xfId="48"/>
    <cellStyle name="60% - Ênfase4 2" xfId="49"/>
    <cellStyle name="60% - Ênfase5 2" xfId="50"/>
    <cellStyle name="60% - Ênfase6 2" xfId="51"/>
    <cellStyle name="Bom 2" xfId="52"/>
    <cellStyle name="Cálculo 2" xfId="53"/>
    <cellStyle name="Célula de Verificação 2" xfId="54"/>
    <cellStyle name="Célula Vinculada 2" xfId="55"/>
    <cellStyle name="Data" xfId="56"/>
    <cellStyle name="Ênfase1 2" xfId="57"/>
    <cellStyle name="Ênfase2 2" xfId="58"/>
    <cellStyle name="Ênfase3 2" xfId="59"/>
    <cellStyle name="Ênfase4 2" xfId="60"/>
    <cellStyle name="Ênfase5 2" xfId="61"/>
    <cellStyle name="Ênfase6 2" xfId="62"/>
    <cellStyle name="Entrada 2" xfId="63"/>
    <cellStyle name="Euro" xfId="64"/>
    <cellStyle name="Fixo" xfId="65"/>
    <cellStyle name="Incorreto 2" xfId="66"/>
    <cellStyle name="Moeda0" xfId="67"/>
    <cellStyle name="Neutra 2" xfId="68"/>
    <cellStyle name="Normal 3 2" xfId="69"/>
    <cellStyle name="Normal 4" xfId="70"/>
    <cellStyle name="Normal 4 2" xfId="71"/>
    <cellStyle name="Normal 5" xfId="72"/>
    <cellStyle name="Normal 5 2" xfId="73"/>
    <cellStyle name="Normal 6" xfId="74"/>
    <cellStyle name="Normal 7" xfId="75"/>
    <cellStyle name="Nota 2" xfId="76"/>
    <cellStyle name="Saída 2" xfId="77"/>
    <cellStyle name="Texto de Aviso 2" xfId="78"/>
    <cellStyle name="Texto Explicativo 2" xfId="79"/>
    <cellStyle name="Título 1 2" xfId="80"/>
    <cellStyle name="Título 2 2" xfId="81"/>
    <cellStyle name="Título 3 2" xfId="82"/>
    <cellStyle name="Título 4 2" xfId="83"/>
    <cellStyle name="Título 5" xfId="84"/>
    <cellStyle name="Total 2" xfId="85"/>
    <cellStyle name="Vírgula 2" xfId="86"/>
    <cellStyle name="Vírgula 3" xfId="87"/>
    <cellStyle name="Vírgula0" xfId="88"/>
    <cellStyle name="Normal 2 3" xfId="89"/>
    <cellStyle name="Normal 3 3" xfId="90"/>
    <cellStyle name="Normal 8" xfId="91"/>
    <cellStyle name="Normal 9" xfId="92"/>
    <cellStyle name="Vírgula 4" xfId="93"/>
    <cellStyle name="Normal 2 2 2" xfId="94"/>
    <cellStyle name="Normal 2 2 3" xfId="95"/>
    <cellStyle name="Comma0" xfId="96"/>
    <cellStyle name="Currency0" xfId="97"/>
    <cellStyle name="Date" xfId="98"/>
    <cellStyle name="Fixed" xfId="99"/>
    <cellStyle name="Heading 1" xfId="100"/>
    <cellStyle name="Heading 2" xfId="101"/>
    <cellStyle name="Hyperlink 2" xfId="102"/>
    <cellStyle name="Moeda 2" xfId="103"/>
    <cellStyle name="Moeda 2 2" xfId="104"/>
    <cellStyle name="Moeda 3" xfId="105"/>
    <cellStyle name="Moeda 4" xfId="106"/>
    <cellStyle name="Normal 10" xfId="107"/>
    <cellStyle name="Normal 10 2" xfId="108"/>
    <cellStyle name="Normal 10 3" xfId="109"/>
    <cellStyle name="Normal 10 4" xfId="110"/>
    <cellStyle name="Normal 11" xfId="111"/>
    <cellStyle name="Normal 11 2 2" xfId="112"/>
    <cellStyle name="Normal 12" xfId="113"/>
    <cellStyle name="Normal 13" xfId="114"/>
    <cellStyle name="Normal 14" xfId="115"/>
    <cellStyle name="Normal 15" xfId="116"/>
    <cellStyle name="Normal 2 4" xfId="117"/>
    <cellStyle name="Normal 4 2 2" xfId="118"/>
    <cellStyle name="Normal 4 2 3" xfId="119"/>
    <cellStyle name="Normal 4 2 4" xfId="120"/>
    <cellStyle name="Normal 4 3" xfId="121"/>
    <cellStyle name="Normal 4 4" xfId="122"/>
    <cellStyle name="Normal 5 3" xfId="123"/>
    <cellStyle name="Normal 5 4" xfId="124"/>
    <cellStyle name="Normal 7 2" xfId="125"/>
    <cellStyle name="Normal 8 2" xfId="126"/>
    <cellStyle name="Normal 9 2" xfId="127"/>
    <cellStyle name="Porcentagem 12" xfId="128"/>
    <cellStyle name="Porcentagem 12 2" xfId="129"/>
    <cellStyle name="Porcentagem 12 3" xfId="130"/>
    <cellStyle name="Porcentagem 2 2" xfId="131"/>
    <cellStyle name="Porcentagem 4" xfId="132"/>
    <cellStyle name="Porcentagem 5" xfId="133"/>
    <cellStyle name="Separador de milhares 2 2" xfId="134"/>
    <cellStyle name="Separador de milhares 2 3" xfId="135"/>
    <cellStyle name="Separador de milhares 3" xfId="136"/>
    <cellStyle name="Separador de milhares 4" xfId="137"/>
    <cellStyle name="Separador de milhares 5" xfId="138"/>
    <cellStyle name="Separador de milhares 6" xfId="139"/>
    <cellStyle name="Título 1 1" xfId="140"/>
    <cellStyle name="Separador de milhares 7" xfId="141"/>
    <cellStyle name="Normal 16" xfId="142"/>
    <cellStyle name="Normal 2 5" xfId="143"/>
    <cellStyle name="Normal 17" xfId="144"/>
    <cellStyle name="Porcentagem 6" xfId="145"/>
    <cellStyle name="Normal 2 6" xfId="146"/>
    <cellStyle name="Normal 17 2" xfId="147"/>
    <cellStyle name="Porcentagem 6 2" xfId="148"/>
    <cellStyle name="Normal 18" xfId="149"/>
    <cellStyle name="Excel Built-in Normal" xfId="150"/>
    <cellStyle name="Separador de milhares 12" xfId="151"/>
    <cellStyle name="Normal 19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85725</xdr:colOff>
      <xdr:row>0</xdr:row>
      <xdr:rowOff>47625</xdr:rowOff>
    </xdr:from>
    <xdr:ext cx="1533525" cy="266700"/>
    <xdr:grpSp>
      <xdr:nvGrpSpPr>
        <xdr:cNvPr id="2" name="Group 2"/>
        <xdr:cNvGrpSpPr/>
      </xdr:nvGrpSpPr>
      <xdr:grpSpPr>
        <a:xfrm>
          <a:off x="85725" y="47625"/>
          <a:ext cx="1533525" cy="266700"/>
          <a:chOff x="0" y="0"/>
          <a:chExt cx="1513840" cy="266700"/>
        </a:xfrm>
      </xdr:grpSpPr>
      <xdr:pic>
        <xdr:nvPicPr>
          <xdr:cNvPr id="3" name="image1.jpeg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810661" cy="266700"/>
          </a:xfrm>
          <a:prstGeom prst="rect">
            <a:avLst/>
          </a:prstGeom>
          <a:ln>
            <a:noFill/>
          </a:ln>
        </xdr:spPr>
      </xdr:pic>
      <xdr:pic>
        <xdr:nvPicPr>
          <xdr:cNvPr id="4" name="image2.jpeg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40646" y="0"/>
            <a:ext cx="772815" cy="251431"/>
          </a:xfrm>
          <a:prstGeom prst="rect">
            <a:avLst/>
          </a:prstGeom>
          <a:ln>
            <a:noFill/>
          </a:ln>
        </xdr:spPr>
      </xdr:pic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609600</xdr:colOff>
      <xdr:row>0</xdr:row>
      <xdr:rowOff>66675</xdr:rowOff>
    </xdr:from>
    <xdr:to>
      <xdr:col>1</xdr:col>
      <xdr:colOff>2381250</xdr:colOff>
      <xdr:row>1</xdr:row>
      <xdr:rowOff>352425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0" y="66675"/>
          <a:ext cx="17716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0</xdr:row>
      <xdr:rowOff>209550</xdr:rowOff>
    </xdr:from>
    <xdr:to>
      <xdr:col>1</xdr:col>
      <xdr:colOff>581025</xdr:colOff>
      <xdr:row>1</xdr:row>
      <xdr:rowOff>219075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209550"/>
          <a:ext cx="9715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85725</xdr:colOff>
      <xdr:row>0</xdr:row>
      <xdr:rowOff>47625</xdr:rowOff>
    </xdr:from>
    <xdr:ext cx="1533525" cy="266700"/>
    <xdr:grpSp>
      <xdr:nvGrpSpPr>
        <xdr:cNvPr id="2" name="Group 2"/>
        <xdr:cNvGrpSpPr/>
      </xdr:nvGrpSpPr>
      <xdr:grpSpPr>
        <a:xfrm>
          <a:off x="85725" y="47625"/>
          <a:ext cx="1533525" cy="266700"/>
          <a:chOff x="0" y="0"/>
          <a:chExt cx="1513840" cy="266700"/>
        </a:xfrm>
      </xdr:grpSpPr>
      <xdr:pic>
        <xdr:nvPicPr>
          <xdr:cNvPr id="3" name="image1.jpeg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810661" cy="266700"/>
          </a:xfrm>
          <a:prstGeom prst="rect">
            <a:avLst/>
          </a:prstGeom>
          <a:ln>
            <a:noFill/>
          </a:ln>
        </xdr:spPr>
      </xdr:pic>
      <xdr:pic>
        <xdr:nvPicPr>
          <xdr:cNvPr id="4" name="image2.jpeg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40646" y="0"/>
            <a:ext cx="772815" cy="251431"/>
          </a:xfrm>
          <a:prstGeom prst="rect">
            <a:avLst/>
          </a:prstGeom>
          <a:ln>
            <a:noFill/>
          </a:ln>
        </xdr:spPr>
      </xdr:pic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64</xdr:row>
      <xdr:rowOff>66675</xdr:rowOff>
    </xdr:from>
    <xdr:to>
      <xdr:col>4</xdr:col>
      <xdr:colOff>1419225</xdr:colOff>
      <xdr:row>72</xdr:row>
      <xdr:rowOff>0</xdr:rowOff>
    </xdr:to>
    <xdr:pic>
      <xdr:nvPicPr>
        <xdr:cNvPr id="5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" y="13982700"/>
          <a:ext cx="3790950" cy="1400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28575</xdr:colOff>
      <xdr:row>33</xdr:row>
      <xdr:rowOff>161925</xdr:rowOff>
    </xdr:from>
    <xdr:to>
      <xdr:col>4</xdr:col>
      <xdr:colOff>1400175</xdr:colOff>
      <xdr:row>63</xdr:row>
      <xdr:rowOff>0</xdr:rowOff>
    </xdr:to>
    <xdr:pic>
      <xdr:nvPicPr>
        <xdr:cNvPr id="6" name="Image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8575" y="8258175"/>
          <a:ext cx="3762375" cy="5495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190500</xdr:colOff>
      <xdr:row>26</xdr:row>
      <xdr:rowOff>85725</xdr:rowOff>
    </xdr:from>
    <xdr:to>
      <xdr:col>3</xdr:col>
      <xdr:colOff>66675</xdr:colOff>
      <xdr:row>28</xdr:row>
      <xdr:rowOff>152400</xdr:rowOff>
    </xdr:to>
    <xdr:sp macro="" textlink="">
      <xdr:nvSpPr>
        <xdr:cNvPr id="7" name="Caixa de Texto 2"/>
        <xdr:cNvSpPr txBox="1">
          <a:spLocks noChangeArrowheads="1"/>
        </xdr:cNvSpPr>
      </xdr:nvSpPr>
      <xdr:spPr bwMode="auto">
        <a:xfrm>
          <a:off x="190500" y="5924550"/>
          <a:ext cx="19907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BDI = </a:t>
          </a:r>
          <a:r>
            <a:rPr lang="pt-BR" sz="1000" b="0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(1+AC+S+R+G)(1+DF)(1+L</a:t>
          </a:r>
          <a:r>
            <a:rPr lang="pt-B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 - 1</a:t>
          </a:r>
        </a:p>
        <a:p>
          <a:pPr algn="l" rtl="0">
            <a:lnSpc>
              <a:spcPts val="1200"/>
            </a:lnSpc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(1-I)</a:t>
          </a: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oneCellAnchor>
    <xdr:from>
      <xdr:col>0</xdr:col>
      <xdr:colOff>38100</xdr:colOff>
      <xdr:row>1</xdr:row>
      <xdr:rowOff>38100</xdr:rowOff>
    </xdr:from>
    <xdr:ext cx="1143000" cy="238125"/>
    <xdr:grpSp>
      <xdr:nvGrpSpPr>
        <xdr:cNvPr id="8" name="Group 2"/>
        <xdr:cNvGrpSpPr/>
      </xdr:nvGrpSpPr>
      <xdr:grpSpPr>
        <a:xfrm>
          <a:off x="38100" y="200025"/>
          <a:ext cx="1143000" cy="238125"/>
          <a:chOff x="0" y="0"/>
          <a:chExt cx="1513840" cy="266700"/>
        </a:xfrm>
      </xdr:grpSpPr>
      <xdr:pic>
        <xdr:nvPicPr>
          <xdr:cNvPr id="9" name="image1.jpeg"/>
          <xdr:cNvPicPr preferRelativeResize="1">
            <a:picLocks noChangeAspect="1"/>
          </xdr:cNvPicPr>
        </xdr:nvPicPr>
        <xdr:blipFill>
          <a:blip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810661" cy="266700"/>
          </a:xfrm>
          <a:prstGeom prst="rect">
            <a:avLst/>
          </a:prstGeom>
          <a:ln>
            <a:noFill/>
          </a:ln>
        </xdr:spPr>
      </xdr:pic>
      <xdr:pic>
        <xdr:nvPicPr>
          <xdr:cNvPr id="10" name="image2.jpeg"/>
          <xdr:cNvPicPr preferRelativeResize="1">
            <a:picLocks noChangeAspect="1"/>
          </xdr:cNvPicPr>
        </xdr:nvPicPr>
        <xdr:blipFill>
          <a:blip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40646" y="0"/>
            <a:ext cx="772815" cy="251431"/>
          </a:xfrm>
          <a:prstGeom prst="rect">
            <a:avLst/>
          </a:prstGeom>
          <a:ln>
            <a:noFill/>
          </a:ln>
        </xdr:spPr>
      </xdr:pic>
    </xdr:grp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6"/>
  <sheetViews>
    <sheetView tabSelected="1" view="pageBreakPreview" zoomScale="85" zoomScaleSheetLayoutView="85" workbookViewId="0" topLeftCell="A1">
      <selection activeCell="G238" sqref="G238"/>
    </sheetView>
  </sheetViews>
  <sheetFormatPr defaultColWidth="9.33203125" defaultRowHeight="12.75"/>
  <cols>
    <col min="1" max="1" width="7.16015625" style="0" customWidth="1"/>
    <col min="2" max="2" width="65.5" style="0" customWidth="1"/>
    <col min="3" max="3" width="6.66015625" style="0" customWidth="1"/>
    <col min="4" max="4" width="11.16015625" style="0" customWidth="1"/>
    <col min="5" max="5" width="18.83203125" style="0" bestFit="1" customWidth="1"/>
    <col min="6" max="6" width="23" style="0" bestFit="1" customWidth="1"/>
    <col min="7" max="7" width="12" style="0" bestFit="1" customWidth="1"/>
    <col min="8" max="8" width="18.5" style="0" bestFit="1" customWidth="1"/>
    <col min="9" max="9" width="21.16015625" style="0" customWidth="1"/>
    <col min="10" max="10" width="20.5" style="0" bestFit="1" customWidth="1"/>
    <col min="12" max="12" width="10.83203125" style="0" bestFit="1" customWidth="1"/>
  </cols>
  <sheetData>
    <row r="1" spans="1:9" ht="27.75" customHeight="1">
      <c r="A1" s="354" t="s">
        <v>0</v>
      </c>
      <c r="B1" s="355"/>
      <c r="C1" s="355"/>
      <c r="D1" s="355"/>
      <c r="E1" s="355"/>
      <c r="F1" s="356"/>
      <c r="H1" s="9"/>
      <c r="I1" s="9"/>
    </row>
    <row r="2" spans="1:13" ht="37.5" customHeight="1">
      <c r="A2" s="357" t="s">
        <v>559</v>
      </c>
      <c r="B2" s="358"/>
      <c r="C2" s="358"/>
      <c r="D2" s="358"/>
      <c r="E2" s="358"/>
      <c r="F2" s="359"/>
      <c r="J2" s="343"/>
      <c r="K2" s="343"/>
      <c r="L2" s="343"/>
      <c r="M2" s="343"/>
    </row>
    <row r="3" spans="1:13" ht="20.25" customHeight="1">
      <c r="A3" s="365" t="s">
        <v>245</v>
      </c>
      <c r="B3" s="366"/>
      <c r="C3" s="366"/>
      <c r="D3" s="366"/>
      <c r="E3" s="366"/>
      <c r="F3" s="119" t="s">
        <v>334</v>
      </c>
      <c r="G3" s="86"/>
      <c r="J3" s="77"/>
      <c r="K3" s="326"/>
      <c r="L3" s="326"/>
      <c r="M3" s="326"/>
    </row>
    <row r="4" spans="1:13" ht="42.75" customHeight="1">
      <c r="A4" s="360" t="s">
        <v>459</v>
      </c>
      <c r="B4" s="361"/>
      <c r="C4" s="361"/>
      <c r="D4" s="361"/>
      <c r="E4" s="361"/>
      <c r="F4" s="361"/>
      <c r="G4" s="12" t="s">
        <v>185</v>
      </c>
      <c r="H4" s="103"/>
      <c r="J4" s="77"/>
      <c r="K4" s="327"/>
      <c r="L4" s="327"/>
      <c r="M4" s="327"/>
    </row>
    <row r="5" spans="1:9" ht="25.5">
      <c r="A5" s="14" t="s">
        <v>186</v>
      </c>
      <c r="B5" s="15" t="s">
        <v>187</v>
      </c>
      <c r="C5" s="14" t="s">
        <v>188</v>
      </c>
      <c r="D5" s="16" t="s">
        <v>189</v>
      </c>
      <c r="E5" s="17" t="s">
        <v>190</v>
      </c>
      <c r="F5" s="18" t="s">
        <v>191</v>
      </c>
      <c r="G5" s="5">
        <v>1</v>
      </c>
      <c r="H5" s="10"/>
      <c r="I5" s="3"/>
    </row>
    <row r="6" spans="1:9" ht="12.75" customHeight="1">
      <c r="A6" s="362"/>
      <c r="B6" s="363"/>
      <c r="C6" s="363"/>
      <c r="D6" s="363"/>
      <c r="E6" s="363"/>
      <c r="F6" s="364"/>
      <c r="G6" s="4"/>
      <c r="H6" s="2"/>
      <c r="I6" s="104"/>
    </row>
    <row r="7" spans="1:9" ht="11.25" customHeight="1">
      <c r="A7" s="19" t="s">
        <v>331</v>
      </c>
      <c r="B7" s="20" t="s">
        <v>192</v>
      </c>
      <c r="C7" s="21"/>
      <c r="D7" s="21"/>
      <c r="E7" s="21"/>
      <c r="F7" s="102">
        <f>F9</f>
        <v>1984.8600000000001</v>
      </c>
      <c r="G7" s="6">
        <f>($G$5*F7)/$F$254</f>
        <v>0.003248656074366518</v>
      </c>
      <c r="H7" s="10"/>
      <c r="I7" s="104"/>
    </row>
    <row r="8" spans="1:11" ht="12.75">
      <c r="A8" s="23" t="s">
        <v>332</v>
      </c>
      <c r="B8" s="35" t="s">
        <v>2</v>
      </c>
      <c r="C8" s="36" t="s">
        <v>1</v>
      </c>
      <c r="D8" s="90">
        <v>6</v>
      </c>
      <c r="E8" s="91">
        <v>330.81</v>
      </c>
      <c r="F8" s="34">
        <f>E8*D8</f>
        <v>1984.8600000000001</v>
      </c>
      <c r="G8" s="6">
        <f>($G$5*F8)/$F$254</f>
        <v>0.003248656074366518</v>
      </c>
      <c r="H8" s="92"/>
      <c r="I8" s="329"/>
      <c r="J8" s="329"/>
      <c r="K8" s="329"/>
    </row>
    <row r="9" spans="1:9" ht="11.25" customHeight="1">
      <c r="A9" s="311" t="s">
        <v>4</v>
      </c>
      <c r="B9" s="312"/>
      <c r="C9" s="312"/>
      <c r="D9" s="312"/>
      <c r="E9" s="313"/>
      <c r="F9" s="65">
        <f>SUM(F8:F8)</f>
        <v>1984.8600000000001</v>
      </c>
      <c r="G9" s="6">
        <f>($G$5*F9)/$F$254</f>
        <v>0.003248656074366518</v>
      </c>
      <c r="H9" s="10"/>
      <c r="I9" s="104"/>
    </row>
    <row r="10" spans="1:9" ht="11.25" customHeight="1">
      <c r="A10" s="80"/>
      <c r="B10" s="81"/>
      <c r="C10" s="81"/>
      <c r="D10" s="81"/>
      <c r="E10" s="82"/>
      <c r="F10" s="120"/>
      <c r="G10" s="6"/>
      <c r="H10" s="10"/>
      <c r="I10" s="104"/>
    </row>
    <row r="11" spans="1:9" ht="11.25" customHeight="1">
      <c r="A11" s="27" t="s">
        <v>247</v>
      </c>
      <c r="B11" s="20" t="s">
        <v>335</v>
      </c>
      <c r="C11" s="21"/>
      <c r="D11" s="21"/>
      <c r="E11" s="21"/>
      <c r="F11" s="102">
        <f>F13</f>
        <v>1588.2867</v>
      </c>
      <c r="G11" s="6">
        <f>($G$5*F11)/$F$254</f>
        <v>0.0025995774189567786</v>
      </c>
      <c r="H11" s="10"/>
      <c r="I11" s="104"/>
    </row>
    <row r="12" spans="1:9" ht="22.5">
      <c r="A12" s="128" t="s">
        <v>248</v>
      </c>
      <c r="B12" s="35" t="s">
        <v>337</v>
      </c>
      <c r="C12" s="26" t="s">
        <v>1</v>
      </c>
      <c r="D12" s="90">
        <v>1.29</v>
      </c>
      <c r="E12" s="34">
        <v>1231.23</v>
      </c>
      <c r="F12" s="34">
        <f aca="true" t="shared" si="0" ref="F12">E12*D12</f>
        <v>1588.2867</v>
      </c>
      <c r="G12" s="6">
        <f>($G$5*F12)/$F$254</f>
        <v>0.0025995774189567786</v>
      </c>
      <c r="H12" s="10"/>
      <c r="I12" s="104"/>
    </row>
    <row r="13" spans="1:8" ht="12.75" customHeight="1">
      <c r="A13" s="311" t="s">
        <v>5</v>
      </c>
      <c r="B13" s="312"/>
      <c r="C13" s="312"/>
      <c r="D13" s="312"/>
      <c r="E13" s="313"/>
      <c r="F13" s="65">
        <f>SUM(F12:F12)</f>
        <v>1588.2867</v>
      </c>
      <c r="G13" s="6">
        <f>($G$5*F13)/$F$254</f>
        <v>0.0025995774189567786</v>
      </c>
      <c r="H13" s="10"/>
    </row>
    <row r="14" spans="1:8" ht="12.75">
      <c r="A14" s="80"/>
      <c r="B14" s="81"/>
      <c r="C14" s="81"/>
      <c r="D14" s="81"/>
      <c r="E14" s="82"/>
      <c r="F14" s="120"/>
      <c r="G14" s="6"/>
      <c r="H14" s="10"/>
    </row>
    <row r="15" spans="1:8" ht="11.25" customHeight="1">
      <c r="A15" s="19" t="s">
        <v>249</v>
      </c>
      <c r="B15" s="20" t="s">
        <v>13</v>
      </c>
      <c r="C15" s="21"/>
      <c r="D15" s="21"/>
      <c r="E15" s="21"/>
      <c r="F15" s="102">
        <f>F70</f>
        <v>27242.660000000007</v>
      </c>
      <c r="G15" s="6">
        <f>($G$5*F15)/$F$254</f>
        <v>0.04458855178244399</v>
      </c>
      <c r="H15" s="10"/>
    </row>
    <row r="16" spans="1:8" ht="11.25" customHeight="1">
      <c r="A16" s="25" t="s">
        <v>250</v>
      </c>
      <c r="B16" s="336" t="s">
        <v>14</v>
      </c>
      <c r="C16" s="337"/>
      <c r="D16" s="337"/>
      <c r="E16" s="337"/>
      <c r="F16" s="338"/>
      <c r="G16" s="6"/>
      <c r="H16" s="10"/>
    </row>
    <row r="17" spans="1:9" ht="12.75">
      <c r="A17" s="26" t="s">
        <v>6</v>
      </c>
      <c r="B17" s="35" t="s">
        <v>16</v>
      </c>
      <c r="C17" s="36" t="s">
        <v>17</v>
      </c>
      <c r="D17" s="37">
        <v>52</v>
      </c>
      <c r="E17" s="38">
        <v>27.04</v>
      </c>
      <c r="F17" s="34">
        <f>E17*D17</f>
        <v>1406.08</v>
      </c>
      <c r="G17" s="6">
        <f>($G$5*F17)/$F$254</f>
        <v>0.0023013564347335695</v>
      </c>
      <c r="H17" s="92"/>
      <c r="I17" s="328" t="s">
        <v>246</v>
      </c>
    </row>
    <row r="18" spans="1:9" ht="12.75">
      <c r="A18" s="26" t="s">
        <v>7</v>
      </c>
      <c r="B18" s="35" t="s">
        <v>18</v>
      </c>
      <c r="C18" s="36" t="s">
        <v>17</v>
      </c>
      <c r="D18" s="37">
        <v>6</v>
      </c>
      <c r="E18" s="38">
        <v>23.73</v>
      </c>
      <c r="F18" s="34">
        <f aca="true" t="shared" si="1" ref="F18:F21">E18*D18</f>
        <v>142.38</v>
      </c>
      <c r="G18" s="6">
        <f>($G$5*F18)/$F$254</f>
        <v>0.00023303590775586427</v>
      </c>
      <c r="H18" s="92"/>
      <c r="I18" s="328"/>
    </row>
    <row r="19" spans="1:9" ht="12.75">
      <c r="A19" s="26" t="s">
        <v>339</v>
      </c>
      <c r="B19" s="35" t="s">
        <v>19</v>
      </c>
      <c r="C19" s="36" t="s">
        <v>17</v>
      </c>
      <c r="D19" s="37">
        <v>26</v>
      </c>
      <c r="E19" s="38">
        <v>19.06</v>
      </c>
      <c r="F19" s="34">
        <f t="shared" si="1"/>
        <v>495.55999999999995</v>
      </c>
      <c r="G19" s="6">
        <f>($G$5*F19)/$F$254</f>
        <v>0.0008110919683066168</v>
      </c>
      <c r="H19" s="92"/>
      <c r="I19" s="328"/>
    </row>
    <row r="20" spans="1:9" ht="12.75">
      <c r="A20" s="26" t="s">
        <v>340</v>
      </c>
      <c r="B20" s="35" t="s">
        <v>20</v>
      </c>
      <c r="C20" s="36" t="s">
        <v>17</v>
      </c>
      <c r="D20" s="37">
        <v>85</v>
      </c>
      <c r="E20" s="38">
        <v>12.69</v>
      </c>
      <c r="F20" s="34">
        <f t="shared" si="1"/>
        <v>1078.6499999999999</v>
      </c>
      <c r="G20" s="6">
        <f>($G$5*F20)/$F$254</f>
        <v>0.0017654458624867466</v>
      </c>
      <c r="H20" s="92"/>
      <c r="I20" s="328"/>
    </row>
    <row r="21" spans="1:9" ht="12.75">
      <c r="A21" s="26" t="s">
        <v>341</v>
      </c>
      <c r="B21" s="35" t="s">
        <v>21</v>
      </c>
      <c r="C21" s="36" t="s">
        <v>17</v>
      </c>
      <c r="D21" s="37">
        <v>122</v>
      </c>
      <c r="E21" s="38">
        <v>10.44</v>
      </c>
      <c r="F21" s="34">
        <f t="shared" si="1"/>
        <v>1273.6799999999998</v>
      </c>
      <c r="G21" s="6">
        <f>($G$5*F21)/$F$254</f>
        <v>0.0020846549725417134</v>
      </c>
      <c r="H21" s="92"/>
      <c r="I21" s="328"/>
    </row>
    <row r="22" spans="1:8" ht="11.25" customHeight="1">
      <c r="A22" s="27" t="s">
        <v>251</v>
      </c>
      <c r="B22" s="336" t="s">
        <v>22</v>
      </c>
      <c r="C22" s="337"/>
      <c r="D22" s="338"/>
      <c r="E22" s="30"/>
      <c r="F22" s="34"/>
      <c r="G22" s="6"/>
      <c r="H22" s="10"/>
    </row>
    <row r="23" spans="1:8" ht="25.5">
      <c r="A23" s="26" t="s">
        <v>8</v>
      </c>
      <c r="B23" s="35" t="s">
        <v>203</v>
      </c>
      <c r="C23" s="26" t="s">
        <v>3</v>
      </c>
      <c r="D23" s="32">
        <v>2</v>
      </c>
      <c r="E23" s="33">
        <v>24.9</v>
      </c>
      <c r="F23" s="34">
        <f aca="true" t="shared" si="2" ref="F23:F69">E23*D23</f>
        <v>49.8</v>
      </c>
      <c r="G23" s="7">
        <f>($G$5*F23)/$F$254</f>
        <v>8.150855602080377E-05</v>
      </c>
      <c r="H23" s="10"/>
    </row>
    <row r="24" spans="1:12" ht="25.5">
      <c r="A24" s="26" t="s">
        <v>252</v>
      </c>
      <c r="B24" s="35" t="s">
        <v>204</v>
      </c>
      <c r="C24" s="26" t="s">
        <v>3</v>
      </c>
      <c r="D24" s="32">
        <v>12</v>
      </c>
      <c r="E24" s="33">
        <v>11.57</v>
      </c>
      <c r="F24" s="34">
        <f t="shared" si="2"/>
        <v>138.84</v>
      </c>
      <c r="G24" s="6">
        <f>($G$5*F24)/$F$254</f>
        <v>0.00022724192606281922</v>
      </c>
      <c r="H24" s="10"/>
      <c r="J24" s="258">
        <f>SUM(F17:F35)</f>
        <v>5890.310000000003</v>
      </c>
      <c r="L24" s="13">
        <f>(J24*100)/F15</f>
        <v>21.621640471231522</v>
      </c>
    </row>
    <row r="25" spans="1:8" ht="25.5">
      <c r="A25" s="26" t="s">
        <v>253</v>
      </c>
      <c r="B25" s="35" t="s">
        <v>205</v>
      </c>
      <c r="C25" s="26" t="s">
        <v>3</v>
      </c>
      <c r="D25" s="32">
        <v>10</v>
      </c>
      <c r="E25" s="33">
        <v>9.71</v>
      </c>
      <c r="F25" s="34">
        <f t="shared" si="2"/>
        <v>97.10000000000001</v>
      </c>
      <c r="G25" s="6">
        <f>($G$5*F25)/$F$254</f>
        <v>0.00015892531706064353</v>
      </c>
      <c r="H25" s="10"/>
    </row>
    <row r="26" spans="1:8" ht="11.25" customHeight="1">
      <c r="A26" s="27" t="s">
        <v>254</v>
      </c>
      <c r="B26" s="336" t="s">
        <v>24</v>
      </c>
      <c r="C26" s="337"/>
      <c r="D26" s="338"/>
      <c r="E26" s="10"/>
      <c r="F26" s="34"/>
      <c r="G26" s="6"/>
      <c r="H26" s="10"/>
    </row>
    <row r="27" spans="1:8" ht="12.75">
      <c r="A27" s="26" t="s">
        <v>255</v>
      </c>
      <c r="B27" s="35" t="s">
        <v>25</v>
      </c>
      <c r="C27" s="36" t="s">
        <v>3</v>
      </c>
      <c r="D27" s="32">
        <v>1</v>
      </c>
      <c r="E27" s="33">
        <v>84.85</v>
      </c>
      <c r="F27" s="34">
        <f t="shared" si="2"/>
        <v>84.85</v>
      </c>
      <c r="G27" s="6">
        <f>($G$5*F27)/$F$254</f>
        <v>0.0001388755216539197</v>
      </c>
      <c r="H27" s="10"/>
    </row>
    <row r="28" spans="1:8" ht="12.75">
      <c r="A28" s="26" t="s">
        <v>256</v>
      </c>
      <c r="B28" s="35" t="s">
        <v>26</v>
      </c>
      <c r="C28" s="36" t="s">
        <v>3</v>
      </c>
      <c r="D28" s="32">
        <v>2</v>
      </c>
      <c r="E28" s="33">
        <v>118.65</v>
      </c>
      <c r="F28" s="34">
        <f t="shared" si="2"/>
        <v>237.3</v>
      </c>
      <c r="G28" s="6">
        <f>($G$5*F28)/$F$254</f>
        <v>0.00038839317959310716</v>
      </c>
      <c r="H28" s="10"/>
    </row>
    <row r="29" spans="1:8" ht="12.75">
      <c r="A29" s="26" t="s">
        <v>342</v>
      </c>
      <c r="B29" s="35" t="s">
        <v>27</v>
      </c>
      <c r="C29" s="36" t="s">
        <v>3</v>
      </c>
      <c r="D29" s="32">
        <v>1</v>
      </c>
      <c r="E29" s="33">
        <v>278.01</v>
      </c>
      <c r="F29" s="34">
        <f t="shared" si="2"/>
        <v>278.01</v>
      </c>
      <c r="G29" s="6">
        <f>($G$5*F29)/$F$254</f>
        <v>0.0004550239690631256</v>
      </c>
      <c r="H29" s="10"/>
    </row>
    <row r="30" spans="1:8" ht="11.25" customHeight="1">
      <c r="A30" s="27" t="s">
        <v>257</v>
      </c>
      <c r="B30" s="336" t="s">
        <v>28</v>
      </c>
      <c r="C30" s="337"/>
      <c r="D30" s="338"/>
      <c r="E30" s="30"/>
      <c r="F30" s="34"/>
      <c r="G30" s="6"/>
      <c r="H30" s="10"/>
    </row>
    <row r="31" spans="1:8" ht="11.25" customHeight="1">
      <c r="A31" s="26" t="s">
        <v>258</v>
      </c>
      <c r="B31" s="35" t="s">
        <v>29</v>
      </c>
      <c r="C31" s="36" t="s">
        <v>3</v>
      </c>
      <c r="D31" s="37">
        <v>2</v>
      </c>
      <c r="E31" s="38">
        <v>77.32</v>
      </c>
      <c r="F31" s="34">
        <f t="shared" si="2"/>
        <v>154.64</v>
      </c>
      <c r="G31" s="6">
        <f>($G$5*F31)/$F$254</f>
        <v>0.00025310207034251193</v>
      </c>
      <c r="H31" s="10"/>
    </row>
    <row r="32" spans="1:8" ht="11.25" customHeight="1">
      <c r="A32" s="26" t="s">
        <v>259</v>
      </c>
      <c r="B32" s="35" t="s">
        <v>30</v>
      </c>
      <c r="C32" s="36" t="s">
        <v>3</v>
      </c>
      <c r="D32" s="37">
        <v>1</v>
      </c>
      <c r="E32" s="38">
        <v>90.13</v>
      </c>
      <c r="F32" s="34">
        <f t="shared" si="2"/>
        <v>90.13</v>
      </c>
      <c r="G32" s="6">
        <f>($G$5*F32)/$F$254</f>
        <v>0.00014751739265371575</v>
      </c>
      <c r="H32" s="10"/>
    </row>
    <row r="33" spans="1:8" ht="11.25" customHeight="1">
      <c r="A33" s="26" t="s">
        <v>343</v>
      </c>
      <c r="B33" s="35" t="s">
        <v>31</v>
      </c>
      <c r="C33" s="36" t="s">
        <v>3</v>
      </c>
      <c r="D33" s="37">
        <v>2</v>
      </c>
      <c r="E33" s="38">
        <v>146.26</v>
      </c>
      <c r="F33" s="34">
        <f t="shared" si="2"/>
        <v>292.52</v>
      </c>
      <c r="G33" s="6">
        <f>($G$5*F33)/$F$254</f>
        <v>0.00047877274713264094</v>
      </c>
      <c r="H33" s="10"/>
    </row>
    <row r="34" spans="1:8" ht="11.25" customHeight="1">
      <c r="A34" s="27" t="s">
        <v>260</v>
      </c>
      <c r="B34" s="336" t="s">
        <v>32</v>
      </c>
      <c r="C34" s="337"/>
      <c r="D34" s="338"/>
      <c r="E34" s="30"/>
      <c r="F34" s="34"/>
      <c r="G34" s="6"/>
      <c r="H34" s="10"/>
    </row>
    <row r="35" spans="1:8" ht="12.75">
      <c r="A35" s="26" t="s">
        <v>261</v>
      </c>
      <c r="B35" s="35" t="s">
        <v>33</v>
      </c>
      <c r="C35" s="36" t="s">
        <v>3</v>
      </c>
      <c r="D35" s="37">
        <v>1</v>
      </c>
      <c r="E35" s="38">
        <v>70.77</v>
      </c>
      <c r="F35" s="34">
        <f t="shared" si="2"/>
        <v>70.77</v>
      </c>
      <c r="G35" s="6">
        <f>($G$5*F35)/$F$254</f>
        <v>0.00011583053232113018</v>
      </c>
      <c r="H35" s="10"/>
    </row>
    <row r="36" spans="1:8" ht="11.25" customHeight="1">
      <c r="A36" s="27" t="s">
        <v>262</v>
      </c>
      <c r="B36" s="336" t="s">
        <v>34</v>
      </c>
      <c r="C36" s="337"/>
      <c r="D36" s="338"/>
      <c r="E36" s="30"/>
      <c r="F36" s="34"/>
      <c r="G36" s="6"/>
      <c r="H36" s="10"/>
    </row>
    <row r="37" spans="1:9" ht="33" customHeight="1">
      <c r="A37" s="26" t="s">
        <v>263</v>
      </c>
      <c r="B37" s="130" t="s">
        <v>206</v>
      </c>
      <c r="C37" s="26" t="s">
        <v>3</v>
      </c>
      <c r="D37" s="32">
        <v>1</v>
      </c>
      <c r="E37" s="33">
        <v>1271.24</v>
      </c>
      <c r="F37" s="34">
        <f t="shared" si="2"/>
        <v>1271.24</v>
      </c>
      <c r="G37" s="6">
        <f>($G$5*F37)/$F$254</f>
        <v>0.002080661380640293</v>
      </c>
      <c r="H37" s="10"/>
      <c r="I37" s="258"/>
    </row>
    <row r="38" spans="1:10" ht="38.25">
      <c r="A38" s="26" t="s">
        <v>264</v>
      </c>
      <c r="B38" s="78" t="s">
        <v>207</v>
      </c>
      <c r="C38" s="26" t="s">
        <v>3</v>
      </c>
      <c r="D38" s="32">
        <v>1</v>
      </c>
      <c r="E38" s="33">
        <v>140.45</v>
      </c>
      <c r="F38" s="34">
        <f t="shared" si="2"/>
        <v>140.45</v>
      </c>
      <c r="G38" s="6">
        <f>($G$5*F38)/$F$254</f>
        <v>0.00022987704203056002</v>
      </c>
      <c r="H38" s="10"/>
      <c r="I38" s="258">
        <f>SUM(F37:F39)</f>
        <v>1763.14</v>
      </c>
      <c r="J38" s="264">
        <f>I38/F70</f>
        <v>0.06471981810880434</v>
      </c>
    </row>
    <row r="39" spans="1:8" ht="12.75">
      <c r="A39" s="26" t="s">
        <v>344</v>
      </c>
      <c r="B39" s="35" t="s">
        <v>35</v>
      </c>
      <c r="C39" s="26" t="s">
        <v>3</v>
      </c>
      <c r="D39" s="32">
        <v>5</v>
      </c>
      <c r="E39" s="33">
        <v>70.29</v>
      </c>
      <c r="F39" s="34">
        <f t="shared" si="2"/>
        <v>351.45000000000005</v>
      </c>
      <c r="G39" s="6">
        <f>($G$5*F39)/$F$254</f>
        <v>0.0005752245384239255</v>
      </c>
      <c r="H39" s="10"/>
    </row>
    <row r="40" spans="1:8" ht="11.25" customHeight="1">
      <c r="A40" s="27" t="s">
        <v>265</v>
      </c>
      <c r="B40" s="336" t="s">
        <v>36</v>
      </c>
      <c r="C40" s="337"/>
      <c r="D40" s="338"/>
      <c r="E40" s="30"/>
      <c r="F40" s="34"/>
      <c r="G40" s="6"/>
      <c r="H40" s="10"/>
    </row>
    <row r="41" spans="1:8" ht="25.5">
      <c r="A41" s="26" t="s">
        <v>266</v>
      </c>
      <c r="B41" s="35" t="s">
        <v>208</v>
      </c>
      <c r="C41" s="26" t="s">
        <v>17</v>
      </c>
      <c r="D41" s="32">
        <v>24</v>
      </c>
      <c r="E41" s="33">
        <v>18.25</v>
      </c>
      <c r="F41" s="34">
        <f t="shared" si="2"/>
        <v>438</v>
      </c>
      <c r="G41" s="6">
        <f>($G$5*F41)/$F$254</f>
        <v>0.0007168824806649006</v>
      </c>
      <c r="H41" s="10"/>
    </row>
    <row r="42" spans="1:9" ht="25.5">
      <c r="A42" s="26" t="s">
        <v>267</v>
      </c>
      <c r="B42" s="35" t="s">
        <v>209</v>
      </c>
      <c r="C42" s="26" t="s">
        <v>17</v>
      </c>
      <c r="D42" s="32">
        <v>50</v>
      </c>
      <c r="E42" s="33">
        <v>25.44</v>
      </c>
      <c r="F42" s="34">
        <f t="shared" si="2"/>
        <v>1272</v>
      </c>
      <c r="G42" s="6">
        <f>($G$5*F42)/$F$254</f>
        <v>0.002081905286314506</v>
      </c>
      <c r="H42" s="10"/>
      <c r="I42" s="258"/>
    </row>
    <row r="43" spans="1:10" ht="25.5">
      <c r="A43" s="26" t="s">
        <v>268</v>
      </c>
      <c r="B43" s="35" t="s">
        <v>37</v>
      </c>
      <c r="C43" s="26" t="s">
        <v>17</v>
      </c>
      <c r="D43" s="32">
        <v>25</v>
      </c>
      <c r="E43" s="33">
        <v>34.45</v>
      </c>
      <c r="F43" s="34">
        <f t="shared" si="2"/>
        <v>861.2500000000001</v>
      </c>
      <c r="G43" s="6">
        <f>($G$5*F43)/$F$254</f>
        <v>0.0014096233709421137</v>
      </c>
      <c r="H43" s="10"/>
      <c r="I43" s="258">
        <f>SUM(F41:F52)</f>
        <v>7706.050000000002</v>
      </c>
      <c r="J43" s="253">
        <f>I43/F15</f>
        <v>0.28286701812524917</v>
      </c>
    </row>
    <row r="44" spans="1:8" ht="25.5">
      <c r="A44" s="26" t="s">
        <v>345</v>
      </c>
      <c r="B44" s="35" t="s">
        <v>210</v>
      </c>
      <c r="C44" s="26" t="s">
        <v>17</v>
      </c>
      <c r="D44" s="32">
        <v>87</v>
      </c>
      <c r="E44" s="33">
        <v>37.14</v>
      </c>
      <c r="F44" s="34">
        <f t="shared" si="2"/>
        <v>3231.18</v>
      </c>
      <c r="G44" s="6">
        <f>($G$5*F44)/$F$254</f>
        <v>0.005288530442636561</v>
      </c>
      <c r="H44" s="10"/>
    </row>
    <row r="45" spans="1:8" ht="11.25" customHeight="1">
      <c r="A45" s="27" t="s">
        <v>269</v>
      </c>
      <c r="B45" s="336" t="s">
        <v>38</v>
      </c>
      <c r="C45" s="337"/>
      <c r="D45" s="338"/>
      <c r="E45" s="30"/>
      <c r="F45" s="34"/>
      <c r="G45" s="6"/>
      <c r="H45" s="10"/>
    </row>
    <row r="46" spans="1:8" ht="25.5">
      <c r="A46" s="26" t="s">
        <v>270</v>
      </c>
      <c r="B46" s="31" t="s">
        <v>193</v>
      </c>
      <c r="C46" s="26" t="s">
        <v>3</v>
      </c>
      <c r="D46" s="32">
        <v>6</v>
      </c>
      <c r="E46" s="33">
        <v>32.85</v>
      </c>
      <c r="F46" s="34">
        <f t="shared" si="2"/>
        <v>197.10000000000002</v>
      </c>
      <c r="G46" s="6">
        <f aca="true" t="shared" si="3" ref="G46:G52">($G$5*F46)/$F$254</f>
        <v>0.00032259711629920533</v>
      </c>
      <c r="H46" s="10"/>
    </row>
    <row r="47" spans="1:8" ht="25.5">
      <c r="A47" s="26" t="s">
        <v>271</v>
      </c>
      <c r="B47" s="31" t="s">
        <v>193</v>
      </c>
      <c r="C47" s="26" t="s">
        <v>3</v>
      </c>
      <c r="D47" s="32">
        <v>6</v>
      </c>
      <c r="E47" s="33">
        <v>32.85</v>
      </c>
      <c r="F47" s="34">
        <f t="shared" si="2"/>
        <v>197.10000000000002</v>
      </c>
      <c r="G47" s="6">
        <f t="shared" si="3"/>
        <v>0.00032259711629920533</v>
      </c>
      <c r="H47" s="10"/>
    </row>
    <row r="48" spans="1:8" ht="25.5">
      <c r="A48" s="26" t="s">
        <v>272</v>
      </c>
      <c r="B48" s="31" t="s">
        <v>193</v>
      </c>
      <c r="C48" s="26" t="s">
        <v>3</v>
      </c>
      <c r="D48" s="32">
        <v>6</v>
      </c>
      <c r="E48" s="33">
        <v>32.85</v>
      </c>
      <c r="F48" s="34">
        <f t="shared" si="2"/>
        <v>197.10000000000002</v>
      </c>
      <c r="G48" s="6">
        <f t="shared" si="3"/>
        <v>0.00032259711629920533</v>
      </c>
      <c r="H48" s="10"/>
    </row>
    <row r="49" spans="1:8" ht="25.5">
      <c r="A49" s="26" t="s">
        <v>273</v>
      </c>
      <c r="B49" s="35" t="s">
        <v>211</v>
      </c>
      <c r="C49" s="26" t="s">
        <v>3</v>
      </c>
      <c r="D49" s="32">
        <v>1</v>
      </c>
      <c r="E49" s="33">
        <v>19.92</v>
      </c>
      <c r="F49" s="34">
        <f t="shared" si="2"/>
        <v>19.92</v>
      </c>
      <c r="G49" s="7">
        <f t="shared" si="3"/>
        <v>3.260342240832151E-05</v>
      </c>
      <c r="H49" s="10"/>
    </row>
    <row r="50" spans="1:8" ht="25.5">
      <c r="A50" s="26" t="s">
        <v>274</v>
      </c>
      <c r="B50" s="35" t="s">
        <v>211</v>
      </c>
      <c r="C50" s="26" t="s">
        <v>3</v>
      </c>
      <c r="D50" s="32">
        <v>1</v>
      </c>
      <c r="E50" s="33">
        <v>19.92</v>
      </c>
      <c r="F50" s="34">
        <f t="shared" si="2"/>
        <v>19.92</v>
      </c>
      <c r="G50" s="7">
        <f t="shared" si="3"/>
        <v>3.260342240832151E-05</v>
      </c>
      <c r="H50" s="10"/>
    </row>
    <row r="51" spans="1:8" ht="12.75">
      <c r="A51" s="26" t="s">
        <v>275</v>
      </c>
      <c r="B51" s="35" t="s">
        <v>39</v>
      </c>
      <c r="C51" s="26" t="s">
        <v>3</v>
      </c>
      <c r="D51" s="32">
        <v>1</v>
      </c>
      <c r="E51" s="33">
        <v>159.06</v>
      </c>
      <c r="F51" s="34">
        <f t="shared" si="2"/>
        <v>159.06</v>
      </c>
      <c r="G51" s="6">
        <f t="shared" si="3"/>
        <v>0.0002603363638688564</v>
      </c>
      <c r="H51" s="10"/>
    </row>
    <row r="52" spans="1:8" ht="12.75">
      <c r="A52" s="26" t="s">
        <v>346</v>
      </c>
      <c r="B52" s="35" t="s">
        <v>40</v>
      </c>
      <c r="C52" s="26" t="s">
        <v>3</v>
      </c>
      <c r="D52" s="32">
        <v>7</v>
      </c>
      <c r="E52" s="33">
        <v>159.06</v>
      </c>
      <c r="F52" s="34">
        <f t="shared" si="2"/>
        <v>1113.42</v>
      </c>
      <c r="G52" s="6">
        <f t="shared" si="3"/>
        <v>0.001822354547081995</v>
      </c>
      <c r="H52" s="10"/>
    </row>
    <row r="53" spans="1:8" ht="11.25" customHeight="1">
      <c r="A53" s="27" t="s">
        <v>276</v>
      </c>
      <c r="B53" s="336" t="s">
        <v>41</v>
      </c>
      <c r="C53" s="337"/>
      <c r="D53" s="338"/>
      <c r="E53" s="30"/>
      <c r="F53" s="34"/>
      <c r="G53" s="6"/>
      <c r="H53" s="10"/>
    </row>
    <row r="54" spans="1:10" ht="38.25">
      <c r="A54" s="26" t="s">
        <v>277</v>
      </c>
      <c r="B54" s="35" t="s">
        <v>212</v>
      </c>
      <c r="C54" s="26" t="s">
        <v>3</v>
      </c>
      <c r="D54" s="32">
        <v>5</v>
      </c>
      <c r="E54" s="33">
        <v>174.06</v>
      </c>
      <c r="F54" s="34">
        <f t="shared" si="2"/>
        <v>870.3</v>
      </c>
      <c r="G54" s="6">
        <f aca="true" t="shared" si="4" ref="G54:G62">($G$5*F54)/$F$254</f>
        <v>0.0014244356687732032</v>
      </c>
      <c r="H54" s="10"/>
      <c r="I54" s="258">
        <f>SUM(F54:F62)</f>
        <v>7870.169999999999</v>
      </c>
      <c r="J54" s="264">
        <f>I54/F15</f>
        <v>0.288891393131214</v>
      </c>
    </row>
    <row r="55" spans="1:8" ht="38.25">
      <c r="A55" s="26" t="s">
        <v>278</v>
      </c>
      <c r="B55" s="35" t="s">
        <v>213</v>
      </c>
      <c r="C55" s="26" t="s">
        <v>3</v>
      </c>
      <c r="D55" s="32">
        <v>3</v>
      </c>
      <c r="E55" s="33">
        <v>337.4</v>
      </c>
      <c r="F55" s="34">
        <f t="shared" si="2"/>
        <v>1012.1999999999999</v>
      </c>
      <c r="G55" s="6">
        <f t="shared" si="4"/>
        <v>0.0016566859518927224</v>
      </c>
      <c r="H55" s="10"/>
    </row>
    <row r="56" spans="1:8" ht="38.25">
      <c r="A56" s="26" t="s">
        <v>279</v>
      </c>
      <c r="B56" s="35" t="s">
        <v>214</v>
      </c>
      <c r="C56" s="26" t="s">
        <v>3</v>
      </c>
      <c r="D56" s="32">
        <v>3</v>
      </c>
      <c r="E56" s="33">
        <v>445.39</v>
      </c>
      <c r="F56" s="34">
        <f t="shared" si="2"/>
        <v>1336.17</v>
      </c>
      <c r="G56" s="6">
        <f t="shared" si="4"/>
        <v>0.0021869334798858913</v>
      </c>
      <c r="H56" s="10"/>
    </row>
    <row r="57" spans="1:8" ht="38.25">
      <c r="A57" s="26" t="s">
        <v>280</v>
      </c>
      <c r="B57" s="35" t="s">
        <v>42</v>
      </c>
      <c r="C57" s="26" t="s">
        <v>3</v>
      </c>
      <c r="D57" s="32">
        <v>2</v>
      </c>
      <c r="E57" s="33">
        <v>150.4</v>
      </c>
      <c r="F57" s="34">
        <f t="shared" si="2"/>
        <v>300.8</v>
      </c>
      <c r="G57" s="6">
        <f t="shared" si="4"/>
        <v>0.0004923247721095939</v>
      </c>
      <c r="H57" s="10"/>
    </row>
    <row r="58" spans="1:8" ht="38.25">
      <c r="A58" s="26" t="s">
        <v>347</v>
      </c>
      <c r="B58" s="35" t="s">
        <v>215</v>
      </c>
      <c r="C58" s="26" t="s">
        <v>3</v>
      </c>
      <c r="D58" s="32">
        <v>6</v>
      </c>
      <c r="E58" s="33">
        <v>571.03</v>
      </c>
      <c r="F58" s="34">
        <f t="shared" si="2"/>
        <v>3426.18</v>
      </c>
      <c r="G58" s="6">
        <f t="shared" si="4"/>
        <v>0.005607690451151756</v>
      </c>
      <c r="H58" s="10"/>
    </row>
    <row r="59" spans="1:8" ht="25.5">
      <c r="A59" s="26" t="s">
        <v>348</v>
      </c>
      <c r="B59" s="35" t="s">
        <v>216</v>
      </c>
      <c r="C59" s="26" t="s">
        <v>3</v>
      </c>
      <c r="D59" s="32">
        <v>1</v>
      </c>
      <c r="E59" s="33">
        <v>363.49</v>
      </c>
      <c r="F59" s="34">
        <f t="shared" si="2"/>
        <v>363.49</v>
      </c>
      <c r="G59" s="6">
        <f t="shared" si="4"/>
        <v>0.0005949306230522483</v>
      </c>
      <c r="H59" s="10"/>
    </row>
    <row r="60" spans="1:8" ht="12.75">
      <c r="A60" s="26" t="s">
        <v>349</v>
      </c>
      <c r="B60" s="35" t="s">
        <v>43</v>
      </c>
      <c r="C60" s="26" t="s">
        <v>3</v>
      </c>
      <c r="D60" s="32">
        <v>8</v>
      </c>
      <c r="E60" s="33">
        <v>34.71</v>
      </c>
      <c r="F60" s="34">
        <f t="shared" si="2"/>
        <v>277.68</v>
      </c>
      <c r="G60" s="6">
        <f t="shared" si="4"/>
        <v>0.00045448385212563843</v>
      </c>
      <c r="H60" s="10"/>
    </row>
    <row r="61" spans="1:8" ht="12.75">
      <c r="A61" s="26" t="s">
        <v>350</v>
      </c>
      <c r="B61" s="35" t="s">
        <v>44</v>
      </c>
      <c r="C61" s="26" t="s">
        <v>3</v>
      </c>
      <c r="D61" s="32">
        <v>3</v>
      </c>
      <c r="E61" s="33">
        <v>26.47</v>
      </c>
      <c r="F61" s="34">
        <f t="shared" si="2"/>
        <v>79.41</v>
      </c>
      <c r="G61" s="6">
        <f t="shared" si="4"/>
        <v>0.0001299717757753419</v>
      </c>
      <c r="H61" s="10"/>
    </row>
    <row r="62" spans="1:8" ht="12.75">
      <c r="A62" s="26" t="s">
        <v>351</v>
      </c>
      <c r="B62" s="35" t="s">
        <v>45</v>
      </c>
      <c r="C62" s="26" t="s">
        <v>3</v>
      </c>
      <c r="D62" s="32">
        <v>1</v>
      </c>
      <c r="E62" s="33">
        <v>203.94</v>
      </c>
      <c r="F62" s="34">
        <f t="shared" si="2"/>
        <v>203.94</v>
      </c>
      <c r="G62" s="6">
        <f t="shared" si="4"/>
        <v>0.0003337922673671229</v>
      </c>
      <c r="H62" s="10"/>
    </row>
    <row r="63" spans="1:8" ht="11.25" customHeight="1">
      <c r="A63" s="40" t="s">
        <v>281</v>
      </c>
      <c r="B63" s="336" t="s">
        <v>46</v>
      </c>
      <c r="C63" s="337"/>
      <c r="D63" s="338"/>
      <c r="E63" s="30"/>
      <c r="F63" s="34"/>
      <c r="G63" s="6"/>
      <c r="H63" s="10"/>
    </row>
    <row r="64" spans="1:8" ht="25.5">
      <c r="A64" s="26" t="s">
        <v>282</v>
      </c>
      <c r="B64" s="35" t="s">
        <v>217</v>
      </c>
      <c r="C64" s="26" t="s">
        <v>3</v>
      </c>
      <c r="D64" s="32">
        <v>2</v>
      </c>
      <c r="E64" s="33">
        <v>40.5</v>
      </c>
      <c r="F64" s="34">
        <f t="shared" si="2"/>
        <v>81</v>
      </c>
      <c r="G64" s="6">
        <f aca="true" t="shared" si="5" ref="G64:G70">($G$5*F64)/$F$254</f>
        <v>0.00013257415738323505</v>
      </c>
      <c r="H64" s="10"/>
    </row>
    <row r="65" spans="1:8" ht="12.75">
      <c r="A65" s="26" t="s">
        <v>283</v>
      </c>
      <c r="B65" s="35" t="s">
        <v>47</v>
      </c>
      <c r="C65" s="26" t="s">
        <v>3</v>
      </c>
      <c r="D65" s="32">
        <v>5</v>
      </c>
      <c r="E65" s="33">
        <v>265.67</v>
      </c>
      <c r="F65" s="34">
        <f t="shared" si="2"/>
        <v>1328.3500000000001</v>
      </c>
      <c r="G65" s="6">
        <f t="shared" si="5"/>
        <v>0.0021741343451854357</v>
      </c>
      <c r="H65" s="10"/>
    </row>
    <row r="66" spans="1:10" ht="25.5">
      <c r="A66" s="26" t="s">
        <v>284</v>
      </c>
      <c r="B66" s="35" t="s">
        <v>48</v>
      </c>
      <c r="C66" s="26" t="s">
        <v>3</v>
      </c>
      <c r="D66" s="32">
        <v>9</v>
      </c>
      <c r="E66" s="33">
        <v>29.22</v>
      </c>
      <c r="F66" s="34">
        <f t="shared" si="2"/>
        <v>262.98</v>
      </c>
      <c r="G66" s="6">
        <f t="shared" si="5"/>
        <v>0.00043042409763756985</v>
      </c>
      <c r="H66" s="10"/>
      <c r="I66" s="258">
        <f>SUM(F64:F69)</f>
        <v>4012.9900000000002</v>
      </c>
      <c r="J66" s="253">
        <f>I66/F70</f>
        <v>0.14730536592241725</v>
      </c>
    </row>
    <row r="67" spans="1:8" ht="12.75">
      <c r="A67" s="26" t="s">
        <v>285</v>
      </c>
      <c r="B67" s="35" t="s">
        <v>49</v>
      </c>
      <c r="C67" s="26" t="s">
        <v>3</v>
      </c>
      <c r="D67" s="32">
        <v>2</v>
      </c>
      <c r="E67" s="33">
        <v>571.03</v>
      </c>
      <c r="F67" s="34">
        <f t="shared" si="2"/>
        <v>1142.06</v>
      </c>
      <c r="G67" s="6">
        <f t="shared" si="5"/>
        <v>0.0018692301503839188</v>
      </c>
      <c r="H67" s="10"/>
    </row>
    <row r="68" spans="1:8" ht="38.25">
      <c r="A68" s="26" t="s">
        <v>286</v>
      </c>
      <c r="B68" s="35" t="s">
        <v>218</v>
      </c>
      <c r="C68" s="26" t="s">
        <v>3</v>
      </c>
      <c r="D68" s="32">
        <v>6</v>
      </c>
      <c r="E68" s="33">
        <v>140.4</v>
      </c>
      <c r="F68" s="34">
        <f t="shared" si="2"/>
        <v>842.4000000000001</v>
      </c>
      <c r="G68" s="6">
        <f t="shared" si="5"/>
        <v>0.0013787712367856447</v>
      </c>
      <c r="H68" s="10"/>
    </row>
    <row r="69" spans="1:8" ht="25.5">
      <c r="A69" s="26" t="s">
        <v>352</v>
      </c>
      <c r="B69" s="35" t="s">
        <v>219</v>
      </c>
      <c r="C69" s="26" t="s">
        <v>3</v>
      </c>
      <c r="D69" s="32">
        <v>2</v>
      </c>
      <c r="E69" s="33">
        <v>178.1</v>
      </c>
      <c r="F69" s="34">
        <f t="shared" si="2"/>
        <v>356.2</v>
      </c>
      <c r="G69" s="6">
        <f t="shared" si="5"/>
        <v>0.0005829989488877572</v>
      </c>
      <c r="H69" s="10"/>
    </row>
    <row r="70" spans="1:8" ht="11.25" customHeight="1">
      <c r="A70" s="317" t="s">
        <v>9</v>
      </c>
      <c r="B70" s="318"/>
      <c r="C70" s="318"/>
      <c r="D70" s="318"/>
      <c r="E70" s="318"/>
      <c r="F70" s="65">
        <f>SUM(F17:F69)</f>
        <v>27242.660000000007</v>
      </c>
      <c r="G70" s="6">
        <f t="shared" si="5"/>
        <v>0.04458855178244399</v>
      </c>
      <c r="H70" s="10"/>
    </row>
    <row r="71" spans="1:8" ht="10.5" customHeight="1">
      <c r="A71" s="339"/>
      <c r="B71" s="340"/>
      <c r="C71" s="340"/>
      <c r="D71" s="340"/>
      <c r="E71" s="340"/>
      <c r="F71" s="341"/>
      <c r="G71" s="6"/>
      <c r="H71" s="10"/>
    </row>
    <row r="72" spans="1:8" ht="11.25" customHeight="1">
      <c r="A72" s="41" t="s">
        <v>288</v>
      </c>
      <c r="B72" s="20" t="s">
        <v>51</v>
      </c>
      <c r="C72" s="21"/>
      <c r="D72" s="21"/>
      <c r="E72" s="21"/>
      <c r="F72" s="102">
        <f>F129</f>
        <v>66696.0595</v>
      </c>
      <c r="G72" s="94">
        <f>($G$5*F72)/$F$254</f>
        <v>0.10916264060487173</v>
      </c>
      <c r="H72" s="260"/>
    </row>
    <row r="73" spans="1:8" ht="11.25" customHeight="1">
      <c r="A73" s="27" t="s">
        <v>287</v>
      </c>
      <c r="B73" s="336" t="s">
        <v>52</v>
      </c>
      <c r="C73" s="337"/>
      <c r="D73" s="337"/>
      <c r="E73" s="337"/>
      <c r="F73" s="338"/>
      <c r="G73" s="94"/>
      <c r="H73" s="95"/>
    </row>
    <row r="74" spans="1:9" ht="12.75">
      <c r="A74" s="26" t="s">
        <v>11</v>
      </c>
      <c r="B74" s="35" t="s">
        <v>54</v>
      </c>
      <c r="C74" s="36" t="s">
        <v>17</v>
      </c>
      <c r="D74" s="37">
        <v>441.2</v>
      </c>
      <c r="E74" s="38">
        <v>10.76</v>
      </c>
      <c r="F74" s="34">
        <f aca="true" t="shared" si="6" ref="F74:F128">E74*D74</f>
        <v>4747.312</v>
      </c>
      <c r="G74" s="94">
        <f aca="true" t="shared" si="7" ref="G74:G82">($G$5*F74)/$F$254</f>
        <v>0.007770010965868153</v>
      </c>
      <c r="H74" s="96"/>
      <c r="I74" s="83"/>
    </row>
    <row r="75" spans="1:12" ht="12.75">
      <c r="A75" s="26" t="s">
        <v>336</v>
      </c>
      <c r="B75" s="35" t="s">
        <v>56</v>
      </c>
      <c r="C75" s="36" t="s">
        <v>17</v>
      </c>
      <c r="D75" s="37">
        <v>30</v>
      </c>
      <c r="E75" s="38">
        <v>9.88</v>
      </c>
      <c r="F75" s="34">
        <f t="shared" si="6"/>
        <v>296.40000000000003</v>
      </c>
      <c r="G75" s="94">
        <f t="shared" si="7"/>
        <v>0.00048512321294309725</v>
      </c>
      <c r="H75" s="95"/>
      <c r="I75" s="258">
        <f>SUM(F74,F75,F95,F96,F97,F119,F126:F128,F111,F117,F106,F99)</f>
        <v>31845.149500000007</v>
      </c>
      <c r="J75" s="254" t="s">
        <v>562</v>
      </c>
      <c r="K75" s="1"/>
      <c r="L75" s="13">
        <f>(I75*J76)/I76</f>
        <v>47.7466730999303</v>
      </c>
    </row>
    <row r="76" spans="1:10" ht="11.25" customHeight="1">
      <c r="A76" s="27" t="s">
        <v>290</v>
      </c>
      <c r="B76" s="336" t="s">
        <v>57</v>
      </c>
      <c r="C76" s="337"/>
      <c r="D76" s="338"/>
      <c r="E76" s="30"/>
      <c r="F76" s="34"/>
      <c r="G76" s="6">
        <f t="shared" si="7"/>
        <v>0</v>
      </c>
      <c r="H76" s="10"/>
      <c r="I76" s="258">
        <f>F72</f>
        <v>66696.0595</v>
      </c>
      <c r="J76">
        <v>100</v>
      </c>
    </row>
    <row r="77" spans="1:8" ht="12.75">
      <c r="A77" s="26" t="s">
        <v>291</v>
      </c>
      <c r="B77" s="35" t="s">
        <v>59</v>
      </c>
      <c r="C77" s="36" t="s">
        <v>17</v>
      </c>
      <c r="D77" s="37">
        <v>1800</v>
      </c>
      <c r="E77" s="38">
        <v>1.48</v>
      </c>
      <c r="F77" s="34">
        <f t="shared" si="6"/>
        <v>2664</v>
      </c>
      <c r="G77" s="6">
        <f t="shared" si="7"/>
        <v>0.0043602167317152865</v>
      </c>
      <c r="H77" s="10"/>
    </row>
    <row r="78" spans="1:8" ht="12.75">
      <c r="A78" s="26" t="s">
        <v>353</v>
      </c>
      <c r="B78" s="35" t="s">
        <v>60</v>
      </c>
      <c r="C78" s="36" t="s">
        <v>17</v>
      </c>
      <c r="D78" s="37">
        <v>3000</v>
      </c>
      <c r="E78" s="38">
        <v>1.31</v>
      </c>
      <c r="F78" s="34">
        <f t="shared" si="6"/>
        <v>3930</v>
      </c>
      <c r="G78" s="6">
        <f t="shared" si="7"/>
        <v>0.006432301710075479</v>
      </c>
      <c r="H78" s="10"/>
    </row>
    <row r="79" spans="1:8" ht="12.75">
      <c r="A79" s="26" t="s">
        <v>354</v>
      </c>
      <c r="B79" s="35" t="s">
        <v>61</v>
      </c>
      <c r="C79" s="36" t="s">
        <v>17</v>
      </c>
      <c r="D79" s="37">
        <v>150</v>
      </c>
      <c r="E79" s="38">
        <v>5.07</v>
      </c>
      <c r="F79" s="34">
        <f t="shared" si="6"/>
        <v>760.5</v>
      </c>
      <c r="G79" s="6">
        <f t="shared" si="7"/>
        <v>0.0012447240332092624</v>
      </c>
      <c r="H79" s="10"/>
    </row>
    <row r="80" spans="1:8" ht="12.75">
      <c r="A80" s="26" t="s">
        <v>355</v>
      </c>
      <c r="B80" s="35" t="s">
        <v>62</v>
      </c>
      <c r="C80" s="36" t="s">
        <v>17</v>
      </c>
      <c r="D80" s="37">
        <v>300</v>
      </c>
      <c r="E80" s="38">
        <v>7.06</v>
      </c>
      <c r="F80" s="34">
        <f t="shared" si="6"/>
        <v>2118</v>
      </c>
      <c r="G80" s="6">
        <f t="shared" si="7"/>
        <v>0.003466568707872739</v>
      </c>
      <c r="H80" s="10"/>
    </row>
    <row r="81" spans="1:11" ht="12.75">
      <c r="A81" s="26" t="s">
        <v>356</v>
      </c>
      <c r="B81" s="35" t="s">
        <v>63</v>
      </c>
      <c r="C81" s="36" t="s">
        <v>17</v>
      </c>
      <c r="D81" s="37">
        <v>150</v>
      </c>
      <c r="E81" s="38">
        <v>11.32</v>
      </c>
      <c r="F81" s="34">
        <f t="shared" si="6"/>
        <v>1698</v>
      </c>
      <c r="G81" s="6">
        <f t="shared" si="7"/>
        <v>0.002779147151070779</v>
      </c>
      <c r="H81" s="10"/>
      <c r="I81" s="258">
        <f>SUM(F77:F82,F84,F85,F87,F88,F90,F92,F93)</f>
        <v>16310.04</v>
      </c>
      <c r="J81" t="s">
        <v>562</v>
      </c>
      <c r="K81" s="13">
        <f>(I81*J76)/I76</f>
        <v>24.454278292108096</v>
      </c>
    </row>
    <row r="82" spans="1:8" ht="12.75">
      <c r="A82" s="26" t="s">
        <v>357</v>
      </c>
      <c r="B82" s="35" t="s">
        <v>64</v>
      </c>
      <c r="C82" s="36" t="s">
        <v>17</v>
      </c>
      <c r="D82" s="37">
        <v>200</v>
      </c>
      <c r="E82" s="38">
        <v>13.05</v>
      </c>
      <c r="F82" s="34">
        <f t="shared" si="6"/>
        <v>2610</v>
      </c>
      <c r="G82" s="6">
        <f t="shared" si="7"/>
        <v>0.004271833960126463</v>
      </c>
      <c r="H82" s="10"/>
    </row>
    <row r="83" spans="1:8" ht="11.25" customHeight="1">
      <c r="A83" s="27" t="s">
        <v>358</v>
      </c>
      <c r="B83" s="336" t="s">
        <v>65</v>
      </c>
      <c r="C83" s="337"/>
      <c r="D83" s="338"/>
      <c r="E83" s="30"/>
      <c r="F83" s="34"/>
      <c r="G83" s="6"/>
      <c r="H83" s="10"/>
    </row>
    <row r="84" spans="1:8" ht="11.25" customHeight="1">
      <c r="A84" s="26" t="s">
        <v>359</v>
      </c>
      <c r="B84" s="35" t="s">
        <v>66</v>
      </c>
      <c r="C84" s="36" t="s">
        <v>17</v>
      </c>
      <c r="D84" s="37">
        <v>70</v>
      </c>
      <c r="E84" s="38">
        <v>3.35</v>
      </c>
      <c r="F84" s="34">
        <f t="shared" si="6"/>
        <v>234.5</v>
      </c>
      <c r="G84" s="6">
        <f>($G$5*F84)/$F$254</f>
        <v>0.0003838103692144274</v>
      </c>
      <c r="H84" s="10"/>
    </row>
    <row r="85" spans="1:8" ht="11.25" customHeight="1">
      <c r="A85" s="26" t="s">
        <v>360</v>
      </c>
      <c r="B85" s="35" t="s">
        <v>67</v>
      </c>
      <c r="C85" s="36" t="s">
        <v>17</v>
      </c>
      <c r="D85" s="37">
        <v>35</v>
      </c>
      <c r="E85" s="38">
        <v>2.57</v>
      </c>
      <c r="F85" s="34">
        <f t="shared" si="6"/>
        <v>89.94999999999999</v>
      </c>
      <c r="G85" s="6">
        <f>($G$5*F85)/$F$254</f>
        <v>0.00014722278341508632</v>
      </c>
      <c r="H85" s="10"/>
    </row>
    <row r="86" spans="1:8" ht="11.25" customHeight="1">
      <c r="A86" s="27" t="s">
        <v>361</v>
      </c>
      <c r="B86" s="336" t="s">
        <v>68</v>
      </c>
      <c r="C86" s="337"/>
      <c r="D86" s="338"/>
      <c r="E86" s="30"/>
      <c r="F86" s="34"/>
      <c r="G86" s="6"/>
      <c r="H86" s="10"/>
    </row>
    <row r="87" spans="1:8" ht="11.25" customHeight="1">
      <c r="A87" s="26" t="s">
        <v>362</v>
      </c>
      <c r="B87" s="35" t="s">
        <v>69</v>
      </c>
      <c r="C87" s="36" t="s">
        <v>3</v>
      </c>
      <c r="D87" s="37">
        <v>24</v>
      </c>
      <c r="E87" s="38">
        <v>15.78</v>
      </c>
      <c r="F87" s="34">
        <f t="shared" si="6"/>
        <v>378.71999999999997</v>
      </c>
      <c r="G87" s="6">
        <f>($G$5*F87)/$F$254</f>
        <v>0.0006198578380762811</v>
      </c>
      <c r="H87" s="10"/>
    </row>
    <row r="88" spans="1:8" ht="11.25" customHeight="1">
      <c r="A88" s="26" t="s">
        <v>363</v>
      </c>
      <c r="B88" s="35" t="s">
        <v>70</v>
      </c>
      <c r="C88" s="36" t="s">
        <v>3</v>
      </c>
      <c r="D88" s="37">
        <v>11</v>
      </c>
      <c r="E88" s="38">
        <v>29.33</v>
      </c>
      <c r="F88" s="34">
        <f t="shared" si="6"/>
        <v>322.63</v>
      </c>
      <c r="G88" s="6">
        <f>($G$5*F88)/$F$254</f>
        <v>0.000528054325883372</v>
      </c>
      <c r="H88" s="10"/>
    </row>
    <row r="89" spans="1:8" ht="11.25" customHeight="1">
      <c r="A89" s="27" t="s">
        <v>364</v>
      </c>
      <c r="B89" s="336" t="s">
        <v>71</v>
      </c>
      <c r="C89" s="337"/>
      <c r="D89" s="338"/>
      <c r="E89" s="30"/>
      <c r="F89" s="34"/>
      <c r="G89" s="6"/>
      <c r="H89" s="10"/>
    </row>
    <row r="90" spans="1:8" ht="11.25" customHeight="1">
      <c r="A90" s="26" t="s">
        <v>365</v>
      </c>
      <c r="B90" s="35" t="s">
        <v>72</v>
      </c>
      <c r="C90" s="36" t="s">
        <v>3</v>
      </c>
      <c r="D90" s="37">
        <v>7</v>
      </c>
      <c r="E90" s="38">
        <v>28.73</v>
      </c>
      <c r="F90" s="34">
        <f t="shared" si="6"/>
        <v>201.11</v>
      </c>
      <c r="G90" s="6">
        <f>($G$5*F90)/$F$254</f>
        <v>0.00032916035544867163</v>
      </c>
      <c r="H90" s="10"/>
    </row>
    <row r="91" spans="1:8" ht="11.25" customHeight="1">
      <c r="A91" s="27" t="s">
        <v>366</v>
      </c>
      <c r="B91" s="336" t="s">
        <v>73</v>
      </c>
      <c r="C91" s="337"/>
      <c r="D91" s="338"/>
      <c r="E91" s="30"/>
      <c r="F91" s="34"/>
      <c r="G91" s="6"/>
      <c r="H91" s="10"/>
    </row>
    <row r="92" spans="1:8" ht="11.25" customHeight="1">
      <c r="A92" s="26" t="s">
        <v>367</v>
      </c>
      <c r="B92" s="35" t="s">
        <v>74</v>
      </c>
      <c r="C92" s="36" t="s">
        <v>3</v>
      </c>
      <c r="D92" s="37">
        <v>57</v>
      </c>
      <c r="E92" s="38">
        <v>19.79</v>
      </c>
      <c r="F92" s="34">
        <f t="shared" si="6"/>
        <v>1128.03</v>
      </c>
      <c r="G92" s="6">
        <f>($G$5*F92)/$F$254</f>
        <v>0.0018462669969507486</v>
      </c>
      <c r="H92" s="10"/>
    </row>
    <row r="93" spans="1:8" ht="12.75">
      <c r="A93" s="26" t="s">
        <v>368</v>
      </c>
      <c r="B93" s="35" t="s">
        <v>75</v>
      </c>
      <c r="C93" s="36" t="s">
        <v>3</v>
      </c>
      <c r="D93" s="37">
        <v>5</v>
      </c>
      <c r="E93" s="38">
        <v>34.92</v>
      </c>
      <c r="F93" s="34">
        <f t="shared" si="6"/>
        <v>174.60000000000002</v>
      </c>
      <c r="G93" s="6">
        <f>($G$5*F93)/$F$254</f>
        <v>0.0002857709614705289</v>
      </c>
      <c r="H93" s="10"/>
    </row>
    <row r="94" spans="1:9" ht="11.25" customHeight="1">
      <c r="A94" s="27" t="s">
        <v>369</v>
      </c>
      <c r="B94" s="336" t="s">
        <v>76</v>
      </c>
      <c r="C94" s="337"/>
      <c r="D94" s="338"/>
      <c r="E94" s="30"/>
      <c r="F94" s="34"/>
      <c r="G94" s="6"/>
      <c r="H94" s="10"/>
      <c r="I94" s="258">
        <f>SUM(F123,F124,F121)</f>
        <v>17104.34</v>
      </c>
    </row>
    <row r="95" spans="1:8" ht="11.25" customHeight="1">
      <c r="A95" s="26" t="s">
        <v>370</v>
      </c>
      <c r="B95" s="35" t="s">
        <v>77</v>
      </c>
      <c r="C95" s="36" t="s">
        <v>3</v>
      </c>
      <c r="D95" s="37">
        <v>97</v>
      </c>
      <c r="E95" s="38">
        <v>10.14</v>
      </c>
      <c r="F95" s="34">
        <f t="shared" si="6"/>
        <v>983.58</v>
      </c>
      <c r="G95" s="6">
        <f>($G$5*F95)/$F$254</f>
        <v>0.0016098430829506463</v>
      </c>
      <c r="H95" s="10"/>
    </row>
    <row r="96" spans="1:8" ht="12.75">
      <c r="A96" s="26" t="s">
        <v>371</v>
      </c>
      <c r="B96" s="35" t="s">
        <v>78</v>
      </c>
      <c r="C96" s="36" t="s">
        <v>3</v>
      </c>
      <c r="D96" s="37">
        <v>5</v>
      </c>
      <c r="E96" s="38">
        <v>13.55</v>
      </c>
      <c r="F96" s="34">
        <f t="shared" si="6"/>
        <v>67.75</v>
      </c>
      <c r="G96" s="6">
        <f>($G$5*F96)/$F$254</f>
        <v>0.00011088764398412561</v>
      </c>
      <c r="H96" s="10"/>
    </row>
    <row r="97" spans="1:8" ht="12.75">
      <c r="A97" s="26" t="s">
        <v>372</v>
      </c>
      <c r="B97" s="35" t="s">
        <v>79</v>
      </c>
      <c r="C97" s="36" t="s">
        <v>3</v>
      </c>
      <c r="D97" s="37">
        <v>94</v>
      </c>
      <c r="E97" s="38">
        <v>12.64</v>
      </c>
      <c r="F97" s="34">
        <f t="shared" si="6"/>
        <v>1188.16</v>
      </c>
      <c r="G97" s="6">
        <f>($G$5*F97)/$F$254</f>
        <v>0.001944682849832896</v>
      </c>
      <c r="H97" s="10"/>
    </row>
    <row r="98" spans="1:8" ht="11.25" customHeight="1">
      <c r="A98" s="27" t="s">
        <v>373</v>
      </c>
      <c r="B98" s="336" t="s">
        <v>80</v>
      </c>
      <c r="C98" s="337"/>
      <c r="D98" s="338"/>
      <c r="E98" s="30"/>
      <c r="F98" s="34"/>
      <c r="G98" s="6"/>
      <c r="H98" s="10"/>
    </row>
    <row r="99" spans="1:9" ht="38.25">
      <c r="A99" s="26" t="s">
        <v>374</v>
      </c>
      <c r="B99" s="35" t="s">
        <v>81</v>
      </c>
      <c r="C99" s="26" t="s">
        <v>3</v>
      </c>
      <c r="D99" s="32">
        <v>1</v>
      </c>
      <c r="E99" s="33">
        <v>1969.33</v>
      </c>
      <c r="F99" s="34">
        <f t="shared" si="6"/>
        <v>1969.33</v>
      </c>
      <c r="G99" s="6">
        <f aca="true" t="shared" si="8" ref="G99:G104">($G$5*F99)/$F$254</f>
        <v>0.003223237843944769</v>
      </c>
      <c r="H99" s="10"/>
      <c r="I99" s="258">
        <f>SUM(I75:I96)</f>
        <v>131955.589</v>
      </c>
    </row>
    <row r="100" spans="1:8" ht="25.5">
      <c r="A100" s="26" t="s">
        <v>375</v>
      </c>
      <c r="B100" s="35" t="s">
        <v>82</v>
      </c>
      <c r="C100" s="36" t="s">
        <v>3</v>
      </c>
      <c r="D100" s="32">
        <v>1</v>
      </c>
      <c r="E100" s="33">
        <v>250.42</v>
      </c>
      <c r="F100" s="34">
        <f t="shared" si="6"/>
        <v>250.42</v>
      </c>
      <c r="G100" s="6">
        <f t="shared" si="8"/>
        <v>0.00040986691965320645</v>
      </c>
      <c r="H100" s="10"/>
    </row>
    <row r="101" spans="1:8" ht="25.5">
      <c r="A101" s="26" t="s">
        <v>376</v>
      </c>
      <c r="B101" s="35" t="s">
        <v>83</v>
      </c>
      <c r="C101" s="36" t="s">
        <v>3</v>
      </c>
      <c r="D101" s="32">
        <v>3</v>
      </c>
      <c r="E101" s="33">
        <v>26.36</v>
      </c>
      <c r="F101" s="34">
        <f t="shared" si="6"/>
        <v>79.08</v>
      </c>
      <c r="G101" s="6">
        <f t="shared" si="8"/>
        <v>0.00012943165883785466</v>
      </c>
      <c r="H101" s="10"/>
    </row>
    <row r="102" spans="1:8" ht="25.5">
      <c r="A102" s="26" t="s">
        <v>377</v>
      </c>
      <c r="B102" s="35" t="s">
        <v>84</v>
      </c>
      <c r="C102" s="36" t="s">
        <v>3</v>
      </c>
      <c r="D102" s="32">
        <v>3</v>
      </c>
      <c r="E102" s="33">
        <v>25.45</v>
      </c>
      <c r="F102" s="34">
        <f t="shared" si="6"/>
        <v>76.35</v>
      </c>
      <c r="G102" s="6">
        <f t="shared" si="8"/>
        <v>0.00012496341871864192</v>
      </c>
      <c r="H102" s="10"/>
    </row>
    <row r="103" spans="1:8" ht="25.5">
      <c r="A103" s="26" t="s">
        <v>378</v>
      </c>
      <c r="B103" s="35" t="s">
        <v>85</v>
      </c>
      <c r="C103" s="36" t="s">
        <v>3</v>
      </c>
      <c r="D103" s="32">
        <v>1</v>
      </c>
      <c r="E103" s="33">
        <v>175.29</v>
      </c>
      <c r="F103" s="34">
        <f t="shared" si="6"/>
        <v>175.29</v>
      </c>
      <c r="G103" s="6">
        <f t="shared" si="8"/>
        <v>0.00028690029688527497</v>
      </c>
      <c r="H103" s="10"/>
    </row>
    <row r="104" spans="1:8" ht="25.5">
      <c r="A104" s="26" t="s">
        <v>379</v>
      </c>
      <c r="B104" s="35" t="s">
        <v>86</v>
      </c>
      <c r="C104" s="36" t="s">
        <v>3</v>
      </c>
      <c r="D104" s="32">
        <v>1</v>
      </c>
      <c r="E104" s="33">
        <v>173.9</v>
      </c>
      <c r="F104" s="34">
        <f t="shared" si="6"/>
        <v>173.9</v>
      </c>
      <c r="G104" s="6">
        <f t="shared" si="8"/>
        <v>0.00028462525887585895</v>
      </c>
      <c r="H104" s="10"/>
    </row>
    <row r="105" spans="1:8" ht="11.25" customHeight="1">
      <c r="A105" s="27" t="s">
        <v>380</v>
      </c>
      <c r="B105" s="336" t="s">
        <v>87</v>
      </c>
      <c r="C105" s="337"/>
      <c r="D105" s="338"/>
      <c r="E105" s="30"/>
      <c r="F105" s="34"/>
      <c r="G105" s="6"/>
      <c r="H105" s="10"/>
    </row>
    <row r="106" spans="1:8" ht="38.25">
      <c r="A106" s="26" t="s">
        <v>381</v>
      </c>
      <c r="B106" s="35" t="s">
        <v>88</v>
      </c>
      <c r="C106" s="26" t="s">
        <v>3</v>
      </c>
      <c r="D106" s="32">
        <v>1</v>
      </c>
      <c r="E106" s="33">
        <v>1969.33</v>
      </c>
      <c r="F106" s="34">
        <f t="shared" si="6"/>
        <v>1969.33</v>
      </c>
      <c r="G106" s="6">
        <f>($G$5*F106)/$F$254</f>
        <v>0.003223237843944769</v>
      </c>
      <c r="H106" s="10"/>
    </row>
    <row r="107" spans="1:8" ht="25.5">
      <c r="A107" s="26" t="s">
        <v>382</v>
      </c>
      <c r="B107" s="35" t="s">
        <v>86</v>
      </c>
      <c r="C107" s="36" t="s">
        <v>3</v>
      </c>
      <c r="D107" s="32">
        <v>1</v>
      </c>
      <c r="E107" s="33">
        <v>173.9</v>
      </c>
      <c r="F107" s="34">
        <f t="shared" si="6"/>
        <v>173.9</v>
      </c>
      <c r="G107" s="6">
        <f>($G$5*F107)/$F$254</f>
        <v>0.00028462525887585895</v>
      </c>
      <c r="H107" s="10"/>
    </row>
    <row r="108" spans="1:8" ht="25.5">
      <c r="A108" s="26" t="s">
        <v>383</v>
      </c>
      <c r="B108" s="35" t="s">
        <v>83</v>
      </c>
      <c r="C108" s="36" t="s">
        <v>3</v>
      </c>
      <c r="D108" s="32">
        <v>2</v>
      </c>
      <c r="E108" s="33">
        <v>26.36</v>
      </c>
      <c r="F108" s="34">
        <f t="shared" si="6"/>
        <v>52.72</v>
      </c>
      <c r="G108" s="6">
        <f>($G$5*F108)/$F$254</f>
        <v>8.628777255856978E-05</v>
      </c>
      <c r="H108" s="10"/>
    </row>
    <row r="109" spans="1:8" ht="25.5">
      <c r="A109" s="26" t="s">
        <v>384</v>
      </c>
      <c r="B109" s="35" t="s">
        <v>84</v>
      </c>
      <c r="C109" s="36" t="s">
        <v>3</v>
      </c>
      <c r="D109" s="32">
        <v>7</v>
      </c>
      <c r="E109" s="33">
        <v>25.45</v>
      </c>
      <c r="F109" s="34">
        <f t="shared" si="6"/>
        <v>178.15</v>
      </c>
      <c r="G109" s="6">
        <f>($G$5*F109)/$F$254</f>
        <v>0.0002915813103434979</v>
      </c>
      <c r="H109" s="10"/>
    </row>
    <row r="110" spans="1:8" ht="11.25" customHeight="1">
      <c r="A110" s="42" t="s">
        <v>385</v>
      </c>
      <c r="B110" s="336" t="s">
        <v>89</v>
      </c>
      <c r="C110" s="337"/>
      <c r="D110" s="338"/>
      <c r="E110" s="30"/>
      <c r="F110" s="34"/>
      <c r="G110" s="6"/>
      <c r="H110" s="10"/>
    </row>
    <row r="111" spans="1:8" ht="38.25">
      <c r="A111" s="26" t="s">
        <v>386</v>
      </c>
      <c r="B111" s="35" t="s">
        <v>88</v>
      </c>
      <c r="C111" s="26" t="s">
        <v>3</v>
      </c>
      <c r="D111" s="32">
        <v>1</v>
      </c>
      <c r="E111" s="33">
        <v>1969.33</v>
      </c>
      <c r="F111" s="34">
        <f t="shared" si="6"/>
        <v>1969.33</v>
      </c>
      <c r="G111" s="6">
        <f>($G$5*F111)/$F$254</f>
        <v>0.003223237843944769</v>
      </c>
      <c r="H111" s="10"/>
    </row>
    <row r="112" spans="1:8" ht="25.5">
      <c r="A112" s="26" t="s">
        <v>387</v>
      </c>
      <c r="B112" s="35" t="s">
        <v>85</v>
      </c>
      <c r="C112" s="36" t="s">
        <v>3</v>
      </c>
      <c r="D112" s="32">
        <v>1</v>
      </c>
      <c r="E112" s="33">
        <v>175.29</v>
      </c>
      <c r="F112" s="34">
        <f t="shared" si="6"/>
        <v>175.29</v>
      </c>
      <c r="G112" s="6">
        <f>($G$5*F112)/$F$254</f>
        <v>0.00028690029688527497</v>
      </c>
      <c r="H112" s="10"/>
    </row>
    <row r="113" spans="1:8" ht="25.5">
      <c r="A113" s="26" t="s">
        <v>388</v>
      </c>
      <c r="B113" s="35" t="s">
        <v>83</v>
      </c>
      <c r="C113" s="36" t="s">
        <v>3</v>
      </c>
      <c r="D113" s="32">
        <v>1</v>
      </c>
      <c r="E113" s="33">
        <v>26.36</v>
      </c>
      <c r="F113" s="34">
        <f t="shared" si="6"/>
        <v>26.36</v>
      </c>
      <c r="G113" s="7">
        <f>($G$5*F113)/$F$254</f>
        <v>4.314388627928489E-05</v>
      </c>
      <c r="H113" s="10"/>
    </row>
    <row r="114" spans="1:8" ht="25.5">
      <c r="A114" s="26" t="s">
        <v>389</v>
      </c>
      <c r="B114" s="35" t="s">
        <v>84</v>
      </c>
      <c r="C114" s="36" t="s">
        <v>3</v>
      </c>
      <c r="D114" s="32">
        <v>2</v>
      </c>
      <c r="E114" s="33">
        <v>25.45</v>
      </c>
      <c r="F114" s="34">
        <f t="shared" si="6"/>
        <v>50.9</v>
      </c>
      <c r="G114" s="7">
        <f>($G$5*F114)/$F$254</f>
        <v>8.330894581242795E-05</v>
      </c>
      <c r="H114" s="10"/>
    </row>
    <row r="115" spans="1:8" ht="25.5">
      <c r="A115" s="26" t="s">
        <v>390</v>
      </c>
      <c r="B115" s="35" t="s">
        <v>90</v>
      </c>
      <c r="C115" s="36" t="s">
        <v>3</v>
      </c>
      <c r="D115" s="32">
        <v>1</v>
      </c>
      <c r="E115" s="33">
        <v>24.17</v>
      </c>
      <c r="F115" s="34">
        <f t="shared" si="6"/>
        <v>24.17</v>
      </c>
      <c r="G115" s="7">
        <f>($G$5*F115)/$F$254</f>
        <v>3.955947387596039E-05</v>
      </c>
      <c r="H115" s="10"/>
    </row>
    <row r="116" spans="1:8" ht="11.25" customHeight="1">
      <c r="A116" s="40" t="s">
        <v>391</v>
      </c>
      <c r="B116" s="336" t="s">
        <v>91</v>
      </c>
      <c r="C116" s="337"/>
      <c r="D116" s="338"/>
      <c r="E116" s="30"/>
      <c r="F116" s="34"/>
      <c r="G116" s="6"/>
      <c r="H116" s="10"/>
    </row>
    <row r="117" spans="1:8" ht="11.25" customHeight="1">
      <c r="A117" s="26" t="s">
        <v>392</v>
      </c>
      <c r="B117" s="35" t="s">
        <v>92</v>
      </c>
      <c r="C117" s="26" t="s">
        <v>3</v>
      </c>
      <c r="D117" s="32">
        <v>1</v>
      </c>
      <c r="E117" s="33">
        <v>2113.07</v>
      </c>
      <c r="F117" s="34">
        <f t="shared" si="6"/>
        <v>2113.07</v>
      </c>
      <c r="G117" s="6">
        <f>($G$5*F117)/$F$254</f>
        <v>0.003458499688170278</v>
      </c>
      <c r="H117" s="10"/>
    </row>
    <row r="118" spans="1:8" ht="11.25" customHeight="1">
      <c r="A118" s="40" t="s">
        <v>393</v>
      </c>
      <c r="B118" s="336" t="s">
        <v>93</v>
      </c>
      <c r="C118" s="337"/>
      <c r="D118" s="338"/>
      <c r="E118" s="30"/>
      <c r="F118" s="34"/>
      <c r="G118" s="6"/>
      <c r="H118" s="10"/>
    </row>
    <row r="119" spans="1:8" ht="22.5" customHeight="1">
      <c r="A119" s="26" t="s">
        <v>394</v>
      </c>
      <c r="B119" s="31" t="s">
        <v>194</v>
      </c>
      <c r="C119" s="26" t="s">
        <v>3</v>
      </c>
      <c r="D119" s="32">
        <v>5</v>
      </c>
      <c r="E119" s="33">
        <v>743.29</v>
      </c>
      <c r="F119" s="34">
        <f t="shared" si="6"/>
        <v>3716.45</v>
      </c>
      <c r="G119" s="6">
        <f>($G$5*F119)/$F$254</f>
        <v>0.0060827805828015296</v>
      </c>
      <c r="H119" s="10"/>
    </row>
    <row r="120" spans="1:8" ht="11.25" customHeight="1">
      <c r="A120" s="40" t="s">
        <v>395</v>
      </c>
      <c r="B120" s="336" t="s">
        <v>94</v>
      </c>
      <c r="C120" s="337"/>
      <c r="D120" s="338"/>
      <c r="E120" s="30"/>
      <c r="F120" s="34"/>
      <c r="G120" s="8"/>
      <c r="H120" s="10"/>
    </row>
    <row r="121" spans="1:8" ht="11.25" customHeight="1">
      <c r="A121" s="26" t="s">
        <v>396</v>
      </c>
      <c r="B121" s="35" t="s">
        <v>95</v>
      </c>
      <c r="C121" s="36" t="s">
        <v>3</v>
      </c>
      <c r="D121" s="32">
        <v>1</v>
      </c>
      <c r="E121" s="33">
        <v>337.48</v>
      </c>
      <c r="F121" s="34">
        <f t="shared" si="6"/>
        <v>337.48</v>
      </c>
      <c r="G121" s="6">
        <f>($G$5*F121)/$F$254</f>
        <v>0.0005523595880702984</v>
      </c>
      <c r="H121" s="10"/>
    </row>
    <row r="122" spans="1:8" ht="11.25" customHeight="1">
      <c r="A122" s="40" t="s">
        <v>397</v>
      </c>
      <c r="B122" s="336" t="s">
        <v>96</v>
      </c>
      <c r="C122" s="337"/>
      <c r="D122" s="338"/>
      <c r="E122" s="30"/>
      <c r="F122" s="34"/>
      <c r="G122" s="6"/>
      <c r="H122" s="10"/>
    </row>
    <row r="123" spans="1:8" ht="25.5">
      <c r="A123" s="26" t="s">
        <v>398</v>
      </c>
      <c r="B123" s="35" t="s">
        <v>220</v>
      </c>
      <c r="C123" s="26" t="s">
        <v>3</v>
      </c>
      <c r="D123" s="32">
        <v>5</v>
      </c>
      <c r="E123" s="33">
        <v>119.29</v>
      </c>
      <c r="F123" s="34">
        <f t="shared" si="6"/>
        <v>596.45</v>
      </c>
      <c r="G123" s="6">
        <f>($G$5*F123)/$F$254</f>
        <v>0.0009762204465584019</v>
      </c>
      <c r="H123" s="10"/>
    </row>
    <row r="124" spans="1:9" ht="25.5">
      <c r="A124" s="26" t="s">
        <v>399</v>
      </c>
      <c r="B124" s="35" t="s">
        <v>221</v>
      </c>
      <c r="C124" s="26" t="s">
        <v>3</v>
      </c>
      <c r="D124" s="32">
        <v>89</v>
      </c>
      <c r="E124" s="33">
        <v>181.69</v>
      </c>
      <c r="F124" s="34">
        <f t="shared" si="6"/>
        <v>16170.41</v>
      </c>
      <c r="G124" s="6">
        <f>($G$5*F124)/$F$254</f>
        <v>0.02646640099125232</v>
      </c>
      <c r="H124" s="10"/>
      <c r="I124" s="258">
        <f>SUM(E123:E124)</f>
        <v>300.98</v>
      </c>
    </row>
    <row r="125" spans="1:8" ht="11.25" customHeight="1">
      <c r="A125" s="40" t="s">
        <v>400</v>
      </c>
      <c r="B125" s="336" t="s">
        <v>97</v>
      </c>
      <c r="C125" s="337"/>
      <c r="D125" s="338"/>
      <c r="E125" s="30"/>
      <c r="F125" s="34"/>
      <c r="G125" s="6"/>
      <c r="H125" s="10"/>
    </row>
    <row r="126" spans="1:8" ht="12.75">
      <c r="A126" s="26" t="s">
        <v>401</v>
      </c>
      <c r="B126" s="35" t="s">
        <v>98</v>
      </c>
      <c r="C126" s="36" t="s">
        <v>17</v>
      </c>
      <c r="D126" s="44">
        <v>327.95</v>
      </c>
      <c r="E126" s="38">
        <v>32.45</v>
      </c>
      <c r="F126" s="34">
        <f t="shared" si="6"/>
        <v>10641.9775</v>
      </c>
      <c r="G126" s="6">
        <f>($G$5*F126)/$F$254</f>
        <v>0.017417916048812918</v>
      </c>
      <c r="H126" s="10"/>
    </row>
    <row r="127" spans="1:8" ht="12.75">
      <c r="A127" s="26" t="s">
        <v>402</v>
      </c>
      <c r="B127" s="35" t="s">
        <v>99</v>
      </c>
      <c r="C127" s="36" t="s">
        <v>3</v>
      </c>
      <c r="D127" s="45">
        <v>42</v>
      </c>
      <c r="E127" s="38">
        <v>42.41</v>
      </c>
      <c r="F127" s="34">
        <f t="shared" si="6"/>
        <v>1781.2199999999998</v>
      </c>
      <c r="G127" s="6">
        <f>($G$5*F127)/$F$254</f>
        <v>0.0029153548223971103</v>
      </c>
      <c r="H127" s="10"/>
    </row>
    <row r="128" spans="1:8" ht="12.75">
      <c r="A128" s="26" t="s">
        <v>403</v>
      </c>
      <c r="B128" s="35" t="s">
        <v>100</v>
      </c>
      <c r="C128" s="36" t="s">
        <v>3</v>
      </c>
      <c r="D128" s="45">
        <v>28</v>
      </c>
      <c r="E128" s="38">
        <v>14.33</v>
      </c>
      <c r="F128" s="34">
        <f t="shared" si="6"/>
        <v>401.24</v>
      </c>
      <c r="G128" s="6">
        <f>($G$5*F128)/$F$254</f>
        <v>0.0006567167272648053</v>
      </c>
      <c r="H128" s="10"/>
    </row>
    <row r="129" spans="1:8" ht="11.25" customHeight="1">
      <c r="A129" s="317" t="s">
        <v>12</v>
      </c>
      <c r="B129" s="318"/>
      <c r="C129" s="318"/>
      <c r="D129" s="318"/>
      <c r="E129" s="319"/>
      <c r="F129" s="65">
        <f>SUM(F74:F128)</f>
        <v>66696.0595</v>
      </c>
      <c r="G129" s="6">
        <f>($G$5*F129)/$F$254</f>
        <v>0.10916264060487173</v>
      </c>
      <c r="H129" s="10"/>
    </row>
    <row r="130" spans="1:8" ht="10.5" customHeight="1">
      <c r="A130" s="323"/>
      <c r="B130" s="324"/>
      <c r="C130" s="324"/>
      <c r="D130" s="324"/>
      <c r="E130" s="324"/>
      <c r="F130" s="324"/>
      <c r="G130" s="325"/>
      <c r="H130" s="10"/>
    </row>
    <row r="131" spans="1:8" ht="11.25" customHeight="1">
      <c r="A131" s="48" t="s">
        <v>292</v>
      </c>
      <c r="B131" s="20" t="s">
        <v>461</v>
      </c>
      <c r="C131" s="21"/>
      <c r="D131" s="21"/>
      <c r="E131" s="21"/>
      <c r="F131" s="22">
        <f>F136</f>
        <v>10636.3608</v>
      </c>
      <c r="G131" s="6">
        <f>($G$5*F131)/$F$254</f>
        <v>0.017408723094865085</v>
      </c>
      <c r="H131" s="10"/>
    </row>
    <row r="132" spans="1:8" ht="11.25" customHeight="1">
      <c r="A132" s="27" t="s">
        <v>293</v>
      </c>
      <c r="B132" s="336" t="s">
        <v>105</v>
      </c>
      <c r="C132" s="337"/>
      <c r="D132" s="338"/>
      <c r="E132" s="10"/>
      <c r="F132" s="29"/>
      <c r="G132" s="6"/>
      <c r="H132" s="11"/>
    </row>
    <row r="133" spans="1:8" ht="25.5">
      <c r="A133" s="26" t="s">
        <v>15</v>
      </c>
      <c r="B133" s="35" t="s">
        <v>222</v>
      </c>
      <c r="C133" s="26" t="s">
        <v>1</v>
      </c>
      <c r="D133" s="46">
        <v>11.32</v>
      </c>
      <c r="E133" s="33">
        <v>830.34</v>
      </c>
      <c r="F133" s="34">
        <f aca="true" t="shared" si="9" ref="F133:F135">E133*D133</f>
        <v>9399.4488</v>
      </c>
      <c r="G133" s="6">
        <f>($G$5*F133)/$F$254</f>
        <v>0.015384246969467406</v>
      </c>
      <c r="H133" s="11">
        <f>F133/F136</f>
        <v>0.8837090971942207</v>
      </c>
    </row>
    <row r="134" spans="1:8" ht="11.25" customHeight="1">
      <c r="A134" s="27" t="s">
        <v>294</v>
      </c>
      <c r="B134" s="330" t="s">
        <v>107</v>
      </c>
      <c r="C134" s="331"/>
      <c r="D134" s="332"/>
      <c r="E134" s="10"/>
      <c r="F134" s="84"/>
      <c r="G134" s="6"/>
      <c r="H134" s="11"/>
    </row>
    <row r="135" spans="1:9" ht="38.25">
      <c r="A135" s="26" t="s">
        <v>23</v>
      </c>
      <c r="B135" s="97" t="s">
        <v>195</v>
      </c>
      <c r="C135" s="98" t="s">
        <v>1</v>
      </c>
      <c r="D135" s="93">
        <v>14.6</v>
      </c>
      <c r="E135" s="33">
        <v>84.72</v>
      </c>
      <c r="F135" s="34">
        <f t="shared" si="9"/>
        <v>1236.912</v>
      </c>
      <c r="G135" s="6">
        <f>($G$5*F135)/$F$254</f>
        <v>0.0020244761253976795</v>
      </c>
      <c r="H135" s="11">
        <f>F135/F136</f>
        <v>0.11629090280577921</v>
      </c>
      <c r="I135" s="86" t="s">
        <v>289</v>
      </c>
    </row>
    <row r="136" spans="1:8" ht="11.25" customHeight="1">
      <c r="A136" s="351" t="s">
        <v>50</v>
      </c>
      <c r="B136" s="352"/>
      <c r="C136" s="352"/>
      <c r="D136" s="352"/>
      <c r="E136" s="353"/>
      <c r="F136" s="50">
        <f>SUM(F133:F135)</f>
        <v>10636.3608</v>
      </c>
      <c r="G136" s="6">
        <f>($G$5*F136)/$F$254</f>
        <v>0.017408723094865085</v>
      </c>
      <c r="H136" s="11"/>
    </row>
    <row r="137" spans="1:8" ht="10.5" customHeight="1">
      <c r="A137" s="339"/>
      <c r="B137" s="340"/>
      <c r="C137" s="340"/>
      <c r="D137" s="340"/>
      <c r="E137" s="340"/>
      <c r="F137" s="341"/>
      <c r="G137" s="6"/>
      <c r="H137" s="10"/>
    </row>
    <row r="138" spans="1:8" ht="11.25" customHeight="1">
      <c r="A138" s="48" t="s">
        <v>295</v>
      </c>
      <c r="B138" s="20" t="s">
        <v>109</v>
      </c>
      <c r="C138" s="21"/>
      <c r="D138" s="21"/>
      <c r="E138" s="21"/>
      <c r="F138" s="22">
        <f>F150</f>
        <v>69381.124</v>
      </c>
      <c r="G138" s="6">
        <f>($G$5*F138)/$F$254</f>
        <v>0.11355733398273761</v>
      </c>
      <c r="H138" s="10"/>
    </row>
    <row r="139" spans="1:8" ht="11.25" customHeight="1">
      <c r="A139" s="27" t="s">
        <v>296</v>
      </c>
      <c r="B139" s="336" t="s">
        <v>110</v>
      </c>
      <c r="C139" s="337"/>
      <c r="D139" s="337"/>
      <c r="E139" s="337"/>
      <c r="F139" s="338"/>
      <c r="G139" s="6"/>
      <c r="H139" s="10"/>
    </row>
    <row r="140" spans="1:8" ht="25.5">
      <c r="A140" s="26" t="s">
        <v>53</v>
      </c>
      <c r="B140" s="35" t="s">
        <v>223</v>
      </c>
      <c r="C140" s="26" t="s">
        <v>3</v>
      </c>
      <c r="D140" s="32">
        <v>8</v>
      </c>
      <c r="E140" s="33">
        <v>291.92</v>
      </c>
      <c r="F140" s="34">
        <f aca="true" t="shared" si="10" ref="F140:F149">E140*D140</f>
        <v>2335.36</v>
      </c>
      <c r="G140" s="6">
        <f>($G$5*F140)/$F$254</f>
        <v>0.003822325730697677</v>
      </c>
      <c r="H140" s="10"/>
    </row>
    <row r="141" spans="1:8" ht="25.5">
      <c r="A141" s="26" t="s">
        <v>55</v>
      </c>
      <c r="B141" s="35" t="s">
        <v>224</v>
      </c>
      <c r="C141" s="26" t="s">
        <v>3</v>
      </c>
      <c r="D141" s="32">
        <v>8</v>
      </c>
      <c r="E141" s="33">
        <v>295.74</v>
      </c>
      <c r="F141" s="34">
        <f t="shared" si="10"/>
        <v>2365.92</v>
      </c>
      <c r="G141" s="6">
        <f>($G$5*F141)/$F$254</f>
        <v>0.003872343832544981</v>
      </c>
      <c r="H141" s="10"/>
    </row>
    <row r="142" spans="1:8" ht="25.5">
      <c r="A142" s="26" t="s">
        <v>297</v>
      </c>
      <c r="B142" s="35" t="s">
        <v>225</v>
      </c>
      <c r="C142" s="26" t="s">
        <v>3</v>
      </c>
      <c r="D142" s="32">
        <v>8</v>
      </c>
      <c r="E142" s="33">
        <v>324.58</v>
      </c>
      <c r="F142" s="34">
        <f t="shared" si="10"/>
        <v>2596.64</v>
      </c>
      <c r="G142" s="6">
        <f>($G$5*F142)/$F$254</f>
        <v>0.004249967407748191</v>
      </c>
      <c r="H142" s="10"/>
    </row>
    <row r="143" spans="1:8" ht="25.5">
      <c r="A143" s="26" t="s">
        <v>404</v>
      </c>
      <c r="B143" s="35" t="s">
        <v>226</v>
      </c>
      <c r="C143" s="26" t="s">
        <v>3</v>
      </c>
      <c r="D143" s="32">
        <v>3</v>
      </c>
      <c r="E143" s="33">
        <v>256.17</v>
      </c>
      <c r="F143" s="34">
        <f t="shared" si="10"/>
        <v>768.51</v>
      </c>
      <c r="G143" s="6">
        <f>($G$5*F143)/$F$254</f>
        <v>0.0012578341443282713</v>
      </c>
      <c r="H143" s="10"/>
    </row>
    <row r="144" spans="1:8" ht="38.25">
      <c r="A144" s="26" t="s">
        <v>405</v>
      </c>
      <c r="B144" s="31" t="s">
        <v>196</v>
      </c>
      <c r="C144" s="26" t="s">
        <v>3</v>
      </c>
      <c r="D144" s="32">
        <v>2</v>
      </c>
      <c r="E144" s="33">
        <v>640.25</v>
      </c>
      <c r="F144" s="34">
        <f t="shared" si="10"/>
        <v>1280.5</v>
      </c>
      <c r="G144" s="6">
        <f>($G$5*F144)/$F$254</f>
        <v>0.0020958173892497837</v>
      </c>
      <c r="H144" s="10"/>
    </row>
    <row r="145" spans="1:8" ht="11.25" customHeight="1">
      <c r="A145" s="27" t="s">
        <v>298</v>
      </c>
      <c r="B145" s="336" t="s">
        <v>112</v>
      </c>
      <c r="C145" s="337"/>
      <c r="D145" s="338"/>
      <c r="E145" s="30"/>
      <c r="F145" s="34"/>
      <c r="G145" s="6"/>
      <c r="H145" s="10"/>
    </row>
    <row r="146" spans="1:8" ht="25.5">
      <c r="A146" s="26" t="s">
        <v>58</v>
      </c>
      <c r="B146" s="35" t="s">
        <v>227</v>
      </c>
      <c r="C146" s="26" t="s">
        <v>1</v>
      </c>
      <c r="D146" s="32">
        <v>72.6</v>
      </c>
      <c r="E146" s="33">
        <v>745.29</v>
      </c>
      <c r="F146" s="34">
        <f t="shared" si="10"/>
        <v>54108.054</v>
      </c>
      <c r="G146" s="6">
        <f>($G$5*F146)/$F$254</f>
        <v>0.0885596255147726</v>
      </c>
      <c r="H146" s="10"/>
    </row>
    <row r="147" spans="1:8" ht="11.25" customHeight="1">
      <c r="A147" s="27" t="s">
        <v>406</v>
      </c>
      <c r="B147" s="336" t="s">
        <v>114</v>
      </c>
      <c r="C147" s="337"/>
      <c r="D147" s="338"/>
      <c r="E147" s="30"/>
      <c r="F147" s="34"/>
      <c r="G147" s="6"/>
      <c r="H147" s="10"/>
    </row>
    <row r="148" spans="1:8" ht="25.5">
      <c r="A148" s="26" t="s">
        <v>407</v>
      </c>
      <c r="B148" s="35" t="s">
        <v>228</v>
      </c>
      <c r="C148" s="26" t="s">
        <v>3</v>
      </c>
      <c r="D148" s="32">
        <v>22</v>
      </c>
      <c r="E148" s="33">
        <v>194.97</v>
      </c>
      <c r="F148" s="34">
        <f t="shared" si="10"/>
        <v>4289.34</v>
      </c>
      <c r="G148" s="6">
        <f>($G$5*F148)/$F$254</f>
        <v>0.007020439953459327</v>
      </c>
      <c r="H148" s="10"/>
    </row>
    <row r="149" spans="1:8" ht="38.25">
      <c r="A149" s="26" t="s">
        <v>408</v>
      </c>
      <c r="B149" s="35" t="s">
        <v>229</v>
      </c>
      <c r="C149" s="26" t="s">
        <v>3</v>
      </c>
      <c r="D149" s="32">
        <v>66</v>
      </c>
      <c r="E149" s="33">
        <v>24.8</v>
      </c>
      <c r="F149" s="34">
        <f t="shared" si="10"/>
        <v>1636.8</v>
      </c>
      <c r="G149" s="6">
        <f>($G$5*F149)/$F$254</f>
        <v>0.0026789800099367793</v>
      </c>
      <c r="H149" s="10"/>
    </row>
    <row r="150" spans="1:8" ht="11.25" customHeight="1">
      <c r="A150" s="348" t="s">
        <v>101</v>
      </c>
      <c r="B150" s="349"/>
      <c r="C150" s="349"/>
      <c r="D150" s="349"/>
      <c r="E150" s="350"/>
      <c r="F150" s="50">
        <f>SUM(F140:F149)</f>
        <v>69381.124</v>
      </c>
      <c r="G150" s="6">
        <f>($G$5*F150)/$F$254</f>
        <v>0.11355733398273761</v>
      </c>
      <c r="H150" s="10"/>
    </row>
    <row r="151" spans="1:8" ht="10.5" customHeight="1">
      <c r="A151" s="339"/>
      <c r="B151" s="340"/>
      <c r="C151" s="340"/>
      <c r="D151" s="340"/>
      <c r="E151" s="340"/>
      <c r="F151" s="341"/>
      <c r="G151" s="6"/>
      <c r="H151" s="10"/>
    </row>
    <row r="152" spans="1:8" ht="11.25" customHeight="1">
      <c r="A152" s="48" t="s">
        <v>299</v>
      </c>
      <c r="B152" s="20" t="s">
        <v>116</v>
      </c>
      <c r="C152" s="21"/>
      <c r="D152" s="21"/>
      <c r="E152" s="21"/>
      <c r="F152" s="22">
        <f>F159</f>
        <v>198160.64560000002</v>
      </c>
      <c r="G152" s="6">
        <f>($G$5*F152)/$F$254</f>
        <v>0.32433309403627</v>
      </c>
      <c r="H152" s="10"/>
    </row>
    <row r="153" spans="1:8" ht="11.25" customHeight="1">
      <c r="A153" s="27" t="s">
        <v>300</v>
      </c>
      <c r="B153" s="336" t="s">
        <v>117</v>
      </c>
      <c r="C153" s="337"/>
      <c r="D153" s="337"/>
      <c r="E153" s="337"/>
      <c r="F153" s="338"/>
      <c r="G153" s="6"/>
      <c r="H153" s="10"/>
    </row>
    <row r="154" spans="1:8" ht="12.75">
      <c r="A154" s="26" t="s">
        <v>102</v>
      </c>
      <c r="B154" s="35" t="s">
        <v>119</v>
      </c>
      <c r="C154" s="36" t="s">
        <v>1</v>
      </c>
      <c r="D154" s="87">
        <v>942.22</v>
      </c>
      <c r="E154" s="38">
        <v>63.04</v>
      </c>
      <c r="F154" s="34">
        <f aca="true" t="shared" si="11" ref="F154:F156">E154*D154</f>
        <v>59397.548800000004</v>
      </c>
      <c r="G154" s="6">
        <f>($G$5*F154)/$F$254</f>
        <v>0.09721703682456277</v>
      </c>
      <c r="H154" s="261"/>
    </row>
    <row r="155" spans="1:9" ht="12.75">
      <c r="A155" s="26" t="s">
        <v>103</v>
      </c>
      <c r="B155" s="35" t="s">
        <v>120</v>
      </c>
      <c r="C155" s="36" t="s">
        <v>17</v>
      </c>
      <c r="D155" s="44">
        <v>177.36</v>
      </c>
      <c r="E155" s="38">
        <v>18.49</v>
      </c>
      <c r="F155" s="34">
        <f t="shared" si="11"/>
        <v>3279.3864</v>
      </c>
      <c r="G155" s="6">
        <f>($G$5*F155)/$F$254</f>
        <v>0.005367430724864699</v>
      </c>
      <c r="H155" s="261">
        <f>SUM(F154,F155,F158)</f>
        <v>63781.22920000001</v>
      </c>
      <c r="I155">
        <f>H155/F159</f>
        <v>0.3218662767618678</v>
      </c>
    </row>
    <row r="156" spans="1:8" ht="12.75">
      <c r="A156" s="26" t="s">
        <v>104</v>
      </c>
      <c r="B156" s="35" t="s">
        <v>121</v>
      </c>
      <c r="C156" s="36" t="s">
        <v>1</v>
      </c>
      <c r="D156" s="87">
        <v>942.22</v>
      </c>
      <c r="E156" s="38">
        <v>142.62</v>
      </c>
      <c r="F156" s="34">
        <f t="shared" si="11"/>
        <v>134379.41640000002</v>
      </c>
      <c r="G156" s="6">
        <f>($G$5*F156)/$F$254</f>
        <v>0.21994120862815902</v>
      </c>
      <c r="H156" s="11"/>
    </row>
    <row r="157" spans="1:8" ht="11.25" customHeight="1">
      <c r="A157" s="27" t="s">
        <v>301</v>
      </c>
      <c r="B157" s="336" t="s">
        <v>122</v>
      </c>
      <c r="C157" s="337"/>
      <c r="D157" s="338"/>
      <c r="E157" s="10"/>
      <c r="F157" s="28"/>
      <c r="G157" s="6"/>
      <c r="H157" s="10"/>
    </row>
    <row r="158" spans="1:8" ht="11.25" customHeight="1">
      <c r="A158" s="26" t="s">
        <v>106</v>
      </c>
      <c r="B158" s="35" t="s">
        <v>124</v>
      </c>
      <c r="C158" s="36" t="s">
        <v>17</v>
      </c>
      <c r="D158" s="32">
        <v>24.6</v>
      </c>
      <c r="E158" s="33">
        <v>44.89</v>
      </c>
      <c r="F158" s="34">
        <f>E158*D158</f>
        <v>1104.294</v>
      </c>
      <c r="G158" s="6">
        <f>($G$5*F158)/$F$254</f>
        <v>0.0018074178586834837</v>
      </c>
      <c r="H158" s="10"/>
    </row>
    <row r="159" spans="1:8" ht="11.25" customHeight="1">
      <c r="A159" s="311" t="s">
        <v>108</v>
      </c>
      <c r="B159" s="312"/>
      <c r="C159" s="312"/>
      <c r="D159" s="312"/>
      <c r="E159" s="313"/>
      <c r="F159" s="65">
        <f>SUM(F154:F158)</f>
        <v>198160.64560000002</v>
      </c>
      <c r="G159" s="6">
        <f>($G$5*F159)/$F$254</f>
        <v>0.32433309403627</v>
      </c>
      <c r="H159" s="10"/>
    </row>
    <row r="160" spans="1:8" ht="10.5" customHeight="1">
      <c r="A160" s="339"/>
      <c r="B160" s="340"/>
      <c r="C160" s="340"/>
      <c r="D160" s="340"/>
      <c r="E160" s="340"/>
      <c r="F160" s="341"/>
      <c r="G160" s="6"/>
      <c r="H160" s="10"/>
    </row>
    <row r="161" spans="1:8" ht="11.25" customHeight="1">
      <c r="A161" s="48" t="s">
        <v>306</v>
      </c>
      <c r="B161" s="20" t="s">
        <v>126</v>
      </c>
      <c r="C161" s="21"/>
      <c r="D161" s="21"/>
      <c r="E161" s="21"/>
      <c r="F161" s="22">
        <f>F168</f>
        <v>76692.9031</v>
      </c>
      <c r="G161" s="6">
        <f>($G$5*F161)/$F$254</f>
        <v>0.12552465439205673</v>
      </c>
      <c r="H161" s="10"/>
    </row>
    <row r="162" spans="1:8" ht="11.25" customHeight="1">
      <c r="A162" s="27" t="s">
        <v>307</v>
      </c>
      <c r="B162" s="336" t="s">
        <v>127</v>
      </c>
      <c r="C162" s="337"/>
      <c r="D162" s="337"/>
      <c r="E162" s="337"/>
      <c r="F162" s="338"/>
      <c r="G162" s="6"/>
      <c r="H162" s="10"/>
    </row>
    <row r="163" spans="1:8" ht="12.75">
      <c r="A163" s="49" t="s">
        <v>111</v>
      </c>
      <c r="B163" s="35" t="s">
        <v>128</v>
      </c>
      <c r="C163" s="26" t="s">
        <v>1</v>
      </c>
      <c r="D163" s="121">
        <v>628</v>
      </c>
      <c r="E163" s="88">
        <v>9.31</v>
      </c>
      <c r="F163" s="34">
        <f>E163*D163</f>
        <v>5846.68</v>
      </c>
      <c r="G163" s="6">
        <f>($G$5*F163)/$F$254</f>
        <v>0.009569366351721145</v>
      </c>
      <c r="H163" s="10"/>
    </row>
    <row r="164" spans="1:9" ht="25.5">
      <c r="A164" s="49" t="s">
        <v>409</v>
      </c>
      <c r="B164" s="35" t="s">
        <v>338</v>
      </c>
      <c r="C164" s="105" t="s">
        <v>1</v>
      </c>
      <c r="D164" s="75">
        <v>155.93</v>
      </c>
      <c r="E164" s="107">
        <v>19.87</v>
      </c>
      <c r="F164" s="34">
        <f>E164*D164</f>
        <v>3098.3291000000004</v>
      </c>
      <c r="G164" s="6">
        <f aca="true" t="shared" si="12" ref="G164:G168">($G$5*F164)/$F$254</f>
        <v>0.005071090984301939</v>
      </c>
      <c r="H164" s="51">
        <f>SUM(F163:F165)</f>
        <v>21423.369100000004</v>
      </c>
      <c r="I164" s="13">
        <f>H164/F168</f>
        <v>0.2793396550925454</v>
      </c>
    </row>
    <row r="165" spans="1:8" ht="25.5">
      <c r="A165" s="49" t="s">
        <v>410</v>
      </c>
      <c r="B165" s="35" t="s">
        <v>230</v>
      </c>
      <c r="C165" s="105" t="s">
        <v>1</v>
      </c>
      <c r="D165" s="114">
        <v>628</v>
      </c>
      <c r="E165" s="107">
        <v>19.87</v>
      </c>
      <c r="F165" s="34">
        <f>E165*D165</f>
        <v>12478.36</v>
      </c>
      <c r="G165" s="6">
        <f t="shared" si="12"/>
        <v>0.020423556327465002</v>
      </c>
      <c r="H165" s="10"/>
    </row>
    <row r="166" spans="1:8" ht="11.25" customHeight="1">
      <c r="A166" s="122" t="s">
        <v>308</v>
      </c>
      <c r="B166" s="342" t="s">
        <v>129</v>
      </c>
      <c r="C166" s="342"/>
      <c r="D166" s="342"/>
      <c r="E166" s="127"/>
      <c r="F166" s="58"/>
      <c r="G166" s="6"/>
      <c r="H166" s="10"/>
    </row>
    <row r="167" spans="1:8" ht="38.25">
      <c r="A167" s="49" t="s">
        <v>113</v>
      </c>
      <c r="B167" s="123" t="s">
        <v>231</v>
      </c>
      <c r="C167" s="124" t="s">
        <v>1</v>
      </c>
      <c r="D167" s="129">
        <v>765.4</v>
      </c>
      <c r="E167" s="125">
        <v>72.21</v>
      </c>
      <c r="F167" s="126">
        <f aca="true" t="shared" si="13" ref="F167">E167*D167</f>
        <v>55269.53399999999</v>
      </c>
      <c r="G167" s="6">
        <f t="shared" si="12"/>
        <v>0.09046064072856864</v>
      </c>
      <c r="H167" s="10">
        <f>F167/F168</f>
        <v>0.7206603449074546</v>
      </c>
    </row>
    <row r="168" spans="1:8" ht="11.25" customHeight="1">
      <c r="A168" s="317" t="s">
        <v>115</v>
      </c>
      <c r="B168" s="318"/>
      <c r="C168" s="318"/>
      <c r="D168" s="318"/>
      <c r="E168" s="319"/>
      <c r="F168" s="65">
        <f>SUM(F163:F167)</f>
        <v>76692.9031</v>
      </c>
      <c r="G168" s="6">
        <f t="shared" si="12"/>
        <v>0.12552465439205673</v>
      </c>
      <c r="H168" s="10"/>
    </row>
    <row r="169" spans="1:8" ht="10.5" customHeight="1">
      <c r="A169" s="339"/>
      <c r="B169" s="340"/>
      <c r="C169" s="340"/>
      <c r="D169" s="340"/>
      <c r="E169" s="340"/>
      <c r="F169" s="341"/>
      <c r="G169" s="6"/>
      <c r="H169" s="10"/>
    </row>
    <row r="170" spans="1:8" ht="11.25" customHeight="1">
      <c r="A170" s="48" t="s">
        <v>309</v>
      </c>
      <c r="B170" s="20" t="s">
        <v>131</v>
      </c>
      <c r="C170" s="21"/>
      <c r="D170" s="21"/>
      <c r="E170" s="21"/>
      <c r="F170" s="102">
        <f>F175</f>
        <v>48650.7541</v>
      </c>
      <c r="G170" s="6">
        <f>($G$5*F170)/$F$254</f>
        <v>0.07962756457859838</v>
      </c>
      <c r="H170" s="10"/>
    </row>
    <row r="171" spans="1:8" ht="11.25" customHeight="1">
      <c r="A171" s="27" t="s">
        <v>310</v>
      </c>
      <c r="B171" s="336" t="s">
        <v>129</v>
      </c>
      <c r="C171" s="337"/>
      <c r="D171" s="338"/>
      <c r="E171" s="30"/>
      <c r="F171" s="29"/>
      <c r="G171" s="6"/>
      <c r="H171" s="10"/>
    </row>
    <row r="172" spans="1:8" ht="38.25">
      <c r="A172" s="49" t="s">
        <v>118</v>
      </c>
      <c r="B172" s="35" t="s">
        <v>232</v>
      </c>
      <c r="C172" s="26" t="s">
        <v>1</v>
      </c>
      <c r="D172" s="46">
        <v>787.23</v>
      </c>
      <c r="E172" s="33">
        <v>51.95</v>
      </c>
      <c r="F172" s="34">
        <f>E172*D172</f>
        <v>40896.5985</v>
      </c>
      <c r="G172" s="6">
        <f>($G$5*F172)/$F$254</f>
        <v>0.06693619859232068</v>
      </c>
      <c r="H172" s="51"/>
    </row>
    <row r="173" spans="1:8" ht="11.25" customHeight="1">
      <c r="A173" s="27" t="s">
        <v>311</v>
      </c>
      <c r="B173" s="336" t="s">
        <v>132</v>
      </c>
      <c r="C173" s="337"/>
      <c r="D173" s="338"/>
      <c r="E173" s="30"/>
      <c r="F173" s="29"/>
      <c r="G173" s="6"/>
      <c r="H173" s="10"/>
    </row>
    <row r="174" spans="1:8" ht="25.5">
      <c r="A174" s="49" t="s">
        <v>123</v>
      </c>
      <c r="B174" s="78" t="s">
        <v>133</v>
      </c>
      <c r="C174" s="26" t="s">
        <v>1</v>
      </c>
      <c r="D174" s="46">
        <v>168.13</v>
      </c>
      <c r="E174" s="33">
        <v>46.12</v>
      </c>
      <c r="F174" s="34">
        <f>E174*D174</f>
        <v>7754.155599999999</v>
      </c>
      <c r="G174" s="6">
        <f>($G$5*F174)/$F$254</f>
        <v>0.012691365986277696</v>
      </c>
      <c r="H174" s="10"/>
    </row>
    <row r="175" spans="1:8" ht="11.25" customHeight="1">
      <c r="A175" s="311" t="s">
        <v>125</v>
      </c>
      <c r="B175" s="312"/>
      <c r="C175" s="312"/>
      <c r="D175" s="312"/>
      <c r="E175" s="313"/>
      <c r="F175" s="50">
        <f>SUM(F172:F174)</f>
        <v>48650.7541</v>
      </c>
      <c r="G175" s="6">
        <f>($G$5*F175)/$F$254</f>
        <v>0.07962756457859838</v>
      </c>
      <c r="H175" s="10"/>
    </row>
    <row r="176" spans="1:8" ht="10.5" customHeight="1">
      <c r="A176" s="339"/>
      <c r="B176" s="340"/>
      <c r="C176" s="340"/>
      <c r="D176" s="340"/>
      <c r="E176" s="340"/>
      <c r="F176" s="341"/>
      <c r="G176" s="6"/>
      <c r="H176" s="10"/>
    </row>
    <row r="177" spans="1:8" ht="11.25" customHeight="1">
      <c r="A177" s="48" t="s">
        <v>312</v>
      </c>
      <c r="B177" s="20" t="s">
        <v>135</v>
      </c>
      <c r="C177" s="21"/>
      <c r="D177" s="21"/>
      <c r="E177" s="21"/>
      <c r="F177" s="102">
        <f>F182</f>
        <v>1852.845</v>
      </c>
      <c r="G177" s="6">
        <f>($G$5*F177)/$F$254</f>
        <v>0.0030325847486017306</v>
      </c>
      <c r="H177" s="10"/>
    </row>
    <row r="178" spans="1:8" ht="11.25" customHeight="1">
      <c r="A178" s="27" t="s">
        <v>313</v>
      </c>
      <c r="B178" s="336" t="s">
        <v>136</v>
      </c>
      <c r="C178" s="337"/>
      <c r="D178" s="337"/>
      <c r="E178" s="337"/>
      <c r="F178" s="338"/>
      <c r="G178" s="6"/>
      <c r="H178" s="10"/>
    </row>
    <row r="179" spans="1:8" ht="38.25">
      <c r="A179" s="49" t="s">
        <v>314</v>
      </c>
      <c r="B179" s="69" t="s">
        <v>197</v>
      </c>
      <c r="C179" s="26" t="s">
        <v>17</v>
      </c>
      <c r="D179" s="32">
        <v>26.5</v>
      </c>
      <c r="E179" s="33">
        <v>51.09</v>
      </c>
      <c r="F179" s="34">
        <f>E179*D179</f>
        <v>1353.885</v>
      </c>
      <c r="G179" s="6">
        <f>($G$5*F179)/$F$254</f>
        <v>0.0022159279391210022</v>
      </c>
      <c r="H179" s="10"/>
    </row>
    <row r="180" spans="1:8" ht="12.75">
      <c r="A180" s="27" t="s">
        <v>315</v>
      </c>
      <c r="B180" s="336" t="s">
        <v>137</v>
      </c>
      <c r="C180" s="337"/>
      <c r="D180" s="338"/>
      <c r="E180" s="51"/>
      <c r="F180" s="29"/>
      <c r="G180" s="6"/>
      <c r="H180" s="10"/>
    </row>
    <row r="181" spans="1:8" ht="38.25">
      <c r="A181" s="49" t="s">
        <v>316</v>
      </c>
      <c r="B181" s="78" t="s">
        <v>233</v>
      </c>
      <c r="C181" s="26" t="s">
        <v>17</v>
      </c>
      <c r="D181" s="32">
        <v>56</v>
      </c>
      <c r="E181" s="33">
        <v>8.91</v>
      </c>
      <c r="F181" s="34">
        <f>E181*D181</f>
        <v>498.96000000000004</v>
      </c>
      <c r="G181" s="6">
        <f>($G$5*F181)/$F$254</f>
        <v>0.000816656809480728</v>
      </c>
      <c r="H181" s="10"/>
    </row>
    <row r="182" spans="1:8" ht="11.25" customHeight="1">
      <c r="A182" s="317" t="s">
        <v>130</v>
      </c>
      <c r="B182" s="318"/>
      <c r="C182" s="318"/>
      <c r="D182" s="318"/>
      <c r="E182" s="319"/>
      <c r="F182" s="50">
        <f>SUM(F179:F181)</f>
        <v>1852.845</v>
      </c>
      <c r="G182" s="6">
        <f>($G$5*F182)/$F$254</f>
        <v>0.0030325847486017306</v>
      </c>
      <c r="H182" s="10"/>
    </row>
    <row r="183" spans="1:8" ht="10.5" customHeight="1">
      <c r="A183" s="339"/>
      <c r="B183" s="340"/>
      <c r="C183" s="340"/>
      <c r="D183" s="340"/>
      <c r="E183" s="340"/>
      <c r="F183" s="341"/>
      <c r="G183" s="6"/>
      <c r="H183" s="10"/>
    </row>
    <row r="184" spans="1:8" ht="11.25" customHeight="1">
      <c r="A184" s="48" t="s">
        <v>317</v>
      </c>
      <c r="B184" s="20" t="s">
        <v>139</v>
      </c>
      <c r="C184" s="21"/>
      <c r="D184" s="21"/>
      <c r="E184" s="21"/>
      <c r="F184" s="22">
        <f>F192</f>
        <v>40345.8212</v>
      </c>
      <c r="G184" s="6">
        <f>($G$5*F184)/$F$254</f>
        <v>0.0660347314756131</v>
      </c>
      <c r="H184" s="10"/>
    </row>
    <row r="185" spans="1:8" ht="12.75">
      <c r="A185" s="108" t="s">
        <v>302</v>
      </c>
      <c r="B185" s="330" t="s">
        <v>140</v>
      </c>
      <c r="C185" s="331"/>
      <c r="D185" s="331"/>
      <c r="E185" s="331"/>
      <c r="F185" s="332"/>
      <c r="G185" s="109"/>
      <c r="H185" s="10"/>
    </row>
    <row r="186" spans="1:8" ht="38.25">
      <c r="A186" s="101" t="s">
        <v>303</v>
      </c>
      <c r="B186" s="112" t="s">
        <v>141</v>
      </c>
      <c r="C186" s="98" t="s">
        <v>1</v>
      </c>
      <c r="D186" s="75">
        <v>978.56</v>
      </c>
      <c r="E186" s="107">
        <v>13.19</v>
      </c>
      <c r="F186" s="58">
        <f>E186*D186</f>
        <v>12907.2064</v>
      </c>
      <c r="G186" s="6">
        <f>($G$5*F186)/$F$254</f>
        <v>0.021125456946314798</v>
      </c>
      <c r="H186" s="10"/>
    </row>
    <row r="187" spans="1:8" ht="38.25">
      <c r="A187" s="101" t="s">
        <v>411</v>
      </c>
      <c r="B187" s="113" t="s">
        <v>198</v>
      </c>
      <c r="C187" s="98" t="s">
        <v>1</v>
      </c>
      <c r="D187" s="114">
        <v>628</v>
      </c>
      <c r="E187" s="107">
        <v>22.51</v>
      </c>
      <c r="F187" s="58">
        <f>E187*D187</f>
        <v>14136.28</v>
      </c>
      <c r="G187" s="6">
        <f>($G$5*F187)/$F$254</f>
        <v>0.023137103821400964</v>
      </c>
      <c r="H187" s="10"/>
    </row>
    <row r="188" spans="1:8" ht="11.25" customHeight="1">
      <c r="A188" s="110" t="s">
        <v>304</v>
      </c>
      <c r="B188" s="333" t="s">
        <v>142</v>
      </c>
      <c r="C188" s="334"/>
      <c r="D188" s="335"/>
      <c r="E188" s="106"/>
      <c r="F188" s="85"/>
      <c r="G188" s="111"/>
      <c r="H188" s="10"/>
    </row>
    <row r="189" spans="1:8" ht="38.25">
      <c r="A189" s="49" t="s">
        <v>305</v>
      </c>
      <c r="B189" s="31" t="s">
        <v>199</v>
      </c>
      <c r="C189" s="26" t="s">
        <v>1</v>
      </c>
      <c r="D189" s="46">
        <v>87.56</v>
      </c>
      <c r="E189" s="33">
        <v>38.13</v>
      </c>
      <c r="F189" s="34">
        <f>E189*D189</f>
        <v>3338.6628000000005</v>
      </c>
      <c r="G189" s="6">
        <f>($G$5*F189)/$F$254</f>
        <v>0.0054644494752685464</v>
      </c>
      <c r="H189" s="10"/>
    </row>
    <row r="190" spans="1:8" ht="40.5" customHeight="1">
      <c r="A190" s="49" t="s">
        <v>318</v>
      </c>
      <c r="B190" s="69" t="s">
        <v>200</v>
      </c>
      <c r="C190" s="26" t="s">
        <v>1</v>
      </c>
      <c r="D190" s="32">
        <v>276</v>
      </c>
      <c r="E190" s="33">
        <v>20.97</v>
      </c>
      <c r="F190" s="34">
        <f>E190*D190</f>
        <v>5787.719999999999</v>
      </c>
      <c r="G190" s="6">
        <f>($G$5*F190)/$F$254</f>
        <v>0.009472865458890088</v>
      </c>
      <c r="H190" s="10"/>
    </row>
    <row r="191" spans="1:8" ht="38.25">
      <c r="A191" s="49" t="s">
        <v>319</v>
      </c>
      <c r="B191" s="35" t="s">
        <v>234</v>
      </c>
      <c r="C191" s="26" t="s">
        <v>1</v>
      </c>
      <c r="D191" s="32">
        <v>145.2</v>
      </c>
      <c r="E191" s="33">
        <v>28.76</v>
      </c>
      <c r="F191" s="34">
        <f>E191*D191</f>
        <v>4175.952</v>
      </c>
      <c r="G191" s="6">
        <f>($G$5*F191)/$F$254</f>
        <v>0.006834855773738707</v>
      </c>
      <c r="H191" s="10"/>
    </row>
    <row r="192" spans="1:8" ht="11.25" customHeight="1">
      <c r="A192" s="317" t="s">
        <v>134</v>
      </c>
      <c r="B192" s="318"/>
      <c r="C192" s="318"/>
      <c r="D192" s="318"/>
      <c r="E192" s="319"/>
      <c r="F192" s="50">
        <f>SUM(F186:F191)</f>
        <v>40345.8212</v>
      </c>
      <c r="G192" s="6">
        <f>($G$5*F192)/$F$254</f>
        <v>0.0660347314756131</v>
      </c>
      <c r="H192" s="10"/>
    </row>
    <row r="193" spans="1:8" ht="10.5" customHeight="1">
      <c r="A193" s="323"/>
      <c r="B193" s="324"/>
      <c r="C193" s="324"/>
      <c r="D193" s="324"/>
      <c r="E193" s="324"/>
      <c r="F193" s="324"/>
      <c r="G193" s="325"/>
      <c r="H193" s="10"/>
    </row>
    <row r="194" spans="1:8" ht="11.25" customHeight="1">
      <c r="A194" s="19" t="s">
        <v>320</v>
      </c>
      <c r="B194" s="20" t="s">
        <v>144</v>
      </c>
      <c r="C194" s="21"/>
      <c r="D194" s="21"/>
      <c r="E194" s="21"/>
      <c r="F194" s="22">
        <f>F220</f>
        <v>48224.38760000001</v>
      </c>
      <c r="G194" s="6">
        <f>($G$5*F194)/$F$254</f>
        <v>0.0789297228566979</v>
      </c>
      <c r="H194" s="10"/>
    </row>
    <row r="195" spans="1:8" ht="11.25" customHeight="1">
      <c r="A195" s="27" t="s">
        <v>321</v>
      </c>
      <c r="B195" s="336" t="s">
        <v>10</v>
      </c>
      <c r="C195" s="337"/>
      <c r="D195" s="337"/>
      <c r="E195" s="337"/>
      <c r="F195" s="338"/>
      <c r="G195" s="6"/>
      <c r="H195" s="10"/>
    </row>
    <row r="196" spans="1:8" ht="38.25">
      <c r="A196" s="49" t="s">
        <v>322</v>
      </c>
      <c r="B196" s="35" t="s">
        <v>235</v>
      </c>
      <c r="C196" s="26" t="s">
        <v>17</v>
      </c>
      <c r="D196" s="32">
        <v>10.8</v>
      </c>
      <c r="E196" s="43">
        <v>569.53</v>
      </c>
      <c r="F196" s="52">
        <f>E196*D196</f>
        <v>6150.924</v>
      </c>
      <c r="G196" s="6">
        <f>($G$5*F196)/$F$254</f>
        <v>0.010067327980596515</v>
      </c>
      <c r="H196" s="10"/>
    </row>
    <row r="197" spans="1:8" ht="11.25" customHeight="1">
      <c r="A197" s="27" t="s">
        <v>412</v>
      </c>
      <c r="B197" s="336" t="s">
        <v>145</v>
      </c>
      <c r="C197" s="337"/>
      <c r="D197" s="338"/>
      <c r="E197" s="30"/>
      <c r="F197" s="53"/>
      <c r="G197" s="6"/>
      <c r="H197" s="10"/>
    </row>
    <row r="198" spans="1:8" ht="51">
      <c r="A198" s="49" t="s">
        <v>413</v>
      </c>
      <c r="B198" s="35" t="s">
        <v>236</v>
      </c>
      <c r="C198" s="26" t="s">
        <v>3</v>
      </c>
      <c r="D198" s="32">
        <v>2</v>
      </c>
      <c r="E198" s="33">
        <v>464.88</v>
      </c>
      <c r="F198" s="54">
        <f>E198*D198</f>
        <v>929.76</v>
      </c>
      <c r="G198" s="6">
        <f>($G$5*F198)/$F$254</f>
        <v>0.0015217549206004522</v>
      </c>
      <c r="H198" s="10"/>
    </row>
    <row r="199" spans="1:8" ht="25.5">
      <c r="A199" s="49" t="s">
        <v>414</v>
      </c>
      <c r="B199" s="35" t="s">
        <v>237</v>
      </c>
      <c r="C199" s="36" t="s">
        <v>3</v>
      </c>
      <c r="D199" s="32">
        <v>1</v>
      </c>
      <c r="E199" s="33">
        <v>828.46</v>
      </c>
      <c r="F199" s="54">
        <f aca="true" t="shared" si="14" ref="F199:F202">E199*D199</f>
        <v>828.46</v>
      </c>
      <c r="G199" s="6">
        <f>($G$5*F199)/$F$254</f>
        <v>0.001355955387971789</v>
      </c>
      <c r="H199" s="10"/>
    </row>
    <row r="200" spans="1:8" ht="38.25">
      <c r="A200" s="49" t="s">
        <v>415</v>
      </c>
      <c r="B200" s="35" t="s">
        <v>238</v>
      </c>
      <c r="C200" s="26" t="s">
        <v>3</v>
      </c>
      <c r="D200" s="32">
        <v>1</v>
      </c>
      <c r="E200" s="33">
        <v>911.31</v>
      </c>
      <c r="F200" s="54">
        <f t="shared" si="14"/>
        <v>911.31</v>
      </c>
      <c r="G200" s="6">
        <f>($G$5*F200)/$F$254</f>
        <v>0.0014915574736409374</v>
      </c>
      <c r="H200" s="10"/>
    </row>
    <row r="201" spans="1:8" ht="42" customHeight="1">
      <c r="A201" s="49" t="s">
        <v>416</v>
      </c>
      <c r="B201" s="69" t="s">
        <v>201</v>
      </c>
      <c r="C201" s="26" t="s">
        <v>3</v>
      </c>
      <c r="D201" s="32">
        <v>1</v>
      </c>
      <c r="E201" s="33">
        <v>8476.41</v>
      </c>
      <c r="F201" s="54">
        <f t="shared" si="14"/>
        <v>8476.41</v>
      </c>
      <c r="G201" s="6">
        <f>($G$5*F201)/$F$254</f>
        <v>0.013873492757837376</v>
      </c>
      <c r="H201" s="10"/>
    </row>
    <row r="202" spans="1:8" ht="38.25">
      <c r="A202" s="49" t="s">
        <v>417</v>
      </c>
      <c r="B202" s="35" t="s">
        <v>146</v>
      </c>
      <c r="C202" s="26" t="s">
        <v>3</v>
      </c>
      <c r="D202" s="32">
        <v>2</v>
      </c>
      <c r="E202" s="33">
        <v>8476.41</v>
      </c>
      <c r="F202" s="54">
        <f t="shared" si="14"/>
        <v>16952.82</v>
      </c>
      <c r="G202" s="6">
        <f>($G$5*F202)/$F$254</f>
        <v>0.02774698551567475</v>
      </c>
      <c r="H202" s="10"/>
    </row>
    <row r="203" spans="1:8" ht="11.25" customHeight="1">
      <c r="A203" s="27" t="s">
        <v>418</v>
      </c>
      <c r="B203" s="336" t="s">
        <v>110</v>
      </c>
      <c r="C203" s="337"/>
      <c r="D203" s="338"/>
      <c r="E203" s="30"/>
      <c r="F203" s="52"/>
      <c r="G203" s="6"/>
      <c r="H203" s="10"/>
    </row>
    <row r="204" spans="1:8" ht="25.5">
      <c r="A204" s="49" t="s">
        <v>419</v>
      </c>
      <c r="B204" s="35" t="s">
        <v>239</v>
      </c>
      <c r="C204" s="26" t="s">
        <v>1</v>
      </c>
      <c r="D204" s="46">
        <v>31.92</v>
      </c>
      <c r="E204" s="33">
        <v>43.36</v>
      </c>
      <c r="F204" s="54">
        <f>E204*D204</f>
        <v>1384.0512</v>
      </c>
      <c r="G204" s="6">
        <f>($G$5*F204)/$F$254</f>
        <v>0.0022653015014229057</v>
      </c>
      <c r="H204" s="10"/>
    </row>
    <row r="205" spans="1:8" ht="25.5">
      <c r="A205" s="49" t="s">
        <v>420</v>
      </c>
      <c r="B205" s="35" t="s">
        <v>147</v>
      </c>
      <c r="C205" s="26" t="s">
        <v>1</v>
      </c>
      <c r="D205" s="32">
        <v>1.5</v>
      </c>
      <c r="E205" s="33">
        <v>195</v>
      </c>
      <c r="F205" s="54">
        <f aca="true" t="shared" si="15" ref="F205:F206">E205*D205</f>
        <v>292.5</v>
      </c>
      <c r="G205" s="6">
        <f>($G$5*F205)/$F$254</f>
        <v>0.00047874001277279325</v>
      </c>
      <c r="H205" s="10"/>
    </row>
    <row r="206" spans="1:8" ht="38.25">
      <c r="A206" s="49" t="s">
        <v>421</v>
      </c>
      <c r="B206" s="35" t="s">
        <v>240</v>
      </c>
      <c r="C206" s="26" t="s">
        <v>1</v>
      </c>
      <c r="D206" s="46">
        <v>9.54</v>
      </c>
      <c r="E206" s="33">
        <v>37.48</v>
      </c>
      <c r="F206" s="54">
        <f t="shared" si="15"/>
        <v>357.5591999999999</v>
      </c>
      <c r="G206" s="6">
        <f>($G$5*F206)/$F$254</f>
        <v>0.0005852235759830075</v>
      </c>
      <c r="H206" s="10"/>
    </row>
    <row r="207" spans="1:8" ht="11.25" customHeight="1">
      <c r="A207" s="27" t="s">
        <v>422</v>
      </c>
      <c r="B207" s="336" t="s">
        <v>148</v>
      </c>
      <c r="C207" s="337"/>
      <c r="D207" s="338"/>
      <c r="E207" s="30"/>
      <c r="F207" s="52"/>
      <c r="G207" s="6"/>
      <c r="H207" s="10"/>
    </row>
    <row r="208" spans="1:8" ht="25.5">
      <c r="A208" s="49" t="s">
        <v>423</v>
      </c>
      <c r="B208" s="35" t="s">
        <v>241</v>
      </c>
      <c r="C208" s="26" t="s">
        <v>3</v>
      </c>
      <c r="D208" s="32">
        <v>8</v>
      </c>
      <c r="E208" s="33">
        <v>196.7</v>
      </c>
      <c r="F208" s="52">
        <f>E208*D208</f>
        <v>1573.6</v>
      </c>
      <c r="G208" s="6">
        <f>($G$5*F208)/$F$254</f>
        <v>0.0025755394328180084</v>
      </c>
      <c r="H208" s="10"/>
    </row>
    <row r="209" spans="1:8" ht="11.25" customHeight="1">
      <c r="A209" s="27" t="s">
        <v>424</v>
      </c>
      <c r="B209" s="336" t="s">
        <v>149</v>
      </c>
      <c r="C209" s="337"/>
      <c r="D209" s="338"/>
      <c r="E209" s="55"/>
      <c r="F209" s="56"/>
      <c r="G209" s="6"/>
      <c r="H209" s="10"/>
    </row>
    <row r="210" spans="1:8" ht="12.75">
      <c r="A210" s="49" t="s">
        <v>425</v>
      </c>
      <c r="B210" s="35" t="s">
        <v>150</v>
      </c>
      <c r="C210" s="36" t="s">
        <v>17</v>
      </c>
      <c r="D210" s="32">
        <v>7</v>
      </c>
      <c r="E210" s="57">
        <v>21.59</v>
      </c>
      <c r="F210" s="58">
        <f>E210*D210</f>
        <v>151.13</v>
      </c>
      <c r="G210" s="6">
        <f aca="true" t="shared" si="16" ref="G210:G215">($G$5*F210)/$F$254</f>
        <v>0.00024735719018923846</v>
      </c>
      <c r="H210" s="10"/>
    </row>
    <row r="211" spans="1:8" ht="12.75">
      <c r="A211" s="49" t="s">
        <v>426</v>
      </c>
      <c r="B211" s="35" t="s">
        <v>151</v>
      </c>
      <c r="C211" s="36" t="s">
        <v>3</v>
      </c>
      <c r="D211" s="32">
        <v>5</v>
      </c>
      <c r="E211" s="57">
        <v>13.31</v>
      </c>
      <c r="F211" s="58">
        <f aca="true" t="shared" si="17" ref="F211:F215">E211*D211</f>
        <v>66.55</v>
      </c>
      <c r="G211" s="6">
        <f t="shared" si="16"/>
        <v>0.00010892358239326288</v>
      </c>
      <c r="H211" s="10"/>
    </row>
    <row r="212" spans="1:8" ht="12.75">
      <c r="A212" s="49" t="s">
        <v>427</v>
      </c>
      <c r="B212" s="35" t="s">
        <v>152</v>
      </c>
      <c r="C212" s="36" t="s">
        <v>3</v>
      </c>
      <c r="D212" s="32">
        <v>1</v>
      </c>
      <c r="E212" s="57">
        <v>14.86</v>
      </c>
      <c r="F212" s="58">
        <f t="shared" si="17"/>
        <v>14.86</v>
      </c>
      <c r="G212" s="7">
        <f t="shared" si="16"/>
        <v>2.432162936685028E-05</v>
      </c>
      <c r="H212" s="10"/>
    </row>
    <row r="213" spans="1:8" ht="12.75">
      <c r="A213" s="49" t="s">
        <v>428</v>
      </c>
      <c r="B213" s="35" t="s">
        <v>153</v>
      </c>
      <c r="C213" s="36" t="s">
        <v>3</v>
      </c>
      <c r="D213" s="32">
        <v>2</v>
      </c>
      <c r="E213" s="57">
        <v>28.15</v>
      </c>
      <c r="F213" s="58">
        <f t="shared" si="17"/>
        <v>56.3</v>
      </c>
      <c r="G213" s="6">
        <f t="shared" si="16"/>
        <v>9.214722297131029E-05</v>
      </c>
      <c r="H213" s="10"/>
    </row>
    <row r="214" spans="1:8" ht="12.75">
      <c r="A214" s="49" t="s">
        <v>429</v>
      </c>
      <c r="B214" s="35" t="s">
        <v>154</v>
      </c>
      <c r="C214" s="36" t="s">
        <v>3</v>
      </c>
      <c r="D214" s="32">
        <v>1</v>
      </c>
      <c r="E214" s="57">
        <v>18.6</v>
      </c>
      <c r="F214" s="58">
        <f t="shared" si="17"/>
        <v>18.6</v>
      </c>
      <c r="G214" s="7">
        <f t="shared" si="16"/>
        <v>3.0442954658372497E-05</v>
      </c>
      <c r="H214" s="10"/>
    </row>
    <row r="215" spans="1:8" ht="12.75">
      <c r="A215" s="49" t="s">
        <v>430</v>
      </c>
      <c r="B215" s="35" t="s">
        <v>155</v>
      </c>
      <c r="C215" s="36" t="s">
        <v>3</v>
      </c>
      <c r="D215" s="32">
        <v>3</v>
      </c>
      <c r="E215" s="57">
        <v>9.87</v>
      </c>
      <c r="F215" s="58">
        <f t="shared" si="17"/>
        <v>29.61</v>
      </c>
      <c r="G215" s="7">
        <f t="shared" si="16"/>
        <v>4.846321975453815E-05</v>
      </c>
      <c r="H215" s="10"/>
    </row>
    <row r="216" spans="1:8" ht="11.25" customHeight="1">
      <c r="A216" s="27" t="s">
        <v>431</v>
      </c>
      <c r="B216" s="336" t="s">
        <v>156</v>
      </c>
      <c r="C216" s="337"/>
      <c r="D216" s="338"/>
      <c r="E216" s="55"/>
      <c r="F216" s="56"/>
      <c r="G216" s="6"/>
      <c r="H216" s="10"/>
    </row>
    <row r="217" spans="1:8" ht="11.25" customHeight="1">
      <c r="A217" s="49" t="s">
        <v>432</v>
      </c>
      <c r="B217" s="35" t="s">
        <v>157</v>
      </c>
      <c r="C217" s="26" t="s">
        <v>1</v>
      </c>
      <c r="D217" s="46">
        <v>62.58</v>
      </c>
      <c r="E217" s="59">
        <v>96.54</v>
      </c>
      <c r="F217" s="58">
        <f>E217*D217</f>
        <v>6041.4732</v>
      </c>
      <c r="G217" s="6">
        <f>($G$5*F217)/$F$254</f>
        <v>0.009888187886955516</v>
      </c>
      <c r="H217" s="10"/>
    </row>
    <row r="218" spans="1:8" ht="11.25" customHeight="1">
      <c r="A218" s="49" t="s">
        <v>433</v>
      </c>
      <c r="B218" s="35" t="s">
        <v>158</v>
      </c>
      <c r="C218" s="26" t="s">
        <v>1</v>
      </c>
      <c r="D218" s="32">
        <v>2.1</v>
      </c>
      <c r="E218" s="59">
        <v>75.76</v>
      </c>
      <c r="F218" s="58">
        <f aca="true" t="shared" si="18" ref="F218:F219">E218*D218</f>
        <v>159.096</v>
      </c>
      <c r="G218" s="6">
        <f>($G$5*F218)/$F$254</f>
        <v>0.0002603952857165823</v>
      </c>
      <c r="H218" s="10"/>
    </row>
    <row r="219" spans="1:8" ht="25.5">
      <c r="A219" s="49" t="s">
        <v>434</v>
      </c>
      <c r="B219" s="35" t="s">
        <v>159</v>
      </c>
      <c r="C219" s="26" t="s">
        <v>1</v>
      </c>
      <c r="D219" s="32">
        <v>11.4</v>
      </c>
      <c r="E219" s="59">
        <v>335.91</v>
      </c>
      <c r="F219" s="58">
        <f t="shared" si="18"/>
        <v>3829.3740000000003</v>
      </c>
      <c r="G219" s="6">
        <f>($G$5*F219)/$F$254</f>
        <v>0.006267605325373684</v>
      </c>
      <c r="H219" s="10"/>
    </row>
    <row r="220" spans="1:8" ht="11.25" customHeight="1">
      <c r="A220" s="317" t="s">
        <v>138</v>
      </c>
      <c r="B220" s="318"/>
      <c r="C220" s="318"/>
      <c r="D220" s="318"/>
      <c r="E220" s="319"/>
      <c r="F220" s="60">
        <f>SUM(F196:F219)</f>
        <v>48224.38760000001</v>
      </c>
      <c r="G220" s="6">
        <f>($G$5*F220)/$F$254</f>
        <v>0.0789297228566979</v>
      </c>
      <c r="H220" s="10"/>
    </row>
    <row r="221" spans="1:8" ht="11.25" customHeight="1">
      <c r="A221" s="320"/>
      <c r="B221" s="321"/>
      <c r="C221" s="321"/>
      <c r="D221" s="321"/>
      <c r="E221" s="321"/>
      <c r="F221" s="321"/>
      <c r="G221" s="322"/>
      <c r="H221" s="10"/>
    </row>
    <row r="222" spans="1:8" ht="11.25" customHeight="1">
      <c r="A222" s="66" t="s">
        <v>323</v>
      </c>
      <c r="B222" s="61" t="s">
        <v>161</v>
      </c>
      <c r="C222" s="62"/>
      <c r="D222" s="62"/>
      <c r="E222" s="62"/>
      <c r="F222" s="63">
        <f>F236</f>
        <v>7079.109999999999</v>
      </c>
      <c r="G222" s="6">
        <f>($G$5*F222)/$F$254</f>
        <v>0.01158650670707695</v>
      </c>
      <c r="H222" s="10"/>
    </row>
    <row r="223" spans="1:8" ht="11.25" customHeight="1">
      <c r="A223" s="64" t="s">
        <v>324</v>
      </c>
      <c r="B223" s="336" t="s">
        <v>162</v>
      </c>
      <c r="C223" s="337"/>
      <c r="D223" s="337"/>
      <c r="E223" s="337"/>
      <c r="F223" s="338"/>
      <c r="G223" s="6"/>
      <c r="H223" s="10"/>
    </row>
    <row r="224" spans="1:8" ht="25.5">
      <c r="A224" s="49" t="s">
        <v>325</v>
      </c>
      <c r="B224" s="78" t="s">
        <v>163</v>
      </c>
      <c r="C224" s="26" t="s">
        <v>17</v>
      </c>
      <c r="D224" s="32">
        <v>110</v>
      </c>
      <c r="E224" s="33">
        <v>45.44</v>
      </c>
      <c r="F224" s="34">
        <f>E224*D224</f>
        <v>4998.4</v>
      </c>
      <c r="G224" s="6">
        <f aca="true" t="shared" si="19" ref="G224:G236">($G$5*F224)/$F$254</f>
        <v>0.008180971213140271</v>
      </c>
      <c r="H224" s="10"/>
    </row>
    <row r="225" spans="1:8" ht="11.25" customHeight="1">
      <c r="A225" s="49" t="s">
        <v>326</v>
      </c>
      <c r="B225" s="78" t="s">
        <v>164</v>
      </c>
      <c r="C225" s="26" t="s">
        <v>3</v>
      </c>
      <c r="D225" s="32">
        <v>26</v>
      </c>
      <c r="E225" s="33">
        <v>13.03</v>
      </c>
      <c r="F225" s="34">
        <f aca="true" t="shared" si="20" ref="F225:F235">E225*D225</f>
        <v>338.78</v>
      </c>
      <c r="G225" s="6">
        <f t="shared" si="19"/>
        <v>0.0005544873214603996</v>
      </c>
      <c r="H225" s="10"/>
    </row>
    <row r="226" spans="1:8" ht="11.25" customHeight="1">
      <c r="A226" s="49" t="s">
        <v>327</v>
      </c>
      <c r="B226" s="78" t="s">
        <v>165</v>
      </c>
      <c r="C226" s="26" t="s">
        <v>3</v>
      </c>
      <c r="D226" s="32">
        <v>45</v>
      </c>
      <c r="E226" s="33">
        <v>4.51</v>
      </c>
      <c r="F226" s="34">
        <f t="shared" si="20"/>
        <v>202.95</v>
      </c>
      <c r="G226" s="6">
        <f t="shared" si="19"/>
        <v>0.00033217191655466114</v>
      </c>
      <c r="H226" s="10"/>
    </row>
    <row r="227" spans="1:8" ht="11.25" customHeight="1">
      <c r="A227" s="49" t="s">
        <v>435</v>
      </c>
      <c r="B227" s="78" t="s">
        <v>166</v>
      </c>
      <c r="C227" s="26" t="s">
        <v>167</v>
      </c>
      <c r="D227" s="32">
        <v>45</v>
      </c>
      <c r="E227" s="33">
        <v>2.57</v>
      </c>
      <c r="F227" s="34">
        <f t="shared" si="20"/>
        <v>115.64999999999999</v>
      </c>
      <c r="G227" s="6">
        <f t="shared" si="19"/>
        <v>0.0001892864358193967</v>
      </c>
      <c r="H227" s="10"/>
    </row>
    <row r="228" spans="1:8" ht="11.25" customHeight="1">
      <c r="A228" s="49" t="s">
        <v>436</v>
      </c>
      <c r="B228" s="78" t="s">
        <v>168</v>
      </c>
      <c r="C228" s="26" t="s">
        <v>17</v>
      </c>
      <c r="D228" s="32">
        <v>130</v>
      </c>
      <c r="E228" s="33">
        <v>1.28</v>
      </c>
      <c r="F228" s="34">
        <f t="shared" si="20"/>
        <v>166.4</v>
      </c>
      <c r="G228" s="6">
        <f t="shared" si="19"/>
        <v>0.00027234987393296686</v>
      </c>
      <c r="H228" s="10"/>
    </row>
    <row r="229" spans="1:8" ht="11.25" customHeight="1">
      <c r="A229" s="49" t="s">
        <v>437</v>
      </c>
      <c r="B229" s="78" t="s">
        <v>169</v>
      </c>
      <c r="C229" s="26" t="s">
        <v>17</v>
      </c>
      <c r="D229" s="32">
        <v>205</v>
      </c>
      <c r="E229" s="33">
        <v>1.69</v>
      </c>
      <c r="F229" s="34">
        <f t="shared" si="20"/>
        <v>346.45</v>
      </c>
      <c r="G229" s="6">
        <f t="shared" si="19"/>
        <v>0.0005670409484619973</v>
      </c>
      <c r="H229" s="10"/>
    </row>
    <row r="230" spans="1:8" ht="11.25" customHeight="1">
      <c r="A230" s="49" t="s">
        <v>438</v>
      </c>
      <c r="B230" s="78" t="s">
        <v>170</v>
      </c>
      <c r="C230" s="26" t="s">
        <v>3</v>
      </c>
      <c r="D230" s="32">
        <v>1</v>
      </c>
      <c r="E230" s="33">
        <v>22.71</v>
      </c>
      <c r="F230" s="34">
        <f t="shared" si="20"/>
        <v>22.71</v>
      </c>
      <c r="G230" s="7">
        <f t="shared" si="19"/>
        <v>3.7169865607077386E-05</v>
      </c>
      <c r="H230" s="10"/>
    </row>
    <row r="231" spans="1:8" ht="38.25">
      <c r="A231" s="49" t="s">
        <v>439</v>
      </c>
      <c r="B231" s="78" t="s">
        <v>242</v>
      </c>
      <c r="C231" s="26" t="s">
        <v>3</v>
      </c>
      <c r="D231" s="32">
        <v>1</v>
      </c>
      <c r="E231" s="33">
        <v>337.5</v>
      </c>
      <c r="F231" s="34">
        <f t="shared" si="20"/>
        <v>337.5</v>
      </c>
      <c r="G231" s="6">
        <f t="shared" si="19"/>
        <v>0.000552392322430146</v>
      </c>
      <c r="H231" s="10"/>
    </row>
    <row r="232" spans="1:8" ht="12.75">
      <c r="A232" s="49" t="s">
        <v>440</v>
      </c>
      <c r="B232" s="78" t="s">
        <v>171</v>
      </c>
      <c r="C232" s="26" t="s">
        <v>3</v>
      </c>
      <c r="D232" s="32">
        <v>19</v>
      </c>
      <c r="E232" s="33">
        <v>11.81</v>
      </c>
      <c r="F232" s="34">
        <f t="shared" si="20"/>
        <v>224.39000000000001</v>
      </c>
      <c r="G232" s="6">
        <f t="shared" si="19"/>
        <v>0.0003672631503114088</v>
      </c>
      <c r="H232" s="10"/>
    </row>
    <row r="233" spans="1:8" ht="20.1" customHeight="1">
      <c r="A233" s="49" t="s">
        <v>441</v>
      </c>
      <c r="B233" s="78" t="s">
        <v>172</v>
      </c>
      <c r="C233" s="26" t="s">
        <v>3</v>
      </c>
      <c r="D233" s="32">
        <v>19</v>
      </c>
      <c r="E233" s="33">
        <v>3.45</v>
      </c>
      <c r="F233" s="34">
        <f t="shared" si="20"/>
        <v>65.55</v>
      </c>
      <c r="G233" s="6">
        <f t="shared" si="19"/>
        <v>0.00010728686440087725</v>
      </c>
      <c r="H233" s="10"/>
    </row>
    <row r="234" spans="1:8" ht="25.5">
      <c r="A234" s="49" t="s">
        <v>442</v>
      </c>
      <c r="B234" s="78" t="s">
        <v>173</v>
      </c>
      <c r="C234" s="26" t="s">
        <v>3</v>
      </c>
      <c r="D234" s="32">
        <v>5</v>
      </c>
      <c r="E234" s="33">
        <v>22.41</v>
      </c>
      <c r="F234" s="34">
        <f t="shared" si="20"/>
        <v>112.05</v>
      </c>
      <c r="G234" s="6">
        <f t="shared" si="19"/>
        <v>0.00018339425104680848</v>
      </c>
      <c r="H234" s="10"/>
    </row>
    <row r="235" spans="1:8" ht="20.1" customHeight="1">
      <c r="A235" s="49" t="s">
        <v>443</v>
      </c>
      <c r="B235" s="78" t="s">
        <v>174</v>
      </c>
      <c r="C235" s="26" t="s">
        <v>3</v>
      </c>
      <c r="D235" s="32">
        <v>22</v>
      </c>
      <c r="E235" s="33">
        <v>6.74</v>
      </c>
      <c r="F235" s="34">
        <f t="shared" si="20"/>
        <v>148.28</v>
      </c>
      <c r="G235" s="6">
        <f t="shared" si="19"/>
        <v>0.00024269254391093943</v>
      </c>
      <c r="H235" s="10"/>
    </row>
    <row r="236" spans="1:8" ht="11.25" customHeight="1">
      <c r="A236" s="311" t="s">
        <v>143</v>
      </c>
      <c r="B236" s="312"/>
      <c r="C236" s="312"/>
      <c r="D236" s="312"/>
      <c r="E236" s="313"/>
      <c r="F236" s="65">
        <f>SUM(F224:F235)</f>
        <v>7079.109999999999</v>
      </c>
      <c r="G236" s="6">
        <f t="shared" si="19"/>
        <v>0.01158650670707695</v>
      </c>
      <c r="H236" s="10"/>
    </row>
    <row r="237" spans="1:8" ht="11.25" customHeight="1">
      <c r="A237" s="314"/>
      <c r="B237" s="315"/>
      <c r="C237" s="315"/>
      <c r="D237" s="315"/>
      <c r="E237" s="315"/>
      <c r="F237" s="315"/>
      <c r="G237" s="316"/>
      <c r="H237" s="10"/>
    </row>
    <row r="238" spans="1:8" ht="12" customHeight="1">
      <c r="A238" s="66" t="s">
        <v>328</v>
      </c>
      <c r="B238" s="67" t="s">
        <v>175</v>
      </c>
      <c r="C238" s="68"/>
      <c r="D238" s="68"/>
      <c r="E238" s="68"/>
      <c r="F238" s="116">
        <f>F247</f>
        <v>8424.413499999999</v>
      </c>
      <c r="G238" s="6">
        <f>($G$5*F238)/$F$254</f>
        <v>0.013788389150746296</v>
      </c>
      <c r="H238" s="10"/>
    </row>
    <row r="239" spans="1:8" ht="11.25" customHeight="1">
      <c r="A239" s="27" t="s">
        <v>329</v>
      </c>
      <c r="B239" s="47" t="s">
        <v>176</v>
      </c>
      <c r="C239" s="24"/>
      <c r="D239" s="24"/>
      <c r="E239" s="28"/>
      <c r="F239" s="39"/>
      <c r="G239" s="6"/>
      <c r="H239" s="10"/>
    </row>
    <row r="240" spans="1:8" ht="12.75">
      <c r="A240" s="49" t="s">
        <v>330</v>
      </c>
      <c r="B240" s="78" t="s">
        <v>177</v>
      </c>
      <c r="C240" s="26" t="s">
        <v>17</v>
      </c>
      <c r="D240" s="46">
        <v>7.25</v>
      </c>
      <c r="E240" s="34">
        <v>286.35</v>
      </c>
      <c r="F240" s="34">
        <f>E240*D240</f>
        <v>2076.0375000000004</v>
      </c>
      <c r="G240" s="6">
        <f>($G$5*F240)/$F$254</f>
        <v>0.003397887929117258</v>
      </c>
      <c r="H240" s="10"/>
    </row>
    <row r="241" spans="1:8" ht="12.75">
      <c r="A241" s="49" t="s">
        <v>444</v>
      </c>
      <c r="B241" s="78" t="s">
        <v>178</v>
      </c>
      <c r="C241" s="26" t="s">
        <v>179</v>
      </c>
      <c r="D241" s="32">
        <v>4.2</v>
      </c>
      <c r="E241" s="34">
        <v>380.02</v>
      </c>
      <c r="F241" s="34">
        <f aca="true" t="shared" si="21" ref="F241:F242">E241*D241</f>
        <v>1596.084</v>
      </c>
      <c r="G241" s="6">
        <f>($G$5*F241)/$F$254</f>
        <v>0.0026123394001588067</v>
      </c>
      <c r="H241" s="10"/>
    </row>
    <row r="242" spans="1:8" ht="25.5">
      <c r="A242" s="49" t="s">
        <v>445</v>
      </c>
      <c r="B242" s="78" t="s">
        <v>243</v>
      </c>
      <c r="C242" s="26" t="s">
        <v>180</v>
      </c>
      <c r="D242" s="32">
        <v>2</v>
      </c>
      <c r="E242" s="34">
        <v>98.02</v>
      </c>
      <c r="F242" s="34">
        <f t="shared" si="21"/>
        <v>196.04</v>
      </c>
      <c r="G242" s="6">
        <f>($G$5*F242)/$F$254</f>
        <v>0.00032086219522727656</v>
      </c>
      <c r="H242" s="10"/>
    </row>
    <row r="243" spans="1:8" ht="11.25" customHeight="1">
      <c r="A243" s="27" t="s">
        <v>446</v>
      </c>
      <c r="B243" s="79" t="s">
        <v>116</v>
      </c>
      <c r="C243" s="69"/>
      <c r="D243" s="70"/>
      <c r="E243" s="34"/>
      <c r="F243" s="34"/>
      <c r="G243" s="6"/>
      <c r="H243" s="10"/>
    </row>
    <row r="244" spans="1:8" ht="25.5">
      <c r="A244" s="49" t="s">
        <v>447</v>
      </c>
      <c r="B244" s="78" t="s">
        <v>181</v>
      </c>
      <c r="C244" s="26" t="s">
        <v>179</v>
      </c>
      <c r="D244" s="32">
        <v>15.6</v>
      </c>
      <c r="E244" s="34">
        <v>217.91</v>
      </c>
      <c r="F244" s="34">
        <f>E244*D244</f>
        <v>3399.3959999999997</v>
      </c>
      <c r="G244" s="6">
        <f>($G$5*F244)/$F$254</f>
        <v>0.005563852596443699</v>
      </c>
      <c r="H244" s="10"/>
    </row>
    <row r="245" spans="1:8" ht="25.5">
      <c r="A245" s="49" t="s">
        <v>448</v>
      </c>
      <c r="B245" s="78" t="s">
        <v>244</v>
      </c>
      <c r="C245" s="26" t="s">
        <v>179</v>
      </c>
      <c r="D245" s="32">
        <v>9.2</v>
      </c>
      <c r="E245" s="34">
        <v>63.04</v>
      </c>
      <c r="F245" s="34">
        <f aca="true" t="shared" si="22" ref="F245:F246">E245*D245</f>
        <v>579.968</v>
      </c>
      <c r="G245" s="6">
        <f>($G$5*F245)/$F$254</f>
        <v>0.000949244060607902</v>
      </c>
      <c r="H245" s="10"/>
    </row>
    <row r="246" spans="1:8" ht="22.5" customHeight="1">
      <c r="A246" s="49" t="s">
        <v>449</v>
      </c>
      <c r="B246" s="69" t="s">
        <v>202</v>
      </c>
      <c r="C246" s="26" t="s">
        <v>17</v>
      </c>
      <c r="D246" s="32">
        <v>15.6</v>
      </c>
      <c r="E246" s="34">
        <v>36.98</v>
      </c>
      <c r="F246" s="34">
        <f t="shared" si="22"/>
        <v>576.8879999999999</v>
      </c>
      <c r="G246" s="6">
        <f>($G$5*F246)/$F$254</f>
        <v>0.0009442029691913542</v>
      </c>
      <c r="H246" s="10"/>
    </row>
    <row r="247" spans="1:8" ht="12" customHeight="1">
      <c r="A247" s="317" t="s">
        <v>160</v>
      </c>
      <c r="B247" s="318"/>
      <c r="C247" s="318"/>
      <c r="D247" s="318"/>
      <c r="E247" s="319"/>
      <c r="F247" s="65">
        <f>SUM(F240:F246)</f>
        <v>8424.413499999999</v>
      </c>
      <c r="G247" s="6">
        <f>($G$5*F247)/$F$254</f>
        <v>0.013788389150746296</v>
      </c>
      <c r="H247" s="10"/>
    </row>
    <row r="248" spans="1:8" ht="12" customHeight="1">
      <c r="A248" s="320"/>
      <c r="B248" s="321"/>
      <c r="C248" s="321"/>
      <c r="D248" s="321"/>
      <c r="E248" s="321"/>
      <c r="F248" s="321"/>
      <c r="G248" s="322"/>
      <c r="H248" s="10"/>
    </row>
    <row r="249" spans="1:8" ht="11.25" customHeight="1">
      <c r="A249" s="99" t="s">
        <v>450</v>
      </c>
      <c r="B249" s="71" t="s">
        <v>182</v>
      </c>
      <c r="C249" s="72"/>
      <c r="D249" s="72"/>
      <c r="E249" s="72"/>
      <c r="F249" s="117">
        <f>F252</f>
        <v>4018.572</v>
      </c>
      <c r="G249" s="6">
        <f>($G$5*F249)/$F$254</f>
        <v>0.0065772690960970576</v>
      </c>
      <c r="H249" s="10"/>
    </row>
    <row r="250" spans="1:8" ht="11.25" customHeight="1">
      <c r="A250" s="100" t="s">
        <v>451</v>
      </c>
      <c r="B250" s="342" t="s">
        <v>183</v>
      </c>
      <c r="C250" s="342"/>
      <c r="D250" s="342"/>
      <c r="E250" s="342"/>
      <c r="F250" s="342"/>
      <c r="G250" s="6"/>
      <c r="H250" s="10"/>
    </row>
    <row r="251" spans="1:8" ht="12.75">
      <c r="A251" s="101" t="s">
        <v>452</v>
      </c>
      <c r="B251" s="73" t="s">
        <v>184</v>
      </c>
      <c r="C251" s="74" t="s">
        <v>1</v>
      </c>
      <c r="D251" s="114">
        <v>853.2</v>
      </c>
      <c r="E251" s="76">
        <v>4.71</v>
      </c>
      <c r="F251" s="107">
        <f>E251*D251</f>
        <v>4018.572</v>
      </c>
      <c r="G251" s="6">
        <f>($G$5*F251)/$F$254</f>
        <v>0.0065772690960970576</v>
      </c>
      <c r="H251" s="10"/>
    </row>
    <row r="252" spans="1:8" ht="12.75">
      <c r="A252" s="347" t="s">
        <v>453</v>
      </c>
      <c r="B252" s="347"/>
      <c r="C252" s="347"/>
      <c r="D252" s="347"/>
      <c r="E252" s="347"/>
      <c r="F252" s="115">
        <f>F251</f>
        <v>4018.572</v>
      </c>
      <c r="G252" s="6">
        <f>($G$5*F252)/$F$254</f>
        <v>0.0065772690960970576</v>
      </c>
      <c r="H252" s="10"/>
    </row>
    <row r="253" spans="1:8" ht="12.75">
      <c r="A253" s="345"/>
      <c r="B253" s="346"/>
      <c r="C253" s="346"/>
      <c r="D253" s="346"/>
      <c r="E253" s="346"/>
      <c r="F253" s="346"/>
      <c r="G253" s="6"/>
      <c r="H253" s="10"/>
    </row>
    <row r="254" spans="1:8" ht="12.75" customHeight="1">
      <c r="A254" s="311" t="s">
        <v>333</v>
      </c>
      <c r="B254" s="312"/>
      <c r="C254" s="312"/>
      <c r="D254" s="312"/>
      <c r="E254" s="312"/>
      <c r="F254" s="118">
        <f>SUM(F7,F11,F15,F72,F131,F138,F152,F161,F170,F177,F184,F194,F222,F238,F249)</f>
        <v>610978.8031000001</v>
      </c>
      <c r="G254" s="6">
        <f>($G$5*F254)/$F$254</f>
        <v>1</v>
      </c>
      <c r="H254" s="89"/>
    </row>
    <row r="255" spans="1:8" ht="12.75">
      <c r="A255" s="344"/>
      <c r="B255" s="344"/>
      <c r="C255" s="77"/>
      <c r="D255" s="77"/>
      <c r="E255" s="77"/>
      <c r="F255" s="77"/>
      <c r="G255" s="10"/>
      <c r="H255" s="10"/>
    </row>
    <row r="256" ht="12.75">
      <c r="H256" s="13"/>
    </row>
  </sheetData>
  <mergeCells count="88">
    <mergeCell ref="A1:F1"/>
    <mergeCell ref="A2:F2"/>
    <mergeCell ref="A4:F4"/>
    <mergeCell ref="A6:F6"/>
    <mergeCell ref="A3:E3"/>
    <mergeCell ref="A9:E9"/>
    <mergeCell ref="B34:D34"/>
    <mergeCell ref="B36:D36"/>
    <mergeCell ref="B40:D40"/>
    <mergeCell ref="B45:D45"/>
    <mergeCell ref="B16:F16"/>
    <mergeCell ref="B22:D22"/>
    <mergeCell ref="B26:D26"/>
    <mergeCell ref="B30:D30"/>
    <mergeCell ref="A13:E13"/>
    <mergeCell ref="B53:D53"/>
    <mergeCell ref="B63:D63"/>
    <mergeCell ref="A71:F71"/>
    <mergeCell ref="B73:F73"/>
    <mergeCell ref="B76:D76"/>
    <mergeCell ref="A70:E70"/>
    <mergeCell ref="B83:D83"/>
    <mergeCell ref="B86:D86"/>
    <mergeCell ref="B89:D89"/>
    <mergeCell ref="B91:D91"/>
    <mergeCell ref="B94:D94"/>
    <mergeCell ref="B98:D98"/>
    <mergeCell ref="B105:D105"/>
    <mergeCell ref="B110:D110"/>
    <mergeCell ref="B116:D116"/>
    <mergeCell ref="B118:D118"/>
    <mergeCell ref="B132:D132"/>
    <mergeCell ref="B134:D134"/>
    <mergeCell ref="A137:F137"/>
    <mergeCell ref="A136:E136"/>
    <mergeCell ref="B120:D120"/>
    <mergeCell ref="B122:D122"/>
    <mergeCell ref="B125:D125"/>
    <mergeCell ref="A129:E129"/>
    <mergeCell ref="A130:G130"/>
    <mergeCell ref="B139:F139"/>
    <mergeCell ref="B145:D145"/>
    <mergeCell ref="B147:D147"/>
    <mergeCell ref="A151:F151"/>
    <mergeCell ref="A150:E150"/>
    <mergeCell ref="B171:D171"/>
    <mergeCell ref="B153:F153"/>
    <mergeCell ref="B157:D157"/>
    <mergeCell ref="A160:F160"/>
    <mergeCell ref="B162:F162"/>
    <mergeCell ref="A159:E159"/>
    <mergeCell ref="J2:M2"/>
    <mergeCell ref="B209:D209"/>
    <mergeCell ref="B216:D216"/>
    <mergeCell ref="A255:B255"/>
    <mergeCell ref="A253:F253"/>
    <mergeCell ref="B223:F223"/>
    <mergeCell ref="B250:F250"/>
    <mergeCell ref="A252:E252"/>
    <mergeCell ref="A254:E254"/>
    <mergeCell ref="A247:E247"/>
    <mergeCell ref="A248:G248"/>
    <mergeCell ref="B195:F195"/>
    <mergeCell ref="B197:D197"/>
    <mergeCell ref="B203:D203"/>
    <mergeCell ref="B207:D207"/>
    <mergeCell ref="A183:F183"/>
    <mergeCell ref="A192:E192"/>
    <mergeCell ref="A182:E182"/>
    <mergeCell ref="A175:E175"/>
    <mergeCell ref="A168:E168"/>
    <mergeCell ref="K3:M3"/>
    <mergeCell ref="K4:M4"/>
    <mergeCell ref="I17:I21"/>
    <mergeCell ref="I8:K8"/>
    <mergeCell ref="B185:F185"/>
    <mergeCell ref="B188:D188"/>
    <mergeCell ref="B173:D173"/>
    <mergeCell ref="A176:F176"/>
    <mergeCell ref="B178:F178"/>
    <mergeCell ref="B180:D180"/>
    <mergeCell ref="B166:D166"/>
    <mergeCell ref="A169:F169"/>
    <mergeCell ref="A236:E236"/>
    <mergeCell ref="A237:G237"/>
    <mergeCell ref="A220:E220"/>
    <mergeCell ref="A221:G221"/>
    <mergeCell ref="A193:G193"/>
  </mergeCells>
  <printOptions/>
  <pageMargins left="0.25" right="0.25" top="0.75" bottom="0.75" header="0.3" footer="0.3"/>
  <pageSetup fitToHeight="0" fitToWidth="1" horizontalDpi="360" verticalDpi="360" orientation="portrait" paperSize="9" scale="77" r:id="rId2"/>
  <rowBreaks count="5" manualBreakCount="5">
    <brk id="52" max="16383" man="1"/>
    <brk id="104" max="16383" man="1"/>
    <brk id="150" max="16383" man="1"/>
    <brk id="193" max="16383" man="1"/>
    <brk id="237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view="pageBreakPreview" zoomScale="48" zoomScaleSheetLayoutView="48" workbookViewId="0" topLeftCell="A1">
      <selection activeCell="P1" sqref="P1"/>
    </sheetView>
  </sheetViews>
  <sheetFormatPr defaultColWidth="9.33203125" defaultRowHeight="12.75"/>
  <cols>
    <col min="2" max="2" width="48" style="0" customWidth="1"/>
    <col min="3" max="3" width="26.5" style="0" bestFit="1" customWidth="1"/>
    <col min="4" max="4" width="20.16015625" style="0" customWidth="1"/>
    <col min="5" max="5" width="20.33203125" style="0" bestFit="1" customWidth="1"/>
    <col min="6" max="6" width="21" style="0" bestFit="1" customWidth="1"/>
    <col min="7" max="7" width="23.16015625" style="0" bestFit="1" customWidth="1"/>
    <col min="8" max="8" width="26.5" style="0" bestFit="1" customWidth="1"/>
    <col min="9" max="9" width="25.5" style="0" bestFit="1" customWidth="1"/>
    <col min="10" max="10" width="24.83203125" style="0" bestFit="1" customWidth="1"/>
    <col min="11" max="11" width="25.5" style="0" bestFit="1" customWidth="1"/>
    <col min="12" max="12" width="24.83203125" style="0" bestFit="1" customWidth="1"/>
    <col min="13" max="13" width="25.5" style="0" bestFit="1" customWidth="1"/>
    <col min="14" max="15" width="24.83203125" style="0" bestFit="1" customWidth="1"/>
    <col min="16" max="16" width="29" style="0" bestFit="1" customWidth="1"/>
    <col min="17" max="17" width="32.33203125" style="0" customWidth="1"/>
    <col min="18" max="18" width="14.83203125" style="308" customWidth="1"/>
  </cols>
  <sheetData>
    <row r="1" spans="1:16" ht="26.25" customHeight="1">
      <c r="A1" s="198"/>
      <c r="B1" s="135"/>
      <c r="C1" s="135"/>
      <c r="D1" s="199" t="s">
        <v>454</v>
      </c>
      <c r="E1" s="200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</row>
    <row r="2" spans="1:16" ht="39" customHeight="1" thickBot="1">
      <c r="A2" s="137"/>
      <c r="B2" s="138"/>
      <c r="C2" s="138"/>
      <c r="D2" s="138"/>
      <c r="E2" s="138"/>
      <c r="F2" s="138"/>
      <c r="G2" s="138"/>
      <c r="H2" s="138"/>
      <c r="I2" s="138"/>
      <c r="J2" s="138"/>
      <c r="K2" s="258"/>
      <c r="L2" s="138"/>
      <c r="M2" s="138"/>
      <c r="N2" s="138"/>
      <c r="O2" s="138"/>
      <c r="P2" s="139"/>
    </row>
    <row r="3" spans="1:16" ht="18">
      <c r="A3" s="145" t="s">
        <v>560</v>
      </c>
      <c r="B3" s="135"/>
      <c r="C3" s="146"/>
      <c r="D3" s="147"/>
      <c r="E3" s="148"/>
      <c r="F3" s="149"/>
      <c r="G3" s="149"/>
      <c r="H3" s="147"/>
      <c r="I3" s="150"/>
      <c r="J3" s="150"/>
      <c r="K3" s="150"/>
      <c r="L3" s="150"/>
      <c r="M3" s="150"/>
      <c r="N3" s="150"/>
      <c r="O3" s="150"/>
      <c r="P3" s="151"/>
    </row>
    <row r="4" spans="1:16" ht="18">
      <c r="A4" s="152" t="s">
        <v>466</v>
      </c>
      <c r="B4" s="153"/>
      <c r="C4" s="141"/>
      <c r="D4" s="142"/>
      <c r="E4" s="154"/>
      <c r="F4" s="155"/>
      <c r="G4" s="140"/>
      <c r="H4" s="142"/>
      <c r="I4" s="143"/>
      <c r="J4" s="143"/>
      <c r="K4" s="143"/>
      <c r="L4" s="143"/>
      <c r="M4" s="143"/>
      <c r="N4" s="143"/>
      <c r="O4" s="143"/>
      <c r="P4" s="156"/>
    </row>
    <row r="5" spans="1:16" ht="18.75" thickBot="1">
      <c r="A5" s="137" t="s">
        <v>467</v>
      </c>
      <c r="B5" s="138"/>
      <c r="C5" s="157"/>
      <c r="D5" s="158"/>
      <c r="E5" s="159"/>
      <c r="F5" s="160"/>
      <c r="G5" s="160"/>
      <c r="H5" s="158"/>
      <c r="I5" s="161"/>
      <c r="J5" s="161"/>
      <c r="K5" s="161"/>
      <c r="L5" s="161"/>
      <c r="M5" s="161"/>
      <c r="N5" s="161"/>
      <c r="O5" s="161"/>
      <c r="P5" s="162"/>
    </row>
    <row r="6" spans="1:16" ht="36" customHeight="1" thickBot="1">
      <c r="A6" s="372" t="s">
        <v>465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4"/>
    </row>
    <row r="7" spans="1:16" ht="18.75" thickBot="1">
      <c r="A7" s="163" t="s">
        <v>186</v>
      </c>
      <c r="B7" s="164" t="s">
        <v>187</v>
      </c>
      <c r="C7" s="164" t="s">
        <v>191</v>
      </c>
      <c r="D7" s="164" t="s">
        <v>455</v>
      </c>
      <c r="E7" s="164">
        <v>1</v>
      </c>
      <c r="F7" s="164">
        <v>2</v>
      </c>
      <c r="G7" s="164">
        <v>3</v>
      </c>
      <c r="H7" s="164">
        <v>4</v>
      </c>
      <c r="I7" s="164">
        <v>5</v>
      </c>
      <c r="J7" s="164">
        <v>6</v>
      </c>
      <c r="K7" s="164">
        <v>7</v>
      </c>
      <c r="L7" s="165">
        <v>8</v>
      </c>
      <c r="M7" s="165">
        <v>9</v>
      </c>
      <c r="N7" s="165">
        <v>10</v>
      </c>
      <c r="O7" s="165">
        <v>11</v>
      </c>
      <c r="P7" s="165">
        <v>12</v>
      </c>
    </row>
    <row r="8" spans="1:16" ht="18">
      <c r="A8" s="166"/>
      <c r="B8" s="167"/>
      <c r="C8" s="167"/>
      <c r="D8" s="167"/>
      <c r="E8" s="168"/>
      <c r="F8" s="168"/>
      <c r="G8" s="168"/>
      <c r="H8" s="168"/>
      <c r="I8" s="168"/>
      <c r="J8" s="168"/>
      <c r="K8" s="169"/>
      <c r="L8" s="168"/>
      <c r="M8" s="168"/>
      <c r="N8" s="168"/>
      <c r="O8" s="168"/>
      <c r="P8" s="201"/>
    </row>
    <row r="9" spans="1:17" ht="18.75">
      <c r="A9" s="170">
        <v>1</v>
      </c>
      <c r="B9" s="179" t="s">
        <v>456</v>
      </c>
      <c r="C9" s="171">
        <f>'PLANILHA '!F7</f>
        <v>1984.8600000000001</v>
      </c>
      <c r="D9" s="172">
        <f>C9/$C$39</f>
        <v>0.003248656074366518</v>
      </c>
      <c r="E9" s="181">
        <v>1</v>
      </c>
      <c r="F9" s="182"/>
      <c r="G9" s="183"/>
      <c r="H9" s="183"/>
      <c r="I9" s="183"/>
      <c r="J9" s="183"/>
      <c r="K9" s="183"/>
      <c r="L9" s="183"/>
      <c r="M9" s="183"/>
      <c r="N9" s="183"/>
      <c r="O9" s="183"/>
      <c r="P9" s="202"/>
      <c r="Q9" s="132">
        <f>SUM(E9:P9)</f>
        <v>1</v>
      </c>
    </row>
    <row r="10" spans="1:18" ht="18">
      <c r="A10" s="170"/>
      <c r="B10" s="180"/>
      <c r="C10" s="171"/>
      <c r="D10" s="172"/>
      <c r="E10" s="184">
        <f>E9*$C$9</f>
        <v>1984.8600000000001</v>
      </c>
      <c r="F10" s="184"/>
      <c r="G10" s="183"/>
      <c r="H10" s="183"/>
      <c r="I10" s="183"/>
      <c r="J10" s="183"/>
      <c r="K10" s="183"/>
      <c r="L10" s="183"/>
      <c r="M10" s="183"/>
      <c r="N10" s="183"/>
      <c r="O10" s="183"/>
      <c r="P10" s="202"/>
      <c r="Q10" s="133">
        <f>SUM(E10:P10)</f>
        <v>1984.8600000000001</v>
      </c>
      <c r="R10" s="309">
        <f>Q10-C9</f>
        <v>0</v>
      </c>
    </row>
    <row r="11" spans="1:18" ht="18.75">
      <c r="A11" s="170">
        <v>2</v>
      </c>
      <c r="B11" s="179" t="s">
        <v>457</v>
      </c>
      <c r="C11" s="171">
        <f>'PLANILHA '!F11</f>
        <v>1588.2867</v>
      </c>
      <c r="D11" s="172">
        <f aca="true" t="shared" si="0" ref="D11">C11/$C$39</f>
        <v>0.0025995774189567786</v>
      </c>
      <c r="E11" s="185">
        <v>0.5</v>
      </c>
      <c r="F11" s="185">
        <v>0.5</v>
      </c>
      <c r="G11" s="186"/>
      <c r="H11" s="186"/>
      <c r="I11" s="187"/>
      <c r="J11" s="187"/>
      <c r="K11" s="188"/>
      <c r="L11" s="188"/>
      <c r="M11" s="188"/>
      <c r="N11" s="188"/>
      <c r="O11" s="188"/>
      <c r="P11" s="203"/>
      <c r="Q11" s="132">
        <f aca="true" t="shared" si="1" ref="Q11:Q38">SUM(E11:P11)</f>
        <v>1</v>
      </c>
      <c r="R11" s="309"/>
    </row>
    <row r="12" spans="1:18" ht="18">
      <c r="A12" s="170"/>
      <c r="B12" s="180"/>
      <c r="C12" s="171"/>
      <c r="D12" s="172"/>
      <c r="E12" s="184">
        <f>E11*$C$11</f>
        <v>794.14335</v>
      </c>
      <c r="F12" s="184">
        <f>F11*$C$11</f>
        <v>794.14335</v>
      </c>
      <c r="G12" s="189"/>
      <c r="H12" s="184"/>
      <c r="I12" s="189"/>
      <c r="J12" s="189"/>
      <c r="K12" s="183"/>
      <c r="L12" s="183"/>
      <c r="M12" s="183"/>
      <c r="N12" s="183"/>
      <c r="O12" s="183"/>
      <c r="P12" s="202"/>
      <c r="Q12" s="133">
        <f t="shared" si="1"/>
        <v>1588.2867</v>
      </c>
      <c r="R12" s="309">
        <f aca="true" t="shared" si="2" ref="R12">Q12-C11</f>
        <v>0</v>
      </c>
    </row>
    <row r="13" spans="1:18" ht="39" customHeight="1">
      <c r="A13" s="170">
        <v>3</v>
      </c>
      <c r="B13" s="179" t="s">
        <v>460</v>
      </c>
      <c r="C13" s="171">
        <f>'PLANILHA '!F15</f>
        <v>27242.660000000007</v>
      </c>
      <c r="D13" s="172">
        <f aca="true" t="shared" si="3" ref="D13">C13/$C$39</f>
        <v>0.04458855178244399</v>
      </c>
      <c r="E13" s="183"/>
      <c r="F13" s="181">
        <v>0.1</v>
      </c>
      <c r="G13" s="181">
        <v>0.1</v>
      </c>
      <c r="H13" s="255"/>
      <c r="I13" s="134"/>
      <c r="J13" s="134"/>
      <c r="K13" s="181">
        <v>0.15</v>
      </c>
      <c r="L13" s="181">
        <v>0.15</v>
      </c>
      <c r="M13" s="183"/>
      <c r="N13" s="183"/>
      <c r="O13" s="181">
        <v>0.25</v>
      </c>
      <c r="P13" s="181">
        <v>0.25</v>
      </c>
      <c r="Q13" s="132">
        <f t="shared" si="1"/>
        <v>1</v>
      </c>
      <c r="R13" s="309"/>
    </row>
    <row r="14" spans="1:18" ht="18">
      <c r="A14" s="170"/>
      <c r="B14" s="180"/>
      <c r="C14" s="171"/>
      <c r="D14" s="172"/>
      <c r="E14" s="183"/>
      <c r="F14" s="184">
        <f>F13*$C$13</f>
        <v>2724.266000000001</v>
      </c>
      <c r="G14" s="184">
        <f>G13*$C$13</f>
        <v>2724.266000000001</v>
      </c>
      <c r="H14" s="189"/>
      <c r="I14" s="134"/>
      <c r="J14" s="134"/>
      <c r="K14" s="184">
        <f>K13*$C$13</f>
        <v>4086.399000000001</v>
      </c>
      <c r="L14" s="184">
        <f>L13*$C$13</f>
        <v>4086.399000000001</v>
      </c>
      <c r="M14" s="183"/>
      <c r="N14" s="183"/>
      <c r="O14" s="184">
        <f>O13*$C$13</f>
        <v>6810.665000000002</v>
      </c>
      <c r="P14" s="184">
        <f>P13*$C$13</f>
        <v>6810.665000000002</v>
      </c>
      <c r="Q14" s="133">
        <f t="shared" si="1"/>
        <v>27242.660000000007</v>
      </c>
      <c r="R14" s="309">
        <f aca="true" t="shared" si="4" ref="R14">Q14-C13</f>
        <v>0</v>
      </c>
    </row>
    <row r="15" spans="1:18" ht="36">
      <c r="A15" s="170">
        <v>4</v>
      </c>
      <c r="B15" s="179" t="s">
        <v>51</v>
      </c>
      <c r="C15" s="171">
        <f>'PLANILHA '!F72</f>
        <v>66696.0595</v>
      </c>
      <c r="D15" s="172">
        <f aca="true" t="shared" si="5" ref="D15">C15/$C$39</f>
        <v>0.10916264060487173</v>
      </c>
      <c r="E15" s="185">
        <v>0.2</v>
      </c>
      <c r="F15" s="185">
        <v>0.25</v>
      </c>
      <c r="G15" s="183"/>
      <c r="H15" s="186"/>
      <c r="I15" s="134"/>
      <c r="J15" s="134"/>
      <c r="K15" s="185">
        <v>0.35</v>
      </c>
      <c r="L15" s="186"/>
      <c r="M15" s="186"/>
      <c r="N15" s="186"/>
      <c r="O15" s="185">
        <v>0.1</v>
      </c>
      <c r="P15" s="185">
        <v>0.1</v>
      </c>
      <c r="Q15" s="132">
        <f t="shared" si="1"/>
        <v>1</v>
      </c>
      <c r="R15" s="309"/>
    </row>
    <row r="16" spans="1:18" ht="18">
      <c r="A16" s="170"/>
      <c r="B16" s="180"/>
      <c r="C16" s="171"/>
      <c r="D16" s="172"/>
      <c r="E16" s="184">
        <f>E15*$C$15</f>
        <v>13339.211900000002</v>
      </c>
      <c r="F16" s="184">
        <f>F15*$C$15</f>
        <v>16674.014875</v>
      </c>
      <c r="G16" s="183"/>
      <c r="H16" s="184"/>
      <c r="I16" s="134"/>
      <c r="J16" s="134"/>
      <c r="K16" s="184">
        <f>K15*$C$15</f>
        <v>23343.620824999998</v>
      </c>
      <c r="L16" s="184"/>
      <c r="M16" s="184"/>
      <c r="N16" s="184"/>
      <c r="O16" s="184">
        <f>O15*$C$15</f>
        <v>6669.605950000001</v>
      </c>
      <c r="P16" s="184">
        <f>P15*$C$15</f>
        <v>6669.605950000001</v>
      </c>
      <c r="Q16" s="133">
        <f t="shared" si="1"/>
        <v>66696.0595</v>
      </c>
      <c r="R16" s="309">
        <f aca="true" t="shared" si="6" ref="R16">Q16-C15</f>
        <v>0</v>
      </c>
    </row>
    <row r="17" spans="1:18" ht="18.75">
      <c r="A17" s="170">
        <v>5</v>
      </c>
      <c r="B17" s="179" t="s">
        <v>461</v>
      </c>
      <c r="C17" s="171">
        <f>'PLANILHA '!F131</f>
        <v>10636.3608</v>
      </c>
      <c r="D17" s="172">
        <f aca="true" t="shared" si="7" ref="D17">C17/$C$39</f>
        <v>0.017408723094865085</v>
      </c>
      <c r="E17" s="183"/>
      <c r="F17" s="186"/>
      <c r="G17" s="181">
        <v>0.1163</v>
      </c>
      <c r="H17" s="186"/>
      <c r="I17" s="186"/>
      <c r="J17" s="192"/>
      <c r="K17" s="187"/>
      <c r="L17" s="187"/>
      <c r="M17" s="186"/>
      <c r="N17" s="186"/>
      <c r="O17" s="181">
        <v>0.8837</v>
      </c>
      <c r="P17" s="206"/>
      <c r="Q17" s="132">
        <f t="shared" si="1"/>
        <v>1</v>
      </c>
      <c r="R17" s="309"/>
    </row>
    <row r="18" spans="1:18" ht="18">
      <c r="A18" s="170"/>
      <c r="B18" s="180"/>
      <c r="C18" s="171"/>
      <c r="D18" s="172"/>
      <c r="E18" s="183"/>
      <c r="F18" s="190"/>
      <c r="G18" s="184">
        <f>G17*$C$17</f>
        <v>1237.00876104</v>
      </c>
      <c r="H18" s="190"/>
      <c r="I18" s="184"/>
      <c r="J18" s="189"/>
      <c r="K18" s="184"/>
      <c r="L18" s="184"/>
      <c r="M18" s="256"/>
      <c r="N18" s="190"/>
      <c r="O18" s="190">
        <f>O17*$C$17</f>
        <v>9399.352038960002</v>
      </c>
      <c r="P18" s="205"/>
      <c r="Q18" s="133">
        <f t="shared" si="1"/>
        <v>10636.360800000002</v>
      </c>
      <c r="R18" s="309">
        <f aca="true" t="shared" si="8" ref="R18">Q18-C17</f>
        <v>0</v>
      </c>
    </row>
    <row r="19" spans="1:18" ht="18.75">
      <c r="A19" s="170">
        <v>6</v>
      </c>
      <c r="B19" s="179" t="s">
        <v>109</v>
      </c>
      <c r="C19" s="171">
        <f>'PLANILHA '!F138</f>
        <v>69381.124</v>
      </c>
      <c r="D19" s="172">
        <f aca="true" t="shared" si="9" ref="D19">C19/$C$39</f>
        <v>0.11355733398273761</v>
      </c>
      <c r="E19" s="183"/>
      <c r="F19" s="187"/>
      <c r="G19" s="186"/>
      <c r="H19" s="186"/>
      <c r="I19" s="186"/>
      <c r="J19" s="186"/>
      <c r="K19" s="186"/>
      <c r="L19" s="187"/>
      <c r="M19" s="185">
        <v>0.35</v>
      </c>
      <c r="N19" s="185">
        <v>0.35</v>
      </c>
      <c r="O19" s="185">
        <v>0.3</v>
      </c>
      <c r="P19" s="206"/>
      <c r="Q19" s="132">
        <f t="shared" si="1"/>
        <v>1</v>
      </c>
      <c r="R19" s="309"/>
    </row>
    <row r="20" spans="1:18" ht="18">
      <c r="A20" s="170"/>
      <c r="B20" s="180"/>
      <c r="C20" s="171"/>
      <c r="D20" s="172"/>
      <c r="E20" s="183"/>
      <c r="F20" s="189"/>
      <c r="G20" s="189"/>
      <c r="H20" s="189"/>
      <c r="I20" s="184"/>
      <c r="J20" s="184"/>
      <c r="K20" s="184"/>
      <c r="L20" s="189"/>
      <c r="M20" s="184">
        <f aca="true" t="shared" si="10" ref="M20">M19*$C$19</f>
        <v>24283.393399999997</v>
      </c>
      <c r="N20" s="184">
        <f aca="true" t="shared" si="11" ref="N20">N19*$C$19</f>
        <v>24283.393399999997</v>
      </c>
      <c r="O20" s="184">
        <f aca="true" t="shared" si="12" ref="O20">O19*$C$19</f>
        <v>20814.337199999998</v>
      </c>
      <c r="P20" s="207"/>
      <c r="Q20" s="133">
        <f t="shared" si="1"/>
        <v>69381.124</v>
      </c>
      <c r="R20" s="309">
        <f aca="true" t="shared" si="13" ref="R20">Q20-C19</f>
        <v>0</v>
      </c>
    </row>
    <row r="21" spans="1:18" ht="18">
      <c r="A21" s="170">
        <v>7</v>
      </c>
      <c r="B21" s="179" t="s">
        <v>116</v>
      </c>
      <c r="C21" s="171">
        <f>'PLANILHA '!F152</f>
        <v>198160.64560000002</v>
      </c>
      <c r="D21" s="172">
        <f aca="true" t="shared" si="14" ref="D21">C21/$C$39</f>
        <v>0.32433309403627</v>
      </c>
      <c r="E21" s="183"/>
      <c r="F21" s="183"/>
      <c r="G21" s="181">
        <v>0.3391</v>
      </c>
      <c r="H21" s="181">
        <v>0.3391</v>
      </c>
      <c r="I21" s="181">
        <v>0.3218</v>
      </c>
      <c r="J21" s="186"/>
      <c r="K21" s="191"/>
      <c r="L21" s="191"/>
      <c r="M21" s="191"/>
      <c r="N21" s="191"/>
      <c r="O21" s="191"/>
      <c r="P21" s="208"/>
      <c r="Q21" s="132">
        <f t="shared" si="1"/>
        <v>1</v>
      </c>
      <c r="R21" s="309"/>
    </row>
    <row r="22" spans="1:18" ht="18">
      <c r="A22" s="170"/>
      <c r="B22" s="180"/>
      <c r="C22" s="171"/>
      <c r="D22" s="172"/>
      <c r="E22" s="183"/>
      <c r="F22" s="183"/>
      <c r="G22" s="184">
        <f aca="true" t="shared" si="15" ref="G22">G21*$C$21</f>
        <v>67196.27492296002</v>
      </c>
      <c r="H22" s="184">
        <f aca="true" t="shared" si="16" ref="H22:I22">H21*$C$21</f>
        <v>67196.27492296002</v>
      </c>
      <c r="I22" s="184">
        <f t="shared" si="16"/>
        <v>63768.09575408</v>
      </c>
      <c r="J22" s="184"/>
      <c r="K22" s="184"/>
      <c r="L22" s="184"/>
      <c r="M22" s="184"/>
      <c r="N22" s="184"/>
      <c r="O22" s="184"/>
      <c r="P22" s="205"/>
      <c r="Q22" s="133">
        <f t="shared" si="1"/>
        <v>198160.64560000005</v>
      </c>
      <c r="R22" s="309">
        <f aca="true" t="shared" si="17" ref="R22">Q22-C21</f>
        <v>0</v>
      </c>
    </row>
    <row r="23" spans="1:18" ht="18">
      <c r="A23" s="170">
        <v>8</v>
      </c>
      <c r="B23" s="179" t="s">
        <v>126</v>
      </c>
      <c r="C23" s="171">
        <f>'PLANILHA '!F161</f>
        <v>76692.9031</v>
      </c>
      <c r="D23" s="172">
        <f aca="true" t="shared" si="18" ref="D23">C23/$C$39</f>
        <v>0.12552465439205673</v>
      </c>
      <c r="E23" s="183"/>
      <c r="F23" s="183"/>
      <c r="G23" s="186"/>
      <c r="H23" s="185">
        <v>0.3</v>
      </c>
      <c r="I23" s="185">
        <v>0.3</v>
      </c>
      <c r="J23" s="185">
        <v>0.4</v>
      </c>
      <c r="K23" s="186"/>
      <c r="L23" s="191"/>
      <c r="M23" s="191"/>
      <c r="N23" s="191"/>
      <c r="O23" s="191"/>
      <c r="P23" s="208"/>
      <c r="Q23" s="132">
        <f t="shared" si="1"/>
        <v>1</v>
      </c>
      <c r="R23" s="309"/>
    </row>
    <row r="24" spans="1:18" ht="18">
      <c r="A24" s="170"/>
      <c r="B24" s="180"/>
      <c r="C24" s="171"/>
      <c r="D24" s="172"/>
      <c r="E24" s="183"/>
      <c r="F24" s="183"/>
      <c r="G24" s="193"/>
      <c r="H24" s="184">
        <f>H23*$C$23</f>
        <v>23007.870929999997</v>
      </c>
      <c r="I24" s="184">
        <f aca="true" t="shared" si="19" ref="I24:J24">I23*$C$23</f>
        <v>23007.870929999997</v>
      </c>
      <c r="J24" s="184">
        <f t="shared" si="19"/>
        <v>30677.16124</v>
      </c>
      <c r="K24" s="189"/>
      <c r="L24" s="184"/>
      <c r="M24" s="189"/>
      <c r="N24" s="189"/>
      <c r="O24" s="184"/>
      <c r="P24" s="205"/>
      <c r="Q24" s="133">
        <f t="shared" si="1"/>
        <v>76692.9031</v>
      </c>
      <c r="R24" s="309">
        <f aca="true" t="shared" si="20" ref="R24">Q24-C23</f>
        <v>0</v>
      </c>
    </row>
    <row r="25" spans="1:18" ht="18.75">
      <c r="A25" s="170">
        <v>9</v>
      </c>
      <c r="B25" s="179" t="s">
        <v>131</v>
      </c>
      <c r="C25" s="171">
        <f>'PLANILHA '!F170</f>
        <v>48650.7541</v>
      </c>
      <c r="D25" s="172">
        <f aca="true" t="shared" si="21" ref="D25">C25/$C$39</f>
        <v>0.07962756457859838</v>
      </c>
      <c r="E25" s="183"/>
      <c r="F25" s="183"/>
      <c r="G25" s="186"/>
      <c r="H25" s="186"/>
      <c r="I25" s="186"/>
      <c r="J25" s="185">
        <v>0.28</v>
      </c>
      <c r="K25" s="185">
        <v>0.4</v>
      </c>
      <c r="L25" s="185">
        <v>0.32</v>
      </c>
      <c r="M25" s="186"/>
      <c r="N25" s="186"/>
      <c r="O25" s="192"/>
      <c r="P25" s="209"/>
      <c r="Q25" s="132">
        <f t="shared" si="1"/>
        <v>1</v>
      </c>
      <c r="R25" s="309"/>
    </row>
    <row r="26" spans="1:18" ht="18">
      <c r="A26" s="170"/>
      <c r="B26" s="180"/>
      <c r="C26" s="171"/>
      <c r="D26" s="172"/>
      <c r="E26" s="183"/>
      <c r="F26" s="183"/>
      <c r="G26" s="189"/>
      <c r="H26" s="189"/>
      <c r="I26" s="189"/>
      <c r="J26" s="184">
        <f>J25*$C$25</f>
        <v>13622.211148</v>
      </c>
      <c r="K26" s="184">
        <f aca="true" t="shared" si="22" ref="K26">K25*$C$25</f>
        <v>19460.30164</v>
      </c>
      <c r="L26" s="184">
        <f aca="true" t="shared" si="23" ref="L26">L25*$C$25</f>
        <v>15568.241312</v>
      </c>
      <c r="M26" s="184"/>
      <c r="N26" s="184"/>
      <c r="O26" s="193"/>
      <c r="P26" s="210"/>
      <c r="Q26" s="133">
        <f t="shared" si="1"/>
        <v>48650.7541</v>
      </c>
      <c r="R26" s="309">
        <f aca="true" t="shared" si="24" ref="R26">Q26-C25</f>
        <v>0</v>
      </c>
    </row>
    <row r="27" spans="1:18" ht="18.75">
      <c r="A27" s="170">
        <v>10</v>
      </c>
      <c r="B27" s="179" t="s">
        <v>135</v>
      </c>
      <c r="C27" s="171">
        <f>'PLANILHA '!F177</f>
        <v>1852.845</v>
      </c>
      <c r="D27" s="172">
        <f aca="true" t="shared" si="25" ref="D27">C27/$C$39</f>
        <v>0.0030325847486017306</v>
      </c>
      <c r="E27" s="183"/>
      <c r="F27" s="192"/>
      <c r="G27" s="192"/>
      <c r="H27" s="186"/>
      <c r="I27" s="186"/>
      <c r="J27" s="197"/>
      <c r="K27" s="185"/>
      <c r="L27" s="185">
        <v>1</v>
      </c>
      <c r="M27" s="186"/>
      <c r="N27" s="186"/>
      <c r="O27" s="186"/>
      <c r="P27" s="204"/>
      <c r="Q27" s="132">
        <f t="shared" si="1"/>
        <v>1</v>
      </c>
      <c r="R27" s="309"/>
    </row>
    <row r="28" spans="1:18" ht="18">
      <c r="A28" s="170"/>
      <c r="B28" s="180"/>
      <c r="C28" s="171"/>
      <c r="D28" s="172"/>
      <c r="E28" s="183"/>
      <c r="F28" s="193"/>
      <c r="G28" s="193"/>
      <c r="H28" s="184"/>
      <c r="I28" s="184"/>
      <c r="J28" s="194"/>
      <c r="K28" s="184"/>
      <c r="L28" s="184">
        <f>L27*$C$27</f>
        <v>1852.845</v>
      </c>
      <c r="M28" s="194"/>
      <c r="N28" s="193"/>
      <c r="O28" s="193"/>
      <c r="P28" s="210"/>
      <c r="Q28" s="133">
        <f t="shared" si="1"/>
        <v>1852.845</v>
      </c>
      <c r="R28" s="309">
        <f aca="true" t="shared" si="26" ref="R28">Q28-C27</f>
        <v>0</v>
      </c>
    </row>
    <row r="29" spans="1:18" ht="18.75">
      <c r="A29" s="170">
        <v>11</v>
      </c>
      <c r="B29" s="179" t="s">
        <v>139</v>
      </c>
      <c r="C29" s="171">
        <f>'PLANILHA '!F184</f>
        <v>40345.8212</v>
      </c>
      <c r="D29" s="172">
        <f aca="true" t="shared" si="27" ref="D29">C29/$C$39</f>
        <v>0.0660347314756131</v>
      </c>
      <c r="E29" s="183"/>
      <c r="F29" s="187"/>
      <c r="G29" s="187"/>
      <c r="H29" s="187"/>
      <c r="I29" s="192"/>
      <c r="J29" s="192"/>
      <c r="K29" s="192"/>
      <c r="L29" s="186"/>
      <c r="M29" s="186"/>
      <c r="N29" s="185">
        <v>0.3</v>
      </c>
      <c r="O29" s="185">
        <v>0.4</v>
      </c>
      <c r="P29" s="211">
        <v>0.3</v>
      </c>
      <c r="Q29" s="132">
        <f t="shared" si="1"/>
        <v>1</v>
      </c>
      <c r="R29" s="309"/>
    </row>
    <row r="30" spans="1:18" ht="18.75">
      <c r="A30" s="170"/>
      <c r="B30" s="180"/>
      <c r="C30" s="171"/>
      <c r="D30" s="172"/>
      <c r="E30" s="183"/>
      <c r="F30" s="189"/>
      <c r="G30" s="189"/>
      <c r="H30" s="184"/>
      <c r="I30" s="192"/>
      <c r="J30" s="192"/>
      <c r="K30" s="192"/>
      <c r="L30" s="189"/>
      <c r="M30" s="189"/>
      <c r="N30" s="184">
        <f aca="true" t="shared" si="28" ref="N30:P30">N29*$C$29</f>
        <v>12103.74636</v>
      </c>
      <c r="O30" s="184">
        <f t="shared" si="28"/>
        <v>16138.32848</v>
      </c>
      <c r="P30" s="205">
        <f t="shared" si="28"/>
        <v>12103.74636</v>
      </c>
      <c r="Q30" s="133">
        <f t="shared" si="1"/>
        <v>40345.8212</v>
      </c>
      <c r="R30" s="309">
        <f aca="true" t="shared" si="29" ref="R30">Q30-C29</f>
        <v>0</v>
      </c>
    </row>
    <row r="31" spans="1:18" ht="36">
      <c r="A31" s="170">
        <v>12</v>
      </c>
      <c r="B31" s="179" t="s">
        <v>144</v>
      </c>
      <c r="C31" s="171">
        <f>'PLANILHA '!F194</f>
        <v>48224.38760000001</v>
      </c>
      <c r="D31" s="172">
        <f aca="true" t="shared" si="30" ref="D31">C31/$C$39</f>
        <v>0.0789297228566979</v>
      </c>
      <c r="E31" s="183"/>
      <c r="F31" s="187"/>
      <c r="G31" s="187"/>
      <c r="H31" s="187"/>
      <c r="I31" s="192"/>
      <c r="J31" s="192"/>
      <c r="K31" s="192"/>
      <c r="L31" s="186"/>
      <c r="M31" s="186"/>
      <c r="N31" s="186"/>
      <c r="O31" s="185">
        <v>0.4</v>
      </c>
      <c r="P31" s="211">
        <v>0.6</v>
      </c>
      <c r="Q31" s="132">
        <f t="shared" si="1"/>
        <v>1</v>
      </c>
      <c r="R31" s="309"/>
    </row>
    <row r="32" spans="1:18" ht="18.75">
      <c r="A32" s="170"/>
      <c r="B32" s="180"/>
      <c r="C32" s="171"/>
      <c r="D32" s="172"/>
      <c r="E32" s="183"/>
      <c r="F32" s="189"/>
      <c r="G32" s="192"/>
      <c r="H32" s="192"/>
      <c r="I32" s="192"/>
      <c r="J32" s="192"/>
      <c r="K32" s="192"/>
      <c r="L32" s="189"/>
      <c r="M32" s="189"/>
      <c r="N32" s="184"/>
      <c r="O32" s="184">
        <f>O31*C31</f>
        <v>19289.755040000004</v>
      </c>
      <c r="P32" s="205">
        <f>P31*C31</f>
        <v>28934.632560000005</v>
      </c>
      <c r="Q32" s="133">
        <f t="shared" si="1"/>
        <v>48224.38760000001</v>
      </c>
      <c r="R32" s="309">
        <f aca="true" t="shared" si="31" ref="R32">Q32-C31</f>
        <v>0</v>
      </c>
    </row>
    <row r="33" spans="1:18" ht="36">
      <c r="A33" s="170">
        <v>13</v>
      </c>
      <c r="B33" s="179" t="s">
        <v>161</v>
      </c>
      <c r="C33" s="171">
        <f>'PLANILHA '!F222</f>
        <v>7079.109999999999</v>
      </c>
      <c r="D33" s="172">
        <f aca="true" t="shared" si="32" ref="D33">C33/$C$39</f>
        <v>0.01158650670707695</v>
      </c>
      <c r="E33" s="183"/>
      <c r="F33" s="195"/>
      <c r="G33" s="186"/>
      <c r="H33" s="186"/>
      <c r="I33" s="186"/>
      <c r="J33" s="192"/>
      <c r="K33" s="192"/>
      <c r="L33" s="186"/>
      <c r="M33" s="186"/>
      <c r="N33" s="185">
        <v>0.2</v>
      </c>
      <c r="O33" s="185">
        <v>0.3</v>
      </c>
      <c r="P33" s="211">
        <v>0.5</v>
      </c>
      <c r="Q33" s="132">
        <f t="shared" si="1"/>
        <v>1</v>
      </c>
      <c r="R33" s="309"/>
    </row>
    <row r="34" spans="1:18" ht="18.75">
      <c r="A34" s="170"/>
      <c r="B34" s="180"/>
      <c r="C34" s="171"/>
      <c r="D34" s="172"/>
      <c r="E34" s="183"/>
      <c r="F34" s="196"/>
      <c r="G34" s="189"/>
      <c r="H34" s="184"/>
      <c r="I34" s="184"/>
      <c r="J34" s="192"/>
      <c r="K34" s="192"/>
      <c r="L34" s="189"/>
      <c r="M34" s="189"/>
      <c r="N34" s="184">
        <f>N33*$C$33</f>
        <v>1415.822</v>
      </c>
      <c r="O34" s="184">
        <f>O33*$C$33</f>
        <v>2123.7329999999997</v>
      </c>
      <c r="P34" s="205">
        <f aca="true" t="shared" si="33" ref="P34">P33*$C$33</f>
        <v>3539.5549999999994</v>
      </c>
      <c r="Q34" s="133">
        <f t="shared" si="1"/>
        <v>7079.109999999999</v>
      </c>
      <c r="R34" s="309">
        <f aca="true" t="shared" si="34" ref="R34">Q34-C33</f>
        <v>0</v>
      </c>
    </row>
    <row r="35" spans="1:18" ht="18.75">
      <c r="A35" s="170">
        <v>14</v>
      </c>
      <c r="B35" s="179" t="str">
        <f>'PLANILHA '!B238</f>
        <v>PORTAL DE ACESSO</v>
      </c>
      <c r="C35" s="171">
        <f>'PLANILHA '!F238</f>
        <v>8424.413499999999</v>
      </c>
      <c r="D35" s="172">
        <f aca="true" t="shared" si="35" ref="D35">C35/$C$39</f>
        <v>0.013788389150746296</v>
      </c>
      <c r="E35" s="183"/>
      <c r="F35" s="195"/>
      <c r="G35" s="186"/>
      <c r="H35" s="192"/>
      <c r="I35" s="192"/>
      <c r="J35" s="192"/>
      <c r="K35" s="192"/>
      <c r="L35" s="186"/>
      <c r="M35" s="186"/>
      <c r="N35" s="185">
        <v>0.5</v>
      </c>
      <c r="O35" s="185">
        <v>0.5</v>
      </c>
      <c r="P35" s="204"/>
      <c r="Q35" s="132">
        <f t="shared" si="1"/>
        <v>1</v>
      </c>
      <c r="R35" s="309"/>
    </row>
    <row r="36" spans="1:18" ht="18.75">
      <c r="A36" s="170"/>
      <c r="B36" s="180"/>
      <c r="C36" s="171"/>
      <c r="D36" s="172"/>
      <c r="E36" s="183"/>
      <c r="F36" s="196"/>
      <c r="G36" s="189"/>
      <c r="H36" s="192"/>
      <c r="I36" s="192"/>
      <c r="J36" s="192"/>
      <c r="K36" s="192"/>
      <c r="L36" s="184"/>
      <c r="M36" s="189"/>
      <c r="N36" s="184">
        <f>N35*C35</f>
        <v>4212.206749999999</v>
      </c>
      <c r="O36" s="189">
        <f>O35*C35</f>
        <v>4212.206749999999</v>
      </c>
      <c r="P36" s="207"/>
      <c r="Q36" s="133">
        <f t="shared" si="1"/>
        <v>8424.413499999999</v>
      </c>
      <c r="R36" s="309">
        <f aca="true" t="shared" si="36" ref="R36">Q36-C35</f>
        <v>0</v>
      </c>
    </row>
    <row r="37" spans="1:18" ht="18.75">
      <c r="A37" s="170">
        <v>15</v>
      </c>
      <c r="B37" s="179" t="str">
        <f>'PLANILHA '!B249</f>
        <v>LIMPEZA DA OBRA</v>
      </c>
      <c r="C37" s="171">
        <f>'PLANILHA '!F249</f>
        <v>4018.572</v>
      </c>
      <c r="D37" s="172">
        <f aca="true" t="shared" si="37" ref="D37">C37/$C$39</f>
        <v>0.0065772690960970576</v>
      </c>
      <c r="E37" s="183"/>
      <c r="F37" s="187"/>
      <c r="G37" s="187"/>
      <c r="H37" s="186"/>
      <c r="I37" s="186"/>
      <c r="J37" s="186"/>
      <c r="K37" s="192"/>
      <c r="L37" s="186"/>
      <c r="M37" s="186"/>
      <c r="N37" s="186"/>
      <c r="O37" s="186"/>
      <c r="P37" s="211">
        <v>1</v>
      </c>
      <c r="Q37" s="132">
        <f t="shared" si="1"/>
        <v>1</v>
      </c>
      <c r="R37" s="309"/>
    </row>
    <row r="38" spans="1:18" ht="19.5" thickBot="1">
      <c r="A38" s="212"/>
      <c r="B38" s="180"/>
      <c r="C38" s="173"/>
      <c r="D38" s="174"/>
      <c r="E38" s="183"/>
      <c r="F38" s="184"/>
      <c r="G38" s="184"/>
      <c r="H38" s="189"/>
      <c r="I38" s="189"/>
      <c r="J38" s="189"/>
      <c r="K38" s="192"/>
      <c r="L38" s="189"/>
      <c r="M38" s="189"/>
      <c r="N38" s="189"/>
      <c r="O38" s="189"/>
      <c r="P38" s="207">
        <f>P37*$C$37</f>
        <v>4018.572</v>
      </c>
      <c r="Q38" s="133">
        <f t="shared" si="1"/>
        <v>4018.572</v>
      </c>
      <c r="R38" s="309">
        <f aca="true" t="shared" si="38" ref="R38">Q38-C37</f>
        <v>0</v>
      </c>
    </row>
    <row r="39" spans="1:18" ht="19.5" thickBot="1">
      <c r="A39" s="370"/>
      <c r="B39" s="371"/>
      <c r="C39" s="175">
        <f>SUM(C9:C38)</f>
        <v>610978.8031000001</v>
      </c>
      <c r="D39" s="176">
        <f>SUM(D9:D38)</f>
        <v>0.9999999999999998</v>
      </c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213"/>
      <c r="R39" s="309"/>
    </row>
    <row r="40" spans="1:16" ht="19.5" thickBot="1">
      <c r="A40" s="367" t="s">
        <v>458</v>
      </c>
      <c r="B40" s="368"/>
      <c r="C40" s="368"/>
      <c r="D40" s="369"/>
      <c r="E40" s="177">
        <f>SUM(E10,E12,E14,E16,E18,E20,E22,E24,E26,E28,E30,E32,E34,E36,E38)</f>
        <v>16118.215250000001</v>
      </c>
      <c r="F40" s="177">
        <f aca="true" t="shared" si="39" ref="F40:P40">SUM(F10,F12,F14,F16,F18,F20,F22,F24,F26,F28,F30,F32,F34,F36,F38)</f>
        <v>20192.424225000002</v>
      </c>
      <c r="G40" s="177">
        <f t="shared" si="39"/>
        <v>71157.54968400001</v>
      </c>
      <c r="H40" s="177">
        <f t="shared" si="39"/>
        <v>90204.14585296</v>
      </c>
      <c r="I40" s="177">
        <f t="shared" si="39"/>
        <v>86775.96668407999</v>
      </c>
      <c r="J40" s="177">
        <f t="shared" si="39"/>
        <v>44299.372388</v>
      </c>
      <c r="K40" s="177">
        <f t="shared" si="39"/>
        <v>46890.321465</v>
      </c>
      <c r="L40" s="177">
        <f>SUM(L10,L12,L14,L16,L18,L20,L22,L24,L26,L28,L30,L32,L34,L36,L38)</f>
        <v>21507.485312</v>
      </c>
      <c r="M40" s="177">
        <f>SUM(M10,M12,M14,M16,M18,M20,M22,M24,M26,M28,M30,M32,M34,M36,M38)</f>
        <v>24283.393399999997</v>
      </c>
      <c r="N40" s="177">
        <f>SUM(N10,N12,N14,N16,N18,N20,N22,N24,N26,N28,N30,N32,N34,N36,N38)</f>
        <v>42015.168509999996</v>
      </c>
      <c r="O40" s="177">
        <f>SUM(O10,O12,O14,O16,O18,O20,O22,O24,O26,O28,O30,O32,O34,O36,O38)</f>
        <v>85457.98345895999</v>
      </c>
      <c r="P40" s="177">
        <f t="shared" si="39"/>
        <v>62076.77687000001</v>
      </c>
    </row>
    <row r="41" spans="1:16" ht="19.5" thickBot="1">
      <c r="A41" s="367" t="s">
        <v>462</v>
      </c>
      <c r="B41" s="368"/>
      <c r="C41" s="368"/>
      <c r="D41" s="369"/>
      <c r="E41" s="178">
        <f aca="true" t="shared" si="40" ref="E41:P41">E40/$P$42</f>
        <v>0.026380972904819257</v>
      </c>
      <c r="F41" s="178">
        <f t="shared" si="40"/>
        <v>0.03304930403894073</v>
      </c>
      <c r="G41" s="178">
        <f t="shared" si="40"/>
        <v>0.11646484186187639</v>
      </c>
      <c r="H41" s="178">
        <f t="shared" si="40"/>
        <v>0.1476387485053162</v>
      </c>
      <c r="I41" s="178">
        <f t="shared" si="40"/>
        <v>0.1420277859784887</v>
      </c>
      <c r="J41" s="178">
        <f t="shared" si="40"/>
        <v>0.07250557983883026</v>
      </c>
      <c r="K41" s="178">
        <f t="shared" si="40"/>
        <v>0.07674623281051106</v>
      </c>
      <c r="L41" s="178">
        <f t="shared" si="40"/>
        <v>0.035201688181119815</v>
      </c>
      <c r="M41" s="178">
        <f t="shared" si="40"/>
        <v>0.03974506689395817</v>
      </c>
      <c r="N41" s="178">
        <f t="shared" si="40"/>
        <v>0.06876698225343064</v>
      </c>
      <c r="O41" s="178">
        <f t="shared" si="40"/>
        <v>0.13987061912027238</v>
      </c>
      <c r="P41" s="178">
        <f t="shared" si="40"/>
        <v>0.1016021776124364</v>
      </c>
    </row>
    <row r="42" spans="1:16" ht="19.5" thickBot="1">
      <c r="A42" s="367" t="s">
        <v>463</v>
      </c>
      <c r="B42" s="368"/>
      <c r="C42" s="368"/>
      <c r="D42" s="369"/>
      <c r="E42" s="177">
        <f>E40</f>
        <v>16118.215250000001</v>
      </c>
      <c r="F42" s="177">
        <f>E42+F40</f>
        <v>36310.639475</v>
      </c>
      <c r="G42" s="177">
        <f>F42+G40</f>
        <v>107468.18915900002</v>
      </c>
      <c r="H42" s="177">
        <f aca="true" t="shared" si="41" ref="H42:P42">G42+H40</f>
        <v>197672.33501196</v>
      </c>
      <c r="I42" s="177">
        <f t="shared" si="41"/>
        <v>284448.30169603997</v>
      </c>
      <c r="J42" s="177">
        <f t="shared" si="41"/>
        <v>328747.67408404</v>
      </c>
      <c r="K42" s="177">
        <f t="shared" si="41"/>
        <v>375637.99554904</v>
      </c>
      <c r="L42" s="177">
        <f t="shared" si="41"/>
        <v>397145.48086103995</v>
      </c>
      <c r="M42" s="177">
        <f t="shared" si="41"/>
        <v>421428.87426103995</v>
      </c>
      <c r="N42" s="177">
        <f t="shared" si="41"/>
        <v>463444.04277103994</v>
      </c>
      <c r="O42" s="177">
        <f t="shared" si="41"/>
        <v>548902.02623</v>
      </c>
      <c r="P42" s="177">
        <f t="shared" si="41"/>
        <v>610978.8031</v>
      </c>
    </row>
    <row r="43" spans="1:16" ht="19.5" thickBot="1">
      <c r="A43" s="367" t="s">
        <v>464</v>
      </c>
      <c r="B43" s="368"/>
      <c r="C43" s="368"/>
      <c r="D43" s="369"/>
      <c r="E43" s="178">
        <f>E41</f>
        <v>0.026380972904819257</v>
      </c>
      <c r="F43" s="178">
        <f>E43+F41</f>
        <v>0.059430276943759984</v>
      </c>
      <c r="G43" s="178">
        <f aca="true" t="shared" si="42" ref="G43:P43">F43+G41</f>
        <v>0.17589511880563638</v>
      </c>
      <c r="H43" s="178">
        <f t="shared" si="42"/>
        <v>0.32353386731095257</v>
      </c>
      <c r="I43" s="178">
        <f t="shared" si="42"/>
        <v>0.46556165328944127</v>
      </c>
      <c r="J43" s="178">
        <f t="shared" si="42"/>
        <v>0.5380672331282715</v>
      </c>
      <c r="K43" s="178">
        <f t="shared" si="42"/>
        <v>0.6148134659387826</v>
      </c>
      <c r="L43" s="178">
        <f t="shared" si="42"/>
        <v>0.6500151541199024</v>
      </c>
      <c r="M43" s="178">
        <f t="shared" si="42"/>
        <v>0.6897602210138606</v>
      </c>
      <c r="N43" s="178">
        <f t="shared" si="42"/>
        <v>0.7585272032672912</v>
      </c>
      <c r="O43" s="178">
        <f t="shared" si="42"/>
        <v>0.8983978223875635</v>
      </c>
      <c r="P43" s="178">
        <f t="shared" si="42"/>
        <v>0.9999999999999999</v>
      </c>
    </row>
    <row r="44" spans="5:16" ht="12.75"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</row>
  </sheetData>
  <mergeCells count="6">
    <mergeCell ref="A41:D41"/>
    <mergeCell ref="A42:D42"/>
    <mergeCell ref="A43:D43"/>
    <mergeCell ref="A39:B39"/>
    <mergeCell ref="A6:P6"/>
    <mergeCell ref="A40:D40"/>
  </mergeCells>
  <printOptions/>
  <pageMargins left="0.25" right="0.25" top="0.75" bottom="0.75" header="0.3" footer="0.3"/>
  <pageSetup fitToHeight="0" fitToWidth="1" horizontalDpi="360" verticalDpi="36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view="pageBreakPreview" zoomScale="60" workbookViewId="0" topLeftCell="A1">
      <selection activeCell="A1" sqref="A1:F1"/>
    </sheetView>
  </sheetViews>
  <sheetFormatPr defaultColWidth="9.33203125" defaultRowHeight="12.75"/>
  <cols>
    <col min="1" max="1" width="9.66015625" style="77" bestFit="1" customWidth="1"/>
    <col min="2" max="2" width="33.16015625" style="77" bestFit="1" customWidth="1"/>
    <col min="3" max="3" width="12.16015625" style="77" customWidth="1"/>
    <col min="4" max="4" width="16.66015625" style="77" customWidth="1"/>
    <col min="5" max="5" width="14.66015625" style="77" bestFit="1" customWidth="1"/>
    <col min="6" max="6" width="19.16015625" style="77" bestFit="1" customWidth="1"/>
    <col min="7" max="27" width="9.33203125" style="77" customWidth="1"/>
  </cols>
  <sheetData>
    <row r="1" spans="1:6" ht="26.25" customHeight="1" thickBot="1">
      <c r="A1" s="354" t="s">
        <v>0</v>
      </c>
      <c r="B1" s="355"/>
      <c r="C1" s="355"/>
      <c r="D1" s="355"/>
      <c r="E1" s="355"/>
      <c r="F1" s="356"/>
    </row>
    <row r="2" spans="1:6" ht="13.5" thickBot="1">
      <c r="A2" s="378" t="s">
        <v>468</v>
      </c>
      <c r="B2" s="379"/>
      <c r="C2" s="379"/>
      <c r="D2" s="379"/>
      <c r="E2" s="379"/>
      <c r="F2" s="380"/>
    </row>
    <row r="3" spans="1:6" ht="12.75">
      <c r="A3" s="381" t="s">
        <v>469</v>
      </c>
      <c r="B3" s="383" t="s">
        <v>470</v>
      </c>
      <c r="C3" s="385" t="s">
        <v>471</v>
      </c>
      <c r="D3" s="386"/>
      <c r="E3" s="385" t="s">
        <v>472</v>
      </c>
      <c r="F3" s="387"/>
    </row>
    <row r="4" spans="1:6" ht="26.25" thickBot="1">
      <c r="A4" s="382"/>
      <c r="B4" s="384"/>
      <c r="C4" s="214" t="s">
        <v>473</v>
      </c>
      <c r="D4" s="214" t="s">
        <v>474</v>
      </c>
      <c r="E4" s="214" t="s">
        <v>473</v>
      </c>
      <c r="F4" s="215" t="s">
        <v>474</v>
      </c>
    </row>
    <row r="5" spans="1:6" ht="13.5" thickBot="1">
      <c r="A5" s="375" t="s">
        <v>475</v>
      </c>
      <c r="B5" s="376"/>
      <c r="C5" s="376"/>
      <c r="D5" s="376"/>
      <c r="E5" s="376"/>
      <c r="F5" s="377"/>
    </row>
    <row r="6" spans="1:6" ht="12.75">
      <c r="A6" s="226" t="s">
        <v>476</v>
      </c>
      <c r="B6" s="231" t="s">
        <v>477</v>
      </c>
      <c r="C6" s="228">
        <v>0</v>
      </c>
      <c r="D6" s="228">
        <v>0</v>
      </c>
      <c r="E6" s="228">
        <v>0.2</v>
      </c>
      <c r="F6" s="229">
        <v>0.2</v>
      </c>
    </row>
    <row r="7" spans="1:6" ht="12.75">
      <c r="A7" s="223" t="s">
        <v>478</v>
      </c>
      <c r="B7" s="232" t="s">
        <v>479</v>
      </c>
      <c r="C7" s="224">
        <v>0.015</v>
      </c>
      <c r="D7" s="224">
        <v>0.015</v>
      </c>
      <c r="E7" s="224">
        <v>0.015</v>
      </c>
      <c r="F7" s="225">
        <v>0.015</v>
      </c>
    </row>
    <row r="8" spans="1:6" ht="12.75">
      <c r="A8" s="223" t="s">
        <v>480</v>
      </c>
      <c r="B8" s="232" t="s">
        <v>481</v>
      </c>
      <c r="C8" s="224">
        <v>0.01</v>
      </c>
      <c r="D8" s="224">
        <v>0.01</v>
      </c>
      <c r="E8" s="224">
        <v>0.01</v>
      </c>
      <c r="F8" s="225">
        <v>0.01</v>
      </c>
    </row>
    <row r="9" spans="1:6" ht="12.75">
      <c r="A9" s="223" t="s">
        <v>482</v>
      </c>
      <c r="B9" s="232" t="s">
        <v>483</v>
      </c>
      <c r="C9" s="224">
        <v>0.002</v>
      </c>
      <c r="D9" s="224">
        <v>0.002</v>
      </c>
      <c r="E9" s="224">
        <v>0.002</v>
      </c>
      <c r="F9" s="225">
        <v>0.002</v>
      </c>
    </row>
    <row r="10" spans="1:6" ht="12.75">
      <c r="A10" s="223" t="s">
        <v>484</v>
      </c>
      <c r="B10" s="232" t="s">
        <v>485</v>
      </c>
      <c r="C10" s="224">
        <v>0.006</v>
      </c>
      <c r="D10" s="224">
        <v>0.006</v>
      </c>
      <c r="E10" s="224">
        <v>0.006</v>
      </c>
      <c r="F10" s="225">
        <v>0.006</v>
      </c>
    </row>
    <row r="11" spans="1:6" ht="12.75">
      <c r="A11" s="223" t="s">
        <v>486</v>
      </c>
      <c r="B11" s="232" t="s">
        <v>487</v>
      </c>
      <c r="C11" s="224">
        <v>0.025</v>
      </c>
      <c r="D11" s="224">
        <v>0.025</v>
      </c>
      <c r="E11" s="224">
        <v>0.025</v>
      </c>
      <c r="F11" s="225">
        <v>0.025</v>
      </c>
    </row>
    <row r="12" spans="1:6" ht="25.5">
      <c r="A12" s="223" t="s">
        <v>488</v>
      </c>
      <c r="B12" s="233" t="s">
        <v>489</v>
      </c>
      <c r="C12" s="224">
        <v>0.03</v>
      </c>
      <c r="D12" s="224">
        <v>0.03</v>
      </c>
      <c r="E12" s="234">
        <v>0.03</v>
      </c>
      <c r="F12" s="235">
        <v>0.03</v>
      </c>
    </row>
    <row r="13" spans="1:6" ht="12.75">
      <c r="A13" s="223" t="s">
        <v>490</v>
      </c>
      <c r="B13" s="232" t="s">
        <v>491</v>
      </c>
      <c r="C13" s="224">
        <v>0.08</v>
      </c>
      <c r="D13" s="224">
        <v>0.08</v>
      </c>
      <c r="E13" s="224">
        <v>0.08</v>
      </c>
      <c r="F13" s="225">
        <v>0.08</v>
      </c>
    </row>
    <row r="14" spans="1:6" ht="12.75">
      <c r="A14" s="223" t="s">
        <v>492</v>
      </c>
      <c r="B14" s="232" t="s">
        <v>493</v>
      </c>
      <c r="C14" s="224">
        <v>0</v>
      </c>
      <c r="D14" s="224">
        <v>0</v>
      </c>
      <c r="E14" s="224">
        <v>0</v>
      </c>
      <c r="F14" s="225">
        <v>0</v>
      </c>
    </row>
    <row r="15" spans="1:6" ht="13.5" thickBot="1">
      <c r="A15" s="236" t="s">
        <v>494</v>
      </c>
      <c r="B15" s="237" t="s">
        <v>495</v>
      </c>
      <c r="C15" s="238">
        <f>SUM(C6:C14)</f>
        <v>0.16799999999999998</v>
      </c>
      <c r="D15" s="238">
        <f>SUM(D6:D14)</f>
        <v>0.16799999999999998</v>
      </c>
      <c r="E15" s="238">
        <f>SUM(E6:E14)</f>
        <v>0.36800000000000005</v>
      </c>
      <c r="F15" s="239">
        <f>SUM(F6:F14)</f>
        <v>0.36800000000000005</v>
      </c>
    </row>
    <row r="16" spans="1:6" ht="13.5" thickBot="1">
      <c r="A16" s="375" t="s">
        <v>496</v>
      </c>
      <c r="B16" s="376"/>
      <c r="C16" s="376"/>
      <c r="D16" s="376"/>
      <c r="E16" s="376"/>
      <c r="F16" s="377"/>
    </row>
    <row r="17" spans="1:6" ht="12.75">
      <c r="A17" s="216" t="s">
        <v>497</v>
      </c>
      <c r="B17" s="217" t="s">
        <v>498</v>
      </c>
      <c r="C17" s="218">
        <v>0.1814</v>
      </c>
      <c r="D17" s="240" t="s">
        <v>499</v>
      </c>
      <c r="E17" s="241">
        <v>0.1814</v>
      </c>
      <c r="F17" s="242" t="s">
        <v>499</v>
      </c>
    </row>
    <row r="18" spans="1:6" ht="12.75">
      <c r="A18" s="219" t="s">
        <v>500</v>
      </c>
      <c r="B18" s="222" t="s">
        <v>501</v>
      </c>
      <c r="C18" s="221">
        <v>0.0416</v>
      </c>
      <c r="D18" s="243" t="s">
        <v>499</v>
      </c>
      <c r="E18" s="244">
        <v>0.0416</v>
      </c>
      <c r="F18" s="245" t="s">
        <v>499</v>
      </c>
    </row>
    <row r="19" spans="1:6" ht="12.75">
      <c r="A19" s="219" t="s">
        <v>502</v>
      </c>
      <c r="B19" s="220" t="s">
        <v>503</v>
      </c>
      <c r="C19" s="221">
        <v>0.0093</v>
      </c>
      <c r="D19" s="244">
        <v>0.007</v>
      </c>
      <c r="E19" s="244">
        <v>0.0093</v>
      </c>
      <c r="F19" s="246">
        <v>0.007</v>
      </c>
    </row>
    <row r="20" spans="1:6" ht="12.75">
      <c r="A20" s="219" t="s">
        <v>504</v>
      </c>
      <c r="B20" s="220" t="s">
        <v>505</v>
      </c>
      <c r="C20" s="221">
        <v>0.111</v>
      </c>
      <c r="D20" s="244">
        <v>0.0833</v>
      </c>
      <c r="E20" s="244">
        <v>0.111</v>
      </c>
      <c r="F20" s="246">
        <v>0.0833</v>
      </c>
    </row>
    <row r="21" spans="1:6" ht="12.75">
      <c r="A21" s="219" t="s">
        <v>506</v>
      </c>
      <c r="B21" s="220" t="s">
        <v>507</v>
      </c>
      <c r="C21" s="221">
        <v>0.0007</v>
      </c>
      <c r="D21" s="244">
        <v>0.0005</v>
      </c>
      <c r="E21" s="244">
        <v>0.0007</v>
      </c>
      <c r="F21" s="246">
        <v>0.0005</v>
      </c>
    </row>
    <row r="22" spans="1:6" ht="12.75">
      <c r="A22" s="219" t="s">
        <v>508</v>
      </c>
      <c r="B22" s="220" t="s">
        <v>509</v>
      </c>
      <c r="C22" s="221">
        <v>0.0074</v>
      </c>
      <c r="D22" s="244">
        <v>0.0056</v>
      </c>
      <c r="E22" s="244">
        <v>0.0074</v>
      </c>
      <c r="F22" s="246">
        <v>0.0056</v>
      </c>
    </row>
    <row r="23" spans="1:6" ht="12.75">
      <c r="A23" s="219" t="s">
        <v>510</v>
      </c>
      <c r="B23" s="220" t="s">
        <v>511</v>
      </c>
      <c r="C23" s="221">
        <v>0.0283</v>
      </c>
      <c r="D23" s="243" t="s">
        <v>499</v>
      </c>
      <c r="E23" s="244">
        <v>0.0283</v>
      </c>
      <c r="F23" s="245" t="s">
        <v>499</v>
      </c>
    </row>
    <row r="24" spans="1:6" ht="12.75">
      <c r="A24" s="219" t="s">
        <v>512</v>
      </c>
      <c r="B24" s="220" t="s">
        <v>513</v>
      </c>
      <c r="C24" s="221">
        <v>0.0011</v>
      </c>
      <c r="D24" s="244">
        <v>0.0008</v>
      </c>
      <c r="E24" s="244">
        <v>0.0011</v>
      </c>
      <c r="F24" s="246">
        <v>0.0008</v>
      </c>
    </row>
    <row r="25" spans="1:6" ht="12.75">
      <c r="A25" s="219" t="s">
        <v>514</v>
      </c>
      <c r="B25" s="220" t="s">
        <v>515</v>
      </c>
      <c r="C25" s="221">
        <v>0.1086</v>
      </c>
      <c r="D25" s="244">
        <v>0.0815</v>
      </c>
      <c r="E25" s="244">
        <v>0.1086</v>
      </c>
      <c r="F25" s="246">
        <v>0.0815</v>
      </c>
    </row>
    <row r="26" spans="1:6" ht="12.75">
      <c r="A26" s="219" t="s">
        <v>516</v>
      </c>
      <c r="B26" s="220" t="s">
        <v>517</v>
      </c>
      <c r="C26" s="221">
        <v>0.0003</v>
      </c>
      <c r="D26" s="244">
        <v>0.0002</v>
      </c>
      <c r="E26" s="244">
        <v>0.0003</v>
      </c>
      <c r="F26" s="246">
        <v>0.0002</v>
      </c>
    </row>
    <row r="27" spans="1:6" ht="13.5" thickBot="1">
      <c r="A27" s="236" t="s">
        <v>518</v>
      </c>
      <c r="B27" s="237" t="s">
        <v>495</v>
      </c>
      <c r="C27" s="238">
        <f>SUM(C17:C26)</f>
        <v>0.48969999999999997</v>
      </c>
      <c r="D27" s="238">
        <f>SUM(D17:D26)</f>
        <v>0.1789</v>
      </c>
      <c r="E27" s="238">
        <f>SUM(E17:E26)</f>
        <v>0.48969999999999997</v>
      </c>
      <c r="F27" s="239">
        <f>SUM(F17:F26)</f>
        <v>0.1789</v>
      </c>
    </row>
    <row r="28" spans="1:6" ht="13.5" thickBot="1">
      <c r="A28" s="375" t="s">
        <v>519</v>
      </c>
      <c r="B28" s="376"/>
      <c r="C28" s="376"/>
      <c r="D28" s="376"/>
      <c r="E28" s="376"/>
      <c r="F28" s="377"/>
    </row>
    <row r="29" spans="1:6" ht="12.75">
      <c r="A29" s="226" t="s">
        <v>520</v>
      </c>
      <c r="B29" s="227" t="s">
        <v>521</v>
      </c>
      <c r="C29" s="228">
        <v>0.0714</v>
      </c>
      <c r="D29" s="228">
        <v>0.0536</v>
      </c>
      <c r="E29" s="228">
        <v>0.0714</v>
      </c>
      <c r="F29" s="229">
        <v>0.0536</v>
      </c>
    </row>
    <row r="30" spans="1:6" ht="12.75">
      <c r="A30" s="223" t="s">
        <v>522</v>
      </c>
      <c r="B30" s="227" t="s">
        <v>523</v>
      </c>
      <c r="C30" s="224">
        <v>0.0017</v>
      </c>
      <c r="D30" s="224">
        <v>0.0013</v>
      </c>
      <c r="E30" s="224">
        <v>0.0017</v>
      </c>
      <c r="F30" s="225">
        <v>0.0013</v>
      </c>
    </row>
    <row r="31" spans="1:6" ht="12.75">
      <c r="A31" s="223" t="s">
        <v>524</v>
      </c>
      <c r="B31" s="227" t="s">
        <v>525</v>
      </c>
      <c r="C31" s="224">
        <v>0.032</v>
      </c>
      <c r="D31" s="224">
        <v>0.0241</v>
      </c>
      <c r="E31" s="224">
        <v>0.032</v>
      </c>
      <c r="F31" s="225">
        <v>0.0241</v>
      </c>
    </row>
    <row r="32" spans="1:6" ht="25.5">
      <c r="A32" s="223" t="s">
        <v>526</v>
      </c>
      <c r="B32" s="227" t="s">
        <v>527</v>
      </c>
      <c r="C32" s="224">
        <v>0.0531</v>
      </c>
      <c r="D32" s="224">
        <v>0.0399</v>
      </c>
      <c r="E32" s="224">
        <v>0.0531</v>
      </c>
      <c r="F32" s="225">
        <v>0.0399</v>
      </c>
    </row>
    <row r="33" spans="1:6" ht="12.75">
      <c r="A33" s="223" t="s">
        <v>528</v>
      </c>
      <c r="B33" s="227" t="s">
        <v>529</v>
      </c>
      <c r="C33" s="224">
        <v>0.006</v>
      </c>
      <c r="D33" s="224">
        <v>0.0045</v>
      </c>
      <c r="E33" s="224">
        <v>0.006</v>
      </c>
      <c r="F33" s="225">
        <v>0.0045</v>
      </c>
    </row>
    <row r="34" spans="1:6" ht="13.5" thickBot="1">
      <c r="A34" s="236" t="s">
        <v>530</v>
      </c>
      <c r="B34" s="237" t="s">
        <v>495</v>
      </c>
      <c r="C34" s="238">
        <f>SUM(C29:C33)</f>
        <v>0.1642</v>
      </c>
      <c r="D34" s="238">
        <f>SUM(D29:D33)</f>
        <v>0.12340000000000001</v>
      </c>
      <c r="E34" s="238">
        <f>SUM(E29:E33)</f>
        <v>0.1642</v>
      </c>
      <c r="F34" s="239">
        <f>SUM(F29:F33)</f>
        <v>0.12340000000000001</v>
      </c>
    </row>
    <row r="35" spans="1:6" ht="13.5" thickBot="1">
      <c r="A35" s="375" t="s">
        <v>531</v>
      </c>
      <c r="B35" s="376"/>
      <c r="C35" s="376"/>
      <c r="D35" s="376"/>
      <c r="E35" s="376"/>
      <c r="F35" s="377"/>
    </row>
    <row r="36" spans="1:6" ht="25.5">
      <c r="A36" s="226" t="s">
        <v>532</v>
      </c>
      <c r="B36" s="227" t="s">
        <v>533</v>
      </c>
      <c r="C36" s="228">
        <v>0.0823</v>
      </c>
      <c r="D36" s="228">
        <v>0.0301</v>
      </c>
      <c r="E36" s="228">
        <v>0.1802</v>
      </c>
      <c r="F36" s="229">
        <v>0.0658</v>
      </c>
    </row>
    <row r="37" spans="1:6" ht="51">
      <c r="A37" s="223" t="s">
        <v>534</v>
      </c>
      <c r="B37" s="230" t="s">
        <v>535</v>
      </c>
      <c r="C37" s="224">
        <v>0.006</v>
      </c>
      <c r="D37" s="224">
        <v>0.0045</v>
      </c>
      <c r="E37" s="224">
        <v>0.0063</v>
      </c>
      <c r="F37" s="225">
        <v>0.0048</v>
      </c>
    </row>
    <row r="38" spans="1:6" ht="13.5" thickBot="1">
      <c r="A38" s="236" t="s">
        <v>536</v>
      </c>
      <c r="B38" s="237" t="s">
        <v>495</v>
      </c>
      <c r="C38" s="238">
        <f>SUM(C36:C37)</f>
        <v>0.0883</v>
      </c>
      <c r="D38" s="238">
        <f>SUM(D36:D37)</f>
        <v>0.0346</v>
      </c>
      <c r="E38" s="238">
        <f>SUM(E36:E37)</f>
        <v>0.1865</v>
      </c>
      <c r="F38" s="239">
        <f>SUM(F36:F37)</f>
        <v>0.0706</v>
      </c>
    </row>
    <row r="39" spans="1:6" ht="13.5" thickBot="1">
      <c r="A39" s="375" t="s">
        <v>537</v>
      </c>
      <c r="B39" s="376"/>
      <c r="C39" s="375">
        <f>C15+C27+C34+C38</f>
        <v>0.9102</v>
      </c>
      <c r="D39" s="376">
        <f>D15+D27+D34+D38</f>
        <v>0.5049</v>
      </c>
      <c r="E39" s="375">
        <f>E15+E27+E34+E38</f>
        <v>1.2084000000000001</v>
      </c>
      <c r="F39" s="376">
        <f>F15+F27+F34+F38</f>
        <v>0.7409000000000001</v>
      </c>
    </row>
  </sheetData>
  <mergeCells count="13">
    <mergeCell ref="A1:F1"/>
    <mergeCell ref="A16:F16"/>
    <mergeCell ref="A28:F28"/>
    <mergeCell ref="A35:F35"/>
    <mergeCell ref="A39:B39"/>
    <mergeCell ref="C39:D39"/>
    <mergeCell ref="E39:F39"/>
    <mergeCell ref="A2:F2"/>
    <mergeCell ref="A3:A4"/>
    <mergeCell ref="B3:B4"/>
    <mergeCell ref="C3:D3"/>
    <mergeCell ref="E3:F3"/>
    <mergeCell ref="A5:F5"/>
  </mergeCells>
  <printOptions/>
  <pageMargins left="0.25" right="0.25" top="0.75" bottom="0.75" header="0.3" footer="0.3"/>
  <pageSetup fitToHeight="0" fitToWidth="1"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view="pageBreakPreview" zoomScale="82" zoomScaleSheetLayoutView="82" workbookViewId="0" topLeftCell="A1">
      <selection activeCell="E28" sqref="E28"/>
    </sheetView>
  </sheetViews>
  <sheetFormatPr defaultColWidth="9.33203125" defaultRowHeight="12.75"/>
  <cols>
    <col min="1" max="1" width="16.16015625" style="247" customWidth="1"/>
    <col min="2" max="2" width="13.66015625" style="247" customWidth="1"/>
    <col min="3" max="3" width="7.16015625" style="247" bestFit="1" customWidth="1"/>
    <col min="4" max="4" width="4.83203125" style="247" customWidth="1"/>
    <col min="5" max="5" width="30.83203125" style="247" customWidth="1"/>
    <col min="6" max="44" width="9.33203125" style="247" customWidth="1"/>
  </cols>
  <sheetData>
    <row r="1" spans="1:13" ht="12.75">
      <c r="A1" s="391"/>
      <c r="B1" s="392"/>
      <c r="C1" s="392"/>
      <c r="D1" s="392"/>
      <c r="E1" s="393"/>
      <c r="F1" s="307"/>
      <c r="G1" s="307"/>
      <c r="H1" s="307"/>
      <c r="I1" s="307"/>
      <c r="J1" s="307"/>
      <c r="K1" s="307"/>
      <c r="L1" s="307"/>
      <c r="M1" s="307"/>
    </row>
    <row r="2" spans="1:13" ht="24.75" customHeight="1">
      <c r="A2" s="394" t="s">
        <v>454</v>
      </c>
      <c r="B2" s="395"/>
      <c r="C2" s="395"/>
      <c r="D2" s="395"/>
      <c r="E2" s="396"/>
      <c r="F2" s="257"/>
      <c r="G2" s="306"/>
      <c r="H2" s="306"/>
      <c r="I2" s="265"/>
      <c r="J2" s="265"/>
      <c r="K2" s="265"/>
      <c r="L2" s="265"/>
      <c r="M2" s="265"/>
    </row>
    <row r="3" spans="1:13" ht="19.5">
      <c r="A3" s="397" t="s">
        <v>538</v>
      </c>
      <c r="B3" s="398"/>
      <c r="C3" s="398"/>
      <c r="D3" s="398"/>
      <c r="E3" s="399"/>
      <c r="F3" s="305"/>
      <c r="G3" s="305"/>
      <c r="H3" s="305"/>
      <c r="I3" s="265"/>
      <c r="J3" s="265"/>
      <c r="K3" s="265"/>
      <c r="L3" s="265"/>
      <c r="M3" s="265"/>
    </row>
    <row r="4" spans="1:13" ht="20.25" thickBot="1">
      <c r="A4" s="400"/>
      <c r="B4" s="401"/>
      <c r="C4" s="401"/>
      <c r="D4" s="401"/>
      <c r="E4" s="402"/>
      <c r="F4" s="305"/>
      <c r="G4" s="305"/>
      <c r="H4" s="305"/>
      <c r="I4" s="265"/>
      <c r="J4" s="265"/>
      <c r="K4" s="265"/>
      <c r="L4" s="265"/>
      <c r="M4" s="265"/>
    </row>
    <row r="5" spans="1:13" ht="51.75" customHeight="1" thickBot="1">
      <c r="A5" s="406" t="s">
        <v>561</v>
      </c>
      <c r="B5" s="407"/>
      <c r="C5" s="407"/>
      <c r="D5" s="407"/>
      <c r="E5" s="408"/>
      <c r="F5" s="302"/>
      <c r="G5" s="302"/>
      <c r="H5" s="302"/>
      <c r="I5" s="302"/>
      <c r="J5" s="302"/>
      <c r="K5" s="302"/>
      <c r="L5" s="302"/>
      <c r="M5" s="302"/>
    </row>
    <row r="6" spans="1:13" ht="15.75" thickBot="1">
      <c r="A6" s="251"/>
      <c r="B6" s="304"/>
      <c r="C6" s="304"/>
      <c r="D6" s="303"/>
      <c r="E6" s="252"/>
      <c r="F6" s="302"/>
      <c r="G6" s="302"/>
      <c r="H6" s="302"/>
      <c r="I6" s="302"/>
      <c r="J6" s="302"/>
      <c r="K6" s="302"/>
      <c r="L6" s="302"/>
      <c r="M6" s="302"/>
    </row>
    <row r="7" spans="1:13" ht="15.75" thickBot="1">
      <c r="A7" s="403" t="s">
        <v>539</v>
      </c>
      <c r="B7" s="404"/>
      <c r="C7" s="404"/>
      <c r="D7" s="404"/>
      <c r="E7" s="405"/>
      <c r="F7" s="268"/>
      <c r="G7" s="267"/>
      <c r="H7" s="265"/>
      <c r="I7" s="267"/>
      <c r="J7" s="265"/>
      <c r="K7" s="265"/>
      <c r="L7" s="265"/>
      <c r="M7" s="265"/>
    </row>
    <row r="8" spans="1:13" ht="24">
      <c r="A8" s="299" t="s">
        <v>540</v>
      </c>
      <c r="B8" s="285" t="s">
        <v>541</v>
      </c>
      <c r="C8" s="263">
        <v>0.008</v>
      </c>
      <c r="D8" s="283" t="s">
        <v>185</v>
      </c>
      <c r="E8" s="282" t="s">
        <v>542</v>
      </c>
      <c r="F8" s="268"/>
      <c r="G8" s="267"/>
      <c r="H8" s="265"/>
      <c r="I8" s="267"/>
      <c r="J8" s="265"/>
      <c r="K8" s="265"/>
      <c r="L8" s="265"/>
      <c r="M8" s="265"/>
    </row>
    <row r="9" spans="1:13" ht="12.75">
      <c r="A9" s="294"/>
      <c r="B9" s="289"/>
      <c r="C9" s="288"/>
      <c r="D9" s="287"/>
      <c r="E9" s="286"/>
      <c r="F9" s="268"/>
      <c r="G9" s="267"/>
      <c r="H9" s="265"/>
      <c r="I9" s="267"/>
      <c r="J9" s="265"/>
      <c r="K9" s="265"/>
      <c r="L9" s="265"/>
      <c r="M9" s="265"/>
    </row>
    <row r="10" spans="1:13" ht="12.75">
      <c r="A10" s="299" t="s">
        <v>543</v>
      </c>
      <c r="B10" s="285" t="s">
        <v>544</v>
      </c>
      <c r="C10" s="284">
        <v>0.0127</v>
      </c>
      <c r="D10" s="283" t="s">
        <v>185</v>
      </c>
      <c r="E10" s="282" t="s">
        <v>542</v>
      </c>
      <c r="F10" s="268"/>
      <c r="G10" s="267"/>
      <c r="H10" s="265"/>
      <c r="I10" s="267"/>
      <c r="J10" s="265"/>
      <c r="K10" s="265"/>
      <c r="L10" s="265"/>
      <c r="M10" s="265"/>
    </row>
    <row r="11" spans="1:13" ht="12.75">
      <c r="A11" s="294"/>
      <c r="B11" s="289"/>
      <c r="C11" s="288"/>
      <c r="D11" s="287"/>
      <c r="E11" s="286"/>
      <c r="F11" s="268"/>
      <c r="G11" s="267"/>
      <c r="H11" s="265"/>
      <c r="I11" s="267"/>
      <c r="J11" s="265"/>
      <c r="K11" s="265"/>
      <c r="L11" s="265"/>
      <c r="M11" s="265"/>
    </row>
    <row r="12" spans="1:13" ht="24">
      <c r="A12" s="299" t="s">
        <v>545</v>
      </c>
      <c r="B12" s="285" t="s">
        <v>546</v>
      </c>
      <c r="C12" s="263">
        <v>0.0123</v>
      </c>
      <c r="D12" s="283" t="s">
        <v>185</v>
      </c>
      <c r="E12" s="282" t="s">
        <v>542</v>
      </c>
      <c r="F12" s="268"/>
      <c r="G12" s="267"/>
      <c r="H12" s="265"/>
      <c r="I12" s="267"/>
      <c r="J12" s="265"/>
      <c r="K12" s="265"/>
      <c r="L12" s="265"/>
      <c r="M12" s="265"/>
    </row>
    <row r="13" spans="1:13" ht="12.75">
      <c r="A13" s="294"/>
      <c r="B13" s="289"/>
      <c r="C13" s="288"/>
      <c r="D13" s="287"/>
      <c r="E13" s="286"/>
      <c r="F13" s="268"/>
      <c r="G13" s="267"/>
      <c r="H13" s="265"/>
      <c r="I13" s="267"/>
      <c r="J13" s="265"/>
      <c r="K13" s="265"/>
      <c r="L13" s="265"/>
      <c r="M13" s="265"/>
    </row>
    <row r="14" spans="1:13" ht="24">
      <c r="A14" s="299" t="s">
        <v>547</v>
      </c>
      <c r="B14" s="285" t="s">
        <v>548</v>
      </c>
      <c r="C14" s="263">
        <v>0.04</v>
      </c>
      <c r="D14" s="283" t="s">
        <v>185</v>
      </c>
      <c r="E14" s="282" t="s">
        <v>542</v>
      </c>
      <c r="F14" s="268"/>
      <c r="G14" s="267"/>
      <c r="H14" s="265"/>
      <c r="I14" s="267"/>
      <c r="J14" s="265"/>
      <c r="K14" s="265"/>
      <c r="L14" s="265"/>
      <c r="M14" s="265"/>
    </row>
    <row r="15" spans="1:13" ht="12.75">
      <c r="A15" s="301"/>
      <c r="B15" s="289"/>
      <c r="C15" s="288"/>
      <c r="D15" s="287"/>
      <c r="E15" s="286"/>
      <c r="F15" s="268"/>
      <c r="G15" s="267"/>
      <c r="H15" s="265"/>
      <c r="I15" s="267"/>
      <c r="J15" s="265"/>
      <c r="K15" s="265"/>
      <c r="L15" s="265"/>
      <c r="M15" s="265"/>
    </row>
    <row r="16" spans="1:13" ht="12.75">
      <c r="A16" s="299" t="s">
        <v>549</v>
      </c>
      <c r="B16" s="285" t="s">
        <v>550</v>
      </c>
      <c r="C16" s="284">
        <v>0.0634</v>
      </c>
      <c r="D16" s="283" t="s">
        <v>185</v>
      </c>
      <c r="E16" s="282" t="s">
        <v>542</v>
      </c>
      <c r="F16" s="268"/>
      <c r="G16" s="267"/>
      <c r="H16" s="265"/>
      <c r="I16" s="267"/>
      <c r="J16" s="265"/>
      <c r="K16" s="265"/>
      <c r="L16" s="265"/>
      <c r="M16" s="265"/>
    </row>
    <row r="17" spans="1:9" ht="12.75">
      <c r="A17" s="301"/>
      <c r="B17" s="280"/>
      <c r="C17" s="300"/>
      <c r="D17" s="287"/>
      <c r="E17" s="286"/>
      <c r="F17" s="268"/>
      <c r="G17" s="267"/>
      <c r="H17" s="265"/>
      <c r="I17" s="267"/>
    </row>
    <row r="18" spans="1:9" ht="36">
      <c r="A18" s="299" t="s">
        <v>551</v>
      </c>
      <c r="B18" s="285" t="s">
        <v>552</v>
      </c>
      <c r="C18" s="263">
        <f>SUM(C20:C24)</f>
        <v>0.0865</v>
      </c>
      <c r="D18" s="283" t="s">
        <v>185</v>
      </c>
      <c r="E18" s="282" t="s">
        <v>542</v>
      </c>
      <c r="F18" s="268"/>
      <c r="G18" s="267"/>
      <c r="H18" s="265"/>
      <c r="I18" s="267"/>
    </row>
    <row r="19" spans="1:9" ht="12.75">
      <c r="A19" s="294"/>
      <c r="B19" s="289"/>
      <c r="C19" s="288"/>
      <c r="D19" s="287"/>
      <c r="E19" s="286"/>
      <c r="F19" s="268"/>
      <c r="G19" s="267"/>
      <c r="H19" s="265"/>
      <c r="I19" s="267"/>
    </row>
    <row r="20" spans="1:9" ht="12.75">
      <c r="A20" s="292"/>
      <c r="B20" s="285" t="s">
        <v>553</v>
      </c>
      <c r="C20" s="298">
        <v>0.0065</v>
      </c>
      <c r="D20" s="283"/>
      <c r="E20" s="282"/>
      <c r="F20" s="268"/>
      <c r="G20" s="267"/>
      <c r="H20" s="265"/>
      <c r="I20" s="267"/>
    </row>
    <row r="21" spans="1:9" ht="12.75">
      <c r="A21" s="294"/>
      <c r="B21" s="289"/>
      <c r="C21" s="297"/>
      <c r="D21" s="287"/>
      <c r="E21" s="286"/>
      <c r="F21" s="268"/>
      <c r="G21" s="267"/>
      <c r="H21" s="265"/>
      <c r="I21" s="267"/>
    </row>
    <row r="22" spans="1:9" ht="12.75">
      <c r="A22" s="292"/>
      <c r="B22" s="296" t="s">
        <v>554</v>
      </c>
      <c r="C22" s="290">
        <v>0.03</v>
      </c>
      <c r="D22" s="283"/>
      <c r="E22" s="282" t="s">
        <v>542</v>
      </c>
      <c r="F22" s="268"/>
      <c r="G22" s="291"/>
      <c r="H22" s="295"/>
      <c r="I22" s="291"/>
    </row>
    <row r="23" spans="1:9" ht="12.75">
      <c r="A23" s="294"/>
      <c r="B23" s="289"/>
      <c r="C23" s="293"/>
      <c r="D23" s="287"/>
      <c r="E23" s="286"/>
      <c r="F23" s="268"/>
      <c r="G23" s="267"/>
      <c r="H23" s="265"/>
      <c r="I23" s="267"/>
    </row>
    <row r="24" spans="1:9" ht="12.75">
      <c r="A24" s="292"/>
      <c r="B24" s="285" t="s">
        <v>555</v>
      </c>
      <c r="C24" s="290">
        <v>0.05</v>
      </c>
      <c r="D24" s="283"/>
      <c r="E24" s="282" t="s">
        <v>542</v>
      </c>
      <c r="F24" s="268"/>
      <c r="G24" s="267"/>
      <c r="H24" s="276"/>
      <c r="I24" s="267"/>
    </row>
    <row r="25" spans="1:9" ht="12.75">
      <c r="A25" s="294"/>
      <c r="B25" s="289"/>
      <c r="C25" s="293"/>
      <c r="D25" s="287"/>
      <c r="E25" s="286"/>
      <c r="F25" s="268"/>
      <c r="G25" s="267"/>
      <c r="H25" s="276"/>
      <c r="I25" s="267"/>
    </row>
    <row r="26" spans="1:11" ht="12.75">
      <c r="A26" s="281"/>
      <c r="B26" s="280"/>
      <c r="C26" s="279"/>
      <c r="D26" s="278"/>
      <c r="E26" s="277"/>
      <c r="F26" s="268"/>
      <c r="G26" s="267"/>
      <c r="H26" s="265"/>
      <c r="I26" s="267"/>
      <c r="J26" s="276"/>
      <c r="K26" s="265"/>
    </row>
    <row r="27" spans="1:11" ht="15">
      <c r="A27" s="248"/>
      <c r="B27" s="272"/>
      <c r="C27" s="271"/>
      <c r="D27" s="270"/>
      <c r="E27" s="250" t="s">
        <v>557</v>
      </c>
      <c r="F27" s="268"/>
      <c r="G27" s="274" t="s">
        <v>556</v>
      </c>
      <c r="H27" s="275"/>
      <c r="I27" s="274"/>
      <c r="J27" s="274"/>
      <c r="K27" s="274"/>
    </row>
    <row r="28" spans="1:11" ht="12.75">
      <c r="A28" s="273"/>
      <c r="B28" s="272"/>
      <c r="C28" s="271"/>
      <c r="D28" s="270"/>
      <c r="E28" s="310">
        <f>(((1+C14+C8+C10)*(1+C12)*(1+C16))/(1-C18))-1</f>
        <v>0.24994214020142302</v>
      </c>
      <c r="F28" s="268"/>
      <c r="G28" s="267"/>
      <c r="H28" s="265"/>
      <c r="I28" s="267"/>
      <c r="J28" s="265"/>
      <c r="K28" s="265"/>
    </row>
    <row r="29" spans="1:11" ht="15">
      <c r="A29" s="269"/>
      <c r="B29" s="249"/>
      <c r="C29" s="249"/>
      <c r="D29" s="249"/>
      <c r="E29" s="262"/>
      <c r="F29" s="268"/>
      <c r="G29" s="266"/>
      <c r="H29" s="266"/>
      <c r="I29" s="267"/>
      <c r="J29" s="265"/>
      <c r="K29" s="265"/>
    </row>
    <row r="30" spans="1:11" ht="12.75">
      <c r="A30" s="269"/>
      <c r="C30" s="259"/>
      <c r="E30" s="262"/>
      <c r="F30" s="268"/>
      <c r="G30" s="267"/>
      <c r="H30" s="265"/>
      <c r="I30" s="267"/>
      <c r="J30" s="265"/>
      <c r="K30" s="265"/>
    </row>
    <row r="31" spans="1:11" ht="96.75" customHeight="1">
      <c r="A31" s="388" t="s">
        <v>558</v>
      </c>
      <c r="B31" s="389"/>
      <c r="C31" s="389"/>
      <c r="D31" s="389"/>
      <c r="E31" s="390"/>
      <c r="F31" s="268"/>
      <c r="G31" s="267"/>
      <c r="H31" s="265"/>
      <c r="I31" s="267"/>
      <c r="J31" s="265"/>
      <c r="K31" s="265"/>
    </row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6" ht="15"/>
    <row r="67" ht="15"/>
    <row r="68" ht="15"/>
    <row r="69" ht="15"/>
    <row r="70" ht="15"/>
    <row r="71" ht="15"/>
  </sheetData>
  <mergeCells count="6">
    <mergeCell ref="A31:E31"/>
    <mergeCell ref="A1:E1"/>
    <mergeCell ref="A2:E2"/>
    <mergeCell ref="A3:E4"/>
    <mergeCell ref="A7:E7"/>
    <mergeCell ref="A5:E5"/>
  </mergeCells>
  <printOptions/>
  <pageMargins left="0.7" right="0.7" top="0.75" bottom="0.75" header="0.3" footer="0.3"/>
  <pageSetup fitToHeight="0" fitToWidth="1" horizontalDpi="360" verticalDpi="360" orientation="portrait" paperSize="9" r:id="rId2"/>
  <rowBreaks count="1" manualBreakCount="1">
    <brk id="33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Orçamentária - 06 Salas de aula sem preços.xls</dc:title>
  <dc:subject/>
  <dc:creator>analuzia</dc:creator>
  <cp:keywords/>
  <dc:description/>
  <cp:lastModifiedBy>Baptista</cp:lastModifiedBy>
  <cp:lastPrinted>2019-05-02T15:05:16Z</cp:lastPrinted>
  <dcterms:created xsi:type="dcterms:W3CDTF">2019-03-11T18:28:01Z</dcterms:created>
  <dcterms:modified xsi:type="dcterms:W3CDTF">2019-05-02T15:05:26Z</dcterms:modified>
  <cp:category/>
  <cp:version/>
  <cp:contentType/>
  <cp:contentStatus/>
</cp:coreProperties>
</file>