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900" windowWidth="14430" windowHeight="9495" tabRatio="813" firstSheet="2" activeTab="2"/>
  </bookViews>
  <sheets>
    <sheet name="SER.PRE.1.0" sheetId="13" r:id="rId1"/>
    <sheet name="PAV.2.0" sheetId="15" r:id="rId2"/>
    <sheet name="Orçamento" sheetId="31" r:id="rId3"/>
    <sheet name="Memória de Cálculo" sheetId="30" r:id="rId4"/>
  </sheets>
  <definedNames>
    <definedName name="_xlnm.Print_Area" localSheetId="3">'Memória de Cálculo'!$A$1:$M$154</definedName>
    <definedName name="_xlnm.Print_Area" localSheetId="2">Orçamento!$A$1:$I$119</definedName>
    <definedName name="_xlnm.Print_Area" localSheetId="1">PAV.2.0!$A$1:$J$40</definedName>
    <definedName name="_xlnm.Print_Area" localSheetId="0">SER.PRE.1.0!$A$1:$K$29</definedName>
    <definedName name="_xlnm.Print_Titles" localSheetId="2">Orçamento!$10:$11</definedName>
  </definedNames>
  <calcPr calcId="144525"/>
</workbook>
</file>

<file path=xl/calcChain.xml><?xml version="1.0" encoding="utf-8"?>
<calcChain xmlns="http://schemas.openxmlformats.org/spreadsheetml/2006/main">
  <c r="I119" i="31" l="1"/>
  <c r="H111" i="31"/>
  <c r="I111" i="31" s="1"/>
  <c r="H110" i="31"/>
  <c r="I110" i="31" s="1"/>
  <c r="H108" i="31"/>
  <c r="I108" i="31" s="1"/>
  <c r="H107" i="31"/>
  <c r="I107" i="31" s="1"/>
  <c r="H104" i="31"/>
  <c r="I104" i="31" s="1"/>
  <c r="H103" i="31"/>
  <c r="I103" i="31" s="1"/>
  <c r="H101" i="31"/>
  <c r="I101" i="31" s="1"/>
  <c r="H100" i="31"/>
  <c r="I100" i="31" s="1"/>
  <c r="H96" i="31"/>
  <c r="I96" i="31" s="1"/>
  <c r="H95" i="31"/>
  <c r="I95" i="31" s="1"/>
  <c r="H93" i="31"/>
  <c r="I93" i="31" s="1"/>
  <c r="H92" i="31"/>
  <c r="I92" i="31" s="1"/>
  <c r="H88" i="31"/>
  <c r="I88" i="31" s="1"/>
  <c r="H87" i="31"/>
  <c r="I87" i="31" s="1"/>
  <c r="H85" i="31"/>
  <c r="I85" i="31" s="1"/>
  <c r="H84" i="31"/>
  <c r="I84" i="31" s="1"/>
  <c r="H80" i="31"/>
  <c r="I80" i="31" s="1"/>
  <c r="H79" i="31"/>
  <c r="I79" i="31" s="1"/>
  <c r="H77" i="31"/>
  <c r="I77" i="31" s="1"/>
  <c r="H76" i="31"/>
  <c r="I76" i="31" s="1"/>
  <c r="I72" i="31"/>
  <c r="H72" i="31"/>
  <c r="H71" i="31"/>
  <c r="I71" i="31" s="1"/>
  <c r="H69" i="31"/>
  <c r="I69" i="31" s="1"/>
  <c r="H68" i="31"/>
  <c r="I68" i="31" s="1"/>
  <c r="H64" i="31"/>
  <c r="I64" i="31" s="1"/>
  <c r="H63" i="31"/>
  <c r="I63" i="31" s="1"/>
  <c r="H61" i="31"/>
  <c r="I61" i="31" s="1"/>
  <c r="H60" i="31"/>
  <c r="I60" i="31" s="1"/>
  <c r="H56" i="31"/>
  <c r="I56" i="31" s="1"/>
  <c r="H55" i="31"/>
  <c r="I55" i="31" s="1"/>
  <c r="H53" i="31"/>
  <c r="I53" i="31" s="1"/>
  <c r="H52" i="31"/>
  <c r="I52" i="31" s="1"/>
  <c r="H48" i="31"/>
  <c r="I48" i="31" s="1"/>
  <c r="H47" i="31"/>
  <c r="I47" i="31" s="1"/>
  <c r="I45" i="31"/>
  <c r="H45" i="31"/>
  <c r="H44" i="31"/>
  <c r="I44" i="31" s="1"/>
  <c r="H39" i="31"/>
  <c r="I39" i="31" s="1"/>
  <c r="I112" i="31" l="1"/>
  <c r="I105" i="31"/>
  <c r="I97" i="31"/>
  <c r="I49" i="31"/>
  <c r="I73" i="31"/>
  <c r="I89" i="31"/>
  <c r="I81" i="31"/>
  <c r="I65" i="31"/>
  <c r="I57" i="31"/>
  <c r="C89" i="30"/>
  <c r="G83" i="30"/>
  <c r="C78" i="30"/>
  <c r="C72" i="30"/>
  <c r="C65" i="30"/>
  <c r="C55" i="30"/>
  <c r="C49" i="30"/>
  <c r="C42" i="30"/>
  <c r="C37" i="30"/>
  <c r="C32" i="30"/>
  <c r="B143" i="30"/>
  <c r="B139" i="30"/>
  <c r="B134" i="30"/>
  <c r="B129" i="30"/>
  <c r="B123" i="30"/>
  <c r="B119" i="30"/>
  <c r="B115" i="30"/>
  <c r="B111" i="30"/>
  <c r="B107" i="30"/>
  <c r="B103" i="30"/>
  <c r="A103" i="30"/>
  <c r="B91" i="30"/>
  <c r="A91" i="30"/>
  <c r="G94" i="30"/>
  <c r="C99" i="30" s="1"/>
  <c r="B81" i="30"/>
  <c r="A81" i="30"/>
  <c r="B74" i="30"/>
  <c r="A74" i="30"/>
  <c r="B68" i="30"/>
  <c r="A68" i="30"/>
  <c r="B60" i="30"/>
  <c r="A60" i="30"/>
  <c r="A107" i="30"/>
  <c r="B51" i="30"/>
  <c r="B44" i="30"/>
  <c r="B39" i="30"/>
  <c r="B34" i="30"/>
  <c r="B29" i="30"/>
  <c r="B20" i="30"/>
  <c r="B15" i="30"/>
  <c r="B10" i="30"/>
  <c r="B24" i="30"/>
  <c r="A143" i="30" l="1"/>
  <c r="A139" i="30"/>
  <c r="A134" i="30"/>
  <c r="A129" i="30"/>
  <c r="A123" i="30"/>
  <c r="A119" i="30"/>
  <c r="A115" i="30"/>
  <c r="A111" i="30"/>
  <c r="A51" i="30"/>
  <c r="A44" i="30"/>
  <c r="A39" i="30"/>
  <c r="A34" i="30"/>
  <c r="A29" i="30"/>
  <c r="A24" i="30"/>
  <c r="A20" i="30"/>
  <c r="A15" i="30"/>
  <c r="A10" i="30"/>
  <c r="H40" i="31" l="1"/>
  <c r="I40" i="31" s="1"/>
  <c r="H37" i="31"/>
  <c r="H36" i="31"/>
  <c r="H32" i="31"/>
  <c r="H31" i="31"/>
  <c r="H29" i="31"/>
  <c r="H28" i="31"/>
  <c r="H24" i="31"/>
  <c r="H23" i="31"/>
  <c r="H21" i="31"/>
  <c r="H20" i="31"/>
  <c r="H15" i="31"/>
  <c r="H14" i="31"/>
  <c r="C146" i="30"/>
  <c r="C131" i="30"/>
  <c r="C132" i="30" s="1"/>
  <c r="E136" i="30" s="1"/>
  <c r="C126" i="30"/>
  <c r="C136" i="30" s="1"/>
  <c r="C18" i="30"/>
  <c r="C137" i="30" l="1"/>
  <c r="I37" i="31"/>
  <c r="I23" i="31"/>
  <c r="I29" i="31"/>
  <c r="I15" i="31"/>
  <c r="I24" i="31"/>
  <c r="I14" i="31"/>
  <c r="I21" i="31"/>
  <c r="I32" i="31"/>
  <c r="I20" i="31"/>
  <c r="I31" i="31"/>
  <c r="I36" i="31"/>
  <c r="I28" i="31"/>
  <c r="I41" i="31" l="1"/>
  <c r="I25" i="31"/>
  <c r="I33" i="31"/>
  <c r="I16" i="31"/>
  <c r="C27" i="30" l="1"/>
  <c r="B5" i="31" l="1"/>
  <c r="B5" i="30"/>
  <c r="B25" i="13"/>
  <c r="A25" i="13"/>
  <c r="E36" i="15" l="1"/>
  <c r="H34" i="15"/>
  <c r="J31" i="15"/>
  <c r="B28" i="15" l="1"/>
  <c r="A28" i="15"/>
  <c r="E26" i="15" l="1"/>
  <c r="D18" i="15"/>
  <c r="F22" i="15"/>
  <c r="A5" i="15"/>
  <c r="A4" i="15"/>
  <c r="C14" i="15"/>
  <c r="C10" i="15"/>
  <c r="B5" i="15" l="1"/>
  <c r="B20" i="15" l="1"/>
  <c r="A20" i="15"/>
  <c r="F14" i="13" l="1"/>
  <c r="C17" i="13" s="1"/>
  <c r="A3" i="15" l="1"/>
  <c r="A2" i="15"/>
  <c r="A19" i="13"/>
  <c r="B19" i="13"/>
  <c r="A3" i="13" l="1"/>
  <c r="A2" i="13"/>
  <c r="C9" i="13"/>
  <c r="B11" i="13"/>
  <c r="C23" i="13"/>
</calcChain>
</file>

<file path=xl/sharedStrings.xml><?xml version="1.0" encoding="utf-8"?>
<sst xmlns="http://schemas.openxmlformats.org/spreadsheetml/2006/main" count="443" uniqueCount="122">
  <si>
    <t>1.1</t>
  </si>
  <si>
    <t>SERVIÇOS INICIAIS</t>
  </si>
  <si>
    <t>m²</t>
  </si>
  <si>
    <t>m³</t>
  </si>
  <si>
    <t>TABELA</t>
  </si>
  <si>
    <t>CÓDIGO</t>
  </si>
  <si>
    <t>und</t>
  </si>
  <si>
    <t>2.1</t>
  </si>
  <si>
    <t>m</t>
  </si>
  <si>
    <t>x</t>
  </si>
  <si>
    <t>=</t>
  </si>
  <si>
    <t>1.2</t>
  </si>
  <si>
    <t>Placa de Obra</t>
  </si>
  <si>
    <t>PO=</t>
  </si>
  <si>
    <t>LO=</t>
  </si>
  <si>
    <t>Item</t>
  </si>
  <si>
    <t>A total=</t>
  </si>
  <si>
    <t>L=</t>
  </si>
  <si>
    <t>comp.</t>
  </si>
  <si>
    <t xml:space="preserve">PAVIMENTAÇÃO </t>
  </si>
  <si>
    <t>1.</t>
  </si>
  <si>
    <t>larg</t>
  </si>
  <si>
    <t>largura</t>
  </si>
  <si>
    <t>altura</t>
  </si>
  <si>
    <t>BDI</t>
  </si>
  <si>
    <t>comprimento</t>
  </si>
  <si>
    <t>total</t>
  </si>
  <si>
    <t>C=</t>
  </si>
  <si>
    <t>SEDOP</t>
  </si>
  <si>
    <t>área total do terreno</t>
  </si>
  <si>
    <t xml:space="preserve"> área conforme demarcação do projeto</t>
  </si>
  <si>
    <t xml:space="preserve">largura </t>
  </si>
  <si>
    <t>Quantidade =</t>
  </si>
  <si>
    <t>Área Playground =</t>
  </si>
  <si>
    <t>Área gramada total =</t>
  </si>
  <si>
    <t>(sem área de meio fio)</t>
  </si>
  <si>
    <t>Área Praça =</t>
  </si>
  <si>
    <t>Área canteiro =</t>
  </si>
  <si>
    <t>Área de calçada = Área da Praça (sem área de meio fio) - Área canteiros - Área Playground</t>
  </si>
  <si>
    <t>MEMÓRIA DE CÁLCULO 2</t>
  </si>
  <si>
    <t>MEMÓRIA DE CÁLCULO 1</t>
  </si>
  <si>
    <t>COMPRIMENTO DE MEIO FIO TOTAL =</t>
  </si>
  <si>
    <t>2.2</t>
  </si>
  <si>
    <t>perímetro dos canteiros</t>
  </si>
  <si>
    <t>quantidade</t>
  </si>
  <si>
    <t>perímetro do playground</t>
  </si>
  <si>
    <t>quant. de placas</t>
  </si>
  <si>
    <t>P.T=</t>
  </si>
  <si>
    <t>quant. De rampas</t>
  </si>
  <si>
    <t>ÁREA DE PISO TÁTIL</t>
  </si>
  <si>
    <t>cj</t>
  </si>
  <si>
    <t>Total=</t>
  </si>
  <si>
    <t>-</t>
  </si>
  <si>
    <r>
      <t xml:space="preserve">CONTRATANTE: </t>
    </r>
    <r>
      <rPr>
        <sz val="11"/>
        <rFont val="Arial"/>
        <family val="2"/>
      </rPr>
      <t xml:space="preserve"> PREFEITURA MUNICIPAL DE OURÉM - PARÁ</t>
    </r>
  </si>
  <si>
    <r>
      <t xml:space="preserve">LOCAL: </t>
    </r>
    <r>
      <rPr>
        <sz val="11"/>
        <rFont val="Arial"/>
        <family val="2"/>
      </rPr>
      <t>OURÉM - PA</t>
    </r>
  </si>
  <si>
    <r>
      <t>VALOR:</t>
    </r>
    <r>
      <rPr>
        <sz val="11"/>
        <rFont val="Arial"/>
        <family val="2"/>
      </rPr>
      <t xml:space="preserve"> </t>
    </r>
  </si>
  <si>
    <r>
      <t>PRAZO:</t>
    </r>
    <r>
      <rPr>
        <sz val="11"/>
        <rFont val="Arial"/>
        <family val="2"/>
      </rPr>
      <t xml:space="preserve"> </t>
    </r>
  </si>
  <si>
    <t>E=</t>
  </si>
  <si>
    <t>A=</t>
  </si>
  <si>
    <t>P.F=</t>
  </si>
  <si>
    <t>AL=</t>
  </si>
  <si>
    <t>P.E=</t>
  </si>
  <si>
    <t>+</t>
  </si>
  <si>
    <t>Piso Cimentado</t>
  </si>
  <si>
    <t>P=</t>
  </si>
  <si>
    <t>H=</t>
  </si>
  <si>
    <t>C.C=</t>
  </si>
  <si>
    <t>R=</t>
  </si>
  <si>
    <t>CI=</t>
  </si>
  <si>
    <t>L.O=</t>
  </si>
  <si>
    <t>Discrição dos Serviços</t>
  </si>
  <si>
    <t>Unid.</t>
  </si>
  <si>
    <t>Quant.</t>
  </si>
  <si>
    <t xml:space="preserve">PREÇO UNIT. </t>
  </si>
  <si>
    <t>PREÇO C/ BDI</t>
  </si>
  <si>
    <t>VALOR TOTAL</t>
  </si>
  <si>
    <t>1</t>
  </si>
  <si>
    <t>Placa da obra em aço galvanizado</t>
  </si>
  <si>
    <t>2</t>
  </si>
  <si>
    <t>TOTAL DO ORÇAMENTO</t>
  </si>
  <si>
    <t>RESP. TEC.: PATRICK DA SILVA SIDRIM CREA/PA: 1517032679</t>
  </si>
  <si>
    <t>L= área do autocad</t>
  </si>
  <si>
    <t>P</t>
  </si>
  <si>
    <t>167,86 m</t>
  </si>
  <si>
    <t>P/MURO</t>
  </si>
  <si>
    <t>L= 1.375,93</t>
  </si>
  <si>
    <r>
      <t>OBRA:</t>
    </r>
    <r>
      <rPr>
        <sz val="11"/>
        <rFont val="Arial"/>
        <family val="2"/>
      </rPr>
      <t xml:space="preserve"> CONSTRUÇÃO DE ARENA DE FUTEBOL DE AREIA - VILA DO ARRAILA DO CAETÉ</t>
    </r>
  </si>
  <si>
    <r>
      <t>DATA:</t>
    </r>
    <r>
      <rPr>
        <sz val="11"/>
        <rFont val="Arial"/>
        <family val="2"/>
      </rPr>
      <t xml:space="preserve"> ABRIL DE 2018</t>
    </r>
  </si>
  <si>
    <t>SEDOP/PA DATA BASE: ABRIL 2018</t>
  </si>
  <si>
    <t>12 MESES</t>
  </si>
  <si>
    <t>1.1.1</t>
  </si>
  <si>
    <t>1.1.2</t>
  </si>
  <si>
    <t>B=</t>
  </si>
  <si>
    <t>C.A.=</t>
  </si>
  <si>
    <r>
      <t>OBRA:</t>
    </r>
    <r>
      <rPr>
        <sz val="11"/>
        <rFont val="Arial"/>
        <family val="2"/>
      </rPr>
      <t xml:space="preserve"> PAVIMENTAÇÃO COM MASSA ASFÁLTICA (CBUQ)</t>
    </r>
  </si>
  <si>
    <r>
      <t xml:space="preserve">LOCAL: CIDADE DE </t>
    </r>
    <r>
      <rPr>
        <sz val="11"/>
        <rFont val="Arial"/>
        <family val="2"/>
      </rPr>
      <t>OURÉM E VILA DO ARRAILA DO CAETÉ</t>
    </r>
  </si>
  <si>
    <t>06 MESES</t>
  </si>
  <si>
    <t>SEDOP/PA e SINAPI DATA BASE: ABRIL 2018</t>
  </si>
  <si>
    <t>PAVIMENTAÇÃO ASFÁLTICA</t>
  </si>
  <si>
    <t>Licenças e taxas da obra (acima de 500 m²)</t>
  </si>
  <si>
    <t>RUAS, TRAVESSAS E PASSAGENS DA VILA DO ARRAIAL DO CAETÉ</t>
  </si>
  <si>
    <t>RUA BEIRA RIO (TERRAPLANAGEM, ASFALTO)</t>
  </si>
  <si>
    <t>TERRAPLANAGEM</t>
  </si>
  <si>
    <t>ASFALTO</t>
  </si>
  <si>
    <t>SINAPI</t>
  </si>
  <si>
    <t>Corte e Aterro compensado</t>
  </si>
  <si>
    <t>Regularização de Superfícies em terra com Motoniveladora</t>
  </si>
  <si>
    <t>Execução de imprimação ligante com emulsão asfáltica</t>
  </si>
  <si>
    <t>Construção de pavimentação com aplicação CBUQ 3,0cm de espessura</t>
  </si>
  <si>
    <t xml:space="preserve">TOTAL DO SUB ITEM </t>
  </si>
  <si>
    <t>TRAVESSA NOVO HORIZONTE (TERRAPLANAGEM, ASFALTO)</t>
  </si>
  <si>
    <t>RUA DO LIXÃO (TERRAPLANAGEM, ASFALTO)</t>
  </si>
  <si>
    <t>TRAVESSA SANTA CLARA (TERRAPLANAGEM, ASFALTO)</t>
  </si>
  <si>
    <t>TRAVESSA 1ª DE MARÇO (TERRAPLANAGEM, ASFALTO)</t>
  </si>
  <si>
    <t>TRAVESSA SÃO SEBASTIÃO (TERRAPLANAGEM, ASFALTO)</t>
  </si>
  <si>
    <t>TRAVESSA JOÃO PRUDENTE (TERRAPLANAGEM, ASFALTO)</t>
  </si>
  <si>
    <t>TRAVESSA CLAUDIO SILVA (TERRAPLANAGEM, ASFALTO)</t>
  </si>
  <si>
    <t>TRAVESSA ANTONIO CARNEIRO (TERRAPLANAGEM, ASFALTO)</t>
  </si>
  <si>
    <t>RUA PRO JOVEM (TERRAPLANAGEM, ASFALTO)</t>
  </si>
  <si>
    <t>RUAS, TRAVESSAS E PASSAGENS DA CIDADE DE OURÉM</t>
  </si>
  <si>
    <t>PASSAGEM MANELÃO (TERRAPLANAGEM, ASFALTO)</t>
  </si>
  <si>
    <t>TRAVESSA MIRTA AIRES (TERRAPLANAGEM, ASFALTO)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</si>
</sst>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25">
    <xf numFmtId="0" fontId="0" fillId="0" borderId="0" xfId="0"/>
    <xf numFmtId="40" fontId="2" fillId="2" borderId="0" xfId="4" applyNumberFormat="1" applyFont="1" applyFill="1" applyBorder="1" applyAlignment="1">
      <alignment horizontal="center"/>
    </xf>
    <xf numFmtId="40" fontId="3" fillId="2" borderId="0" xfId="4" applyNumberFormat="1" applyFont="1" applyFill="1" applyBorder="1" applyAlignment="1">
      <alignment horizontal="left"/>
    </xf>
    <xf numFmtId="40" fontId="2" fillId="2" borderId="0" xfId="4" applyNumberFormat="1" applyFill="1" applyAlignment="1">
      <alignment horizontal="center"/>
    </xf>
    <xf numFmtId="40" fontId="3" fillId="2" borderId="0" xfId="4" applyNumberFormat="1" applyFont="1" applyFill="1" applyBorder="1" applyAlignment="1">
      <alignment horizontal="center"/>
    </xf>
    <xf numFmtId="40" fontId="2" fillId="2" borderId="0" xfId="4" applyNumberFormat="1" applyFill="1" applyBorder="1" applyAlignment="1">
      <alignment horizontal="left"/>
    </xf>
    <xf numFmtId="40" fontId="2" fillId="2" borderId="0" xfId="4" applyNumberFormat="1" applyFill="1" applyBorder="1" applyAlignment="1">
      <alignment horizontal="center"/>
    </xf>
    <xf numFmtId="40" fontId="2" fillId="2" borderId="0" xfId="4" applyNumberFormat="1" applyFont="1" applyFill="1" applyBorder="1" applyAlignment="1">
      <alignment horizontal="left"/>
    </xf>
    <xf numFmtId="0" fontId="0" fillId="2" borderId="0" xfId="0" applyFill="1"/>
    <xf numFmtId="40" fontId="2" fillId="3" borderId="4" xfId="4" applyNumberFormat="1" applyFont="1" applyFill="1" applyBorder="1" applyAlignment="1">
      <alignment horizontal="center"/>
    </xf>
    <xf numFmtId="40" fontId="2" fillId="3" borderId="3" xfId="4" applyNumberFormat="1" applyFont="1" applyFill="1" applyBorder="1" applyAlignment="1">
      <alignment horizontal="center"/>
    </xf>
    <xf numFmtId="40" fontId="2" fillId="3" borderId="2" xfId="4" applyNumberFormat="1" applyFont="1" applyFill="1" applyBorder="1" applyAlignment="1">
      <alignment horizontal="center"/>
    </xf>
    <xf numFmtId="40" fontId="2" fillId="3" borderId="2" xfId="4" applyNumberFormat="1" applyFont="1" applyFill="1" applyBorder="1" applyAlignment="1">
      <alignment horizontal="left"/>
    </xf>
    <xf numFmtId="0" fontId="0" fillId="0" borderId="0" xfId="0" applyAlignment="1">
      <alignment horizontal="right"/>
    </xf>
    <xf numFmtId="40" fontId="3" fillId="2" borderId="0" xfId="4" applyNumberFormat="1" applyFont="1" applyFill="1" applyBorder="1" applyAlignment="1">
      <alignment horizontal="center" vertical="center"/>
    </xf>
    <xf numFmtId="40" fontId="3" fillId="2" borderId="0" xfId="4" applyNumberFormat="1" applyFont="1" applyFill="1" applyBorder="1" applyAlignment="1">
      <alignment vertical="center"/>
    </xf>
    <xf numFmtId="40" fontId="3" fillId="2" borderId="0" xfId="4" applyNumberFormat="1" applyFont="1" applyFill="1" applyBorder="1" applyAlignment="1">
      <alignment horizontal="left" vertical="center"/>
    </xf>
    <xf numFmtId="40" fontId="2" fillId="2" borderId="0" xfId="4" applyNumberFormat="1" applyFont="1" applyFill="1" applyBorder="1" applyAlignment="1">
      <alignment vertical="center" wrapText="1"/>
    </xf>
    <xf numFmtId="40" fontId="3" fillId="2" borderId="0" xfId="4" applyNumberFormat="1" applyFont="1" applyFill="1" applyBorder="1" applyAlignment="1">
      <alignment wrapText="1"/>
    </xf>
    <xf numFmtId="0" fontId="6" fillId="0" borderId="0" xfId="0" applyFont="1"/>
    <xf numFmtId="0" fontId="6" fillId="2" borderId="0" xfId="0" applyFont="1" applyFill="1"/>
    <xf numFmtId="0" fontId="7" fillId="2" borderId="0" xfId="0" applyFont="1" applyFill="1"/>
    <xf numFmtId="40" fontId="3" fillId="2" borderId="0" xfId="4" applyNumberFormat="1" applyFont="1" applyFill="1" applyBorder="1" applyAlignment="1">
      <alignment horizontal="left" wrapText="1"/>
    </xf>
    <xf numFmtId="40" fontId="2" fillId="2" borderId="0" xfId="4" applyNumberFormat="1" applyFont="1" applyFill="1" applyBorder="1" applyAlignment="1">
      <alignment horizontal="center" wrapText="1"/>
    </xf>
    <xf numFmtId="40" fontId="2" fillId="2" borderId="0" xfId="4" applyNumberFormat="1" applyFont="1" applyFill="1" applyBorder="1" applyAlignment="1">
      <alignment horizontal="left" wrapText="1"/>
    </xf>
    <xf numFmtId="40" fontId="3" fillId="2" borderId="0" xfId="4" applyNumberFormat="1" applyFont="1" applyFill="1" applyBorder="1" applyAlignment="1">
      <alignment horizontal="center" wrapText="1"/>
    </xf>
    <xf numFmtId="40" fontId="2" fillId="2" borderId="0" xfId="4" applyNumberFormat="1" applyFont="1" applyFill="1" applyBorder="1" applyAlignment="1">
      <alignment horizontal="center" vertical="center"/>
    </xf>
    <xf numFmtId="40" fontId="2" fillId="2" borderId="0" xfId="4" applyNumberFormat="1" applyFont="1" applyFill="1" applyBorder="1" applyAlignment="1">
      <alignment horizontal="center" vertical="center" wrapText="1"/>
    </xf>
    <xf numFmtId="40" fontId="3" fillId="2" borderId="0" xfId="4" applyNumberFormat="1" applyFont="1" applyFill="1" applyBorder="1" applyAlignment="1">
      <alignment horizontal="left" wrapText="1"/>
    </xf>
    <xf numFmtId="40" fontId="3" fillId="2" borderId="0" xfId="4" applyNumberFormat="1" applyFont="1" applyFill="1" applyBorder="1" applyAlignment="1">
      <alignment horizontal="center" vertical="center"/>
    </xf>
    <xf numFmtId="40" fontId="2" fillId="3" borderId="4" xfId="4" applyNumberFormat="1" applyFont="1" applyFill="1" applyBorder="1" applyAlignment="1">
      <alignment horizontal="center"/>
    </xf>
    <xf numFmtId="40" fontId="2" fillId="3" borderId="2" xfId="4" applyNumberFormat="1" applyFont="1" applyFill="1" applyBorder="1" applyAlignment="1">
      <alignment horizontal="center"/>
    </xf>
    <xf numFmtId="40" fontId="2" fillId="2" borderId="0" xfId="4" applyNumberFormat="1" applyFont="1" applyFill="1" applyBorder="1" applyAlignment="1">
      <alignment horizontal="center"/>
    </xf>
    <xf numFmtId="40" fontId="2" fillId="2" borderId="0" xfId="4" applyNumberFormat="1" applyFont="1" applyFill="1" applyBorder="1" applyAlignment="1">
      <alignment horizontal="center" wrapText="1"/>
    </xf>
    <xf numFmtId="40" fontId="2" fillId="2" borderId="0" xfId="4" applyNumberFormat="1" applyFont="1" applyFill="1" applyBorder="1" applyAlignment="1">
      <alignment horizontal="left" vertical="center"/>
    </xf>
    <xf numFmtId="40" fontId="2" fillId="2" borderId="0" xfId="4" applyNumberFormat="1" applyFont="1" applyFill="1" applyBorder="1" applyAlignment="1">
      <alignment horizontal="right"/>
    </xf>
    <xf numFmtId="40" fontId="2" fillId="2" borderId="0" xfId="4" applyNumberFormat="1" applyFill="1" applyBorder="1" applyAlignment="1">
      <alignment horizontal="right"/>
    </xf>
    <xf numFmtId="40" fontId="2" fillId="2" borderId="0" xfId="4" applyNumberFormat="1" applyFill="1" applyAlignment="1">
      <alignment horizontal="right"/>
    </xf>
    <xf numFmtId="38" fontId="3" fillId="2" borderId="0" xfId="4" applyNumberFormat="1" applyFont="1" applyFill="1" applyBorder="1" applyAlignment="1">
      <alignment horizontal="center" vertical="center"/>
    </xf>
    <xf numFmtId="40" fontId="2" fillId="2" borderId="0" xfId="4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2" fontId="6" fillId="4" borderId="2" xfId="0" applyNumberFormat="1" applyFont="1" applyFill="1" applyBorder="1"/>
    <xf numFmtId="0" fontId="6" fillId="4" borderId="3" xfId="0" applyFont="1" applyFill="1" applyBorder="1"/>
    <xf numFmtId="0" fontId="6" fillId="4" borderId="2" xfId="0" applyFont="1" applyFill="1" applyBorder="1" applyAlignment="1">
      <alignment horizontal="center" vertical="center" wrapText="1"/>
    </xf>
    <xf numFmtId="40" fontId="2" fillId="2" borderId="0" xfId="4" applyNumberFormat="1" applyFont="1" applyFill="1" applyBorder="1" applyAlignment="1">
      <alignment horizontal="left" vertical="center"/>
    </xf>
    <xf numFmtId="40" fontId="2" fillId="2" borderId="0" xfId="4" applyNumberFormat="1" applyFont="1" applyFill="1" applyBorder="1" applyAlignment="1">
      <alignment horizontal="center"/>
    </xf>
    <xf numFmtId="40" fontId="2" fillId="2" borderId="0" xfId="4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/>
    <xf numFmtId="0" fontId="6" fillId="0" borderId="0" xfId="0" applyFont="1" applyAlignment="1">
      <alignment horizontal="center"/>
    </xf>
    <xf numFmtId="0" fontId="6" fillId="4" borderId="2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/>
    </xf>
    <xf numFmtId="2" fontId="6" fillId="4" borderId="2" xfId="0" applyNumberFormat="1" applyFont="1" applyFill="1" applyBorder="1" applyAlignment="1">
      <alignment horizontal="center"/>
    </xf>
    <xf numFmtId="40" fontId="2" fillId="3" borderId="4" xfId="4" applyNumberFormat="1" applyFont="1" applyFill="1" applyBorder="1" applyAlignment="1">
      <alignment horizontal="center"/>
    </xf>
    <xf numFmtId="40" fontId="2" fillId="3" borderId="2" xfId="4" applyNumberFormat="1" applyFont="1" applyFill="1" applyBorder="1" applyAlignment="1">
      <alignment horizontal="center"/>
    </xf>
    <xf numFmtId="49" fontId="9" fillId="0" borderId="0" xfId="0" applyNumberFormat="1" applyFont="1"/>
    <xf numFmtId="0" fontId="9" fillId="0" borderId="0" xfId="0" applyFont="1" applyAlignment="1">
      <alignment horizontal="center"/>
    </xf>
    <xf numFmtId="0" fontId="5" fillId="2" borderId="10" xfId="9" applyFont="1" applyFill="1" applyBorder="1" applyAlignment="1">
      <alignment vertical="center"/>
    </xf>
    <xf numFmtId="0" fontId="5" fillId="2" borderId="11" xfId="9" applyFont="1" applyFill="1" applyBorder="1" applyAlignment="1">
      <alignment vertical="center"/>
    </xf>
    <xf numFmtId="0" fontId="8" fillId="2" borderId="11" xfId="9" applyFont="1" applyFill="1" applyBorder="1"/>
    <xf numFmtId="39" fontId="5" fillId="2" borderId="12" xfId="9" applyNumberFormat="1" applyFont="1" applyFill="1" applyBorder="1" applyAlignment="1">
      <alignment vertical="center"/>
    </xf>
    <xf numFmtId="8" fontId="5" fillId="2" borderId="11" xfId="9" applyNumberFormat="1" applyFont="1" applyFill="1" applyBorder="1" applyAlignment="1">
      <alignment vertical="center"/>
    </xf>
    <xf numFmtId="8" fontId="8" fillId="2" borderId="11" xfId="9" applyNumberFormat="1" applyFont="1" applyFill="1" applyBorder="1" applyAlignment="1">
      <alignment horizontal="center"/>
    </xf>
    <xf numFmtId="0" fontId="10" fillId="0" borderId="0" xfId="9"/>
    <xf numFmtId="0" fontId="5" fillId="2" borderId="1" xfId="9" applyFont="1" applyFill="1" applyBorder="1" applyAlignment="1">
      <alignment vertical="center"/>
    </xf>
    <xf numFmtId="0" fontId="5" fillId="2" borderId="0" xfId="9" applyFont="1" applyFill="1" applyBorder="1" applyAlignment="1">
      <alignment vertical="center"/>
    </xf>
    <xf numFmtId="0" fontId="5" fillId="2" borderId="0" xfId="9" applyFont="1" applyFill="1" applyBorder="1" applyAlignment="1">
      <alignment vertical="center" wrapText="1"/>
    </xf>
    <xf numFmtId="39" fontId="5" fillId="2" borderId="9" xfId="9" applyNumberFormat="1" applyFont="1" applyFill="1" applyBorder="1" applyAlignment="1">
      <alignment vertical="center" wrapText="1"/>
    </xf>
    <xf numFmtId="8" fontId="5" fillId="2" borderId="0" xfId="9" applyNumberFormat="1" applyFont="1" applyFill="1" applyBorder="1" applyAlignment="1">
      <alignment vertical="center" wrapText="1"/>
    </xf>
    <xf numFmtId="8" fontId="8" fillId="2" borderId="0" xfId="9" applyNumberFormat="1" applyFont="1" applyFill="1" applyBorder="1" applyAlignment="1">
      <alignment horizontal="center"/>
    </xf>
    <xf numFmtId="0" fontId="10" fillId="0" borderId="0" xfId="9" applyBorder="1"/>
    <xf numFmtId="17" fontId="5" fillId="2" borderId="0" xfId="9" applyNumberFormat="1" applyFont="1" applyFill="1" applyBorder="1" applyAlignment="1">
      <alignment horizontal="left" vertical="center"/>
    </xf>
    <xf numFmtId="0" fontId="8" fillId="2" borderId="0" xfId="9" applyFont="1" applyFill="1" applyBorder="1"/>
    <xf numFmtId="39" fontId="5" fillId="2" borderId="0" xfId="9" applyNumberFormat="1" applyFont="1" applyFill="1" applyBorder="1" applyAlignment="1">
      <alignment vertical="center"/>
    </xf>
    <xf numFmtId="8" fontId="5" fillId="2" borderId="0" xfId="10" applyNumberFormat="1" applyFont="1" applyFill="1" applyBorder="1" applyAlignment="1">
      <alignment vertical="center"/>
    </xf>
    <xf numFmtId="8" fontId="5" fillId="2" borderId="0" xfId="9" applyNumberFormat="1" applyFont="1" applyFill="1" applyBorder="1" applyAlignment="1">
      <alignment vertical="center"/>
    </xf>
    <xf numFmtId="8" fontId="8" fillId="2" borderId="0" xfId="9" applyNumberFormat="1" applyFont="1" applyFill="1" applyBorder="1" applyAlignment="1"/>
    <xf numFmtId="0" fontId="5" fillId="2" borderId="1" xfId="9" applyFont="1" applyFill="1" applyBorder="1" applyAlignment="1">
      <alignment horizontal="left" vertical="center"/>
    </xf>
    <xf numFmtId="0" fontId="5" fillId="2" borderId="0" xfId="9" applyFont="1" applyFill="1" applyBorder="1" applyAlignment="1">
      <alignment horizontal="left" vertical="center"/>
    </xf>
    <xf numFmtId="39" fontId="5" fillId="2" borderId="0" xfId="9" applyNumberFormat="1" applyFont="1" applyFill="1" applyBorder="1" applyAlignment="1">
      <alignment horizontal="left" vertical="center"/>
    </xf>
    <xf numFmtId="8" fontId="5" fillId="2" borderId="0" xfId="9" applyNumberFormat="1" applyFont="1" applyFill="1" applyBorder="1" applyAlignment="1">
      <alignment horizontal="left" vertical="center"/>
    </xf>
    <xf numFmtId="0" fontId="5" fillId="2" borderId="1" xfId="9" applyFont="1" applyFill="1" applyBorder="1"/>
    <xf numFmtId="39" fontId="8" fillId="2" borderId="0" xfId="9" applyNumberFormat="1" applyFont="1" applyFill="1" applyBorder="1"/>
    <xf numFmtId="8" fontId="8" fillId="2" borderId="0" xfId="10" applyNumberFormat="1" applyFont="1" applyFill="1" applyBorder="1"/>
    <xf numFmtId="8" fontId="8" fillId="2" borderId="0" xfId="9" applyNumberFormat="1" applyFont="1" applyFill="1" applyBorder="1"/>
    <xf numFmtId="39" fontId="8" fillId="2" borderId="9" xfId="9" applyNumberFormat="1" applyFont="1" applyFill="1" applyBorder="1"/>
    <xf numFmtId="0" fontId="5" fillId="2" borderId="6" xfId="9" applyFont="1" applyFill="1" applyBorder="1"/>
    <xf numFmtId="0" fontId="8" fillId="2" borderId="7" xfId="9" applyFont="1" applyFill="1" applyBorder="1"/>
    <xf numFmtId="8" fontId="8" fillId="2" borderId="7" xfId="10" applyNumberFormat="1" applyFont="1" applyFill="1" applyBorder="1"/>
    <xf numFmtId="8" fontId="8" fillId="2" borderId="7" xfId="9" applyNumberFormat="1" applyFont="1" applyFill="1" applyBorder="1"/>
    <xf numFmtId="39" fontId="10" fillId="0" borderId="0" xfId="9" applyNumberFormat="1"/>
    <xf numFmtId="39" fontId="10" fillId="0" borderId="0" xfId="9" applyNumberFormat="1" applyAlignment="1">
      <alignment horizontal="center"/>
    </xf>
    <xf numFmtId="39" fontId="3" fillId="5" borderId="4" xfId="9" applyNumberFormat="1" applyFont="1" applyFill="1" applyBorder="1" applyAlignment="1">
      <alignment horizontal="right"/>
    </xf>
    <xf numFmtId="39" fontId="3" fillId="5" borderId="3" xfId="9" applyNumberFormat="1" applyFont="1" applyFill="1" applyBorder="1"/>
    <xf numFmtId="39" fontId="10" fillId="2" borderId="0" xfId="9" applyNumberFormat="1" applyFill="1"/>
    <xf numFmtId="39" fontId="3" fillId="2" borderId="0" xfId="9" applyNumberFormat="1" applyFont="1" applyFill="1" applyBorder="1" applyAlignment="1">
      <alignment horizontal="right"/>
    </xf>
    <xf numFmtId="39" fontId="3" fillId="2" borderId="0" xfId="9" applyNumberFormat="1" applyFont="1" applyFill="1" applyBorder="1"/>
    <xf numFmtId="39" fontId="2" fillId="2" borderId="0" xfId="9" applyNumberFormat="1" applyFont="1" applyFill="1" applyBorder="1" applyAlignment="1">
      <alignment horizontal="left"/>
    </xf>
    <xf numFmtId="39" fontId="2" fillId="2" borderId="0" xfId="9" applyNumberFormat="1" applyFont="1" applyFill="1" applyBorder="1" applyAlignment="1">
      <alignment horizontal="right"/>
    </xf>
    <xf numFmtId="39" fontId="3" fillId="5" borderId="3" xfId="9" applyNumberFormat="1" applyFont="1" applyFill="1" applyBorder="1" applyAlignment="1">
      <alignment horizontal="center"/>
    </xf>
    <xf numFmtId="39" fontId="3" fillId="2" borderId="0" xfId="9" applyNumberFormat="1" applyFont="1" applyFill="1" applyBorder="1" applyAlignment="1">
      <alignment horizontal="center"/>
    </xf>
    <xf numFmtId="0" fontId="5" fillId="2" borderId="13" xfId="9" applyFont="1" applyFill="1" applyBorder="1" applyAlignment="1">
      <alignment vertical="center"/>
    </xf>
    <xf numFmtId="0" fontId="5" fillId="2" borderId="14" xfId="9" applyFont="1" applyFill="1" applyBorder="1" applyAlignment="1">
      <alignment vertical="center"/>
    </xf>
    <xf numFmtId="0" fontId="8" fillId="2" borderId="14" xfId="9" applyFont="1" applyFill="1" applyBorder="1"/>
    <xf numFmtId="39" fontId="5" fillId="2" borderId="14" xfId="9" applyNumberFormat="1" applyFont="1" applyFill="1" applyBorder="1" applyAlignment="1">
      <alignment vertical="center"/>
    </xf>
    <xf numFmtId="8" fontId="5" fillId="2" borderId="14" xfId="9" applyNumberFormat="1" applyFont="1" applyFill="1" applyBorder="1" applyAlignment="1">
      <alignment vertical="center"/>
    </xf>
    <xf numFmtId="8" fontId="8" fillId="2" borderId="17" xfId="9" applyNumberFormat="1" applyFont="1" applyFill="1" applyBorder="1" applyAlignment="1">
      <alignment horizontal="center"/>
    </xf>
    <xf numFmtId="39" fontId="5" fillId="2" borderId="0" xfId="9" applyNumberFormat="1" applyFont="1" applyFill="1" applyBorder="1" applyAlignment="1">
      <alignment vertical="center" wrapText="1"/>
    </xf>
    <xf numFmtId="8" fontId="8" fillId="2" borderId="18" xfId="9" applyNumberFormat="1" applyFont="1" applyFill="1" applyBorder="1" applyAlignment="1">
      <alignment horizontal="center"/>
    </xf>
    <xf numFmtId="0" fontId="5" fillId="2" borderId="16" xfId="9" applyFont="1" applyFill="1" applyBorder="1" applyAlignment="1">
      <alignment vertical="center"/>
    </xf>
    <xf numFmtId="8" fontId="8" fillId="2" borderId="18" xfId="9" applyNumberFormat="1" applyFont="1" applyFill="1" applyBorder="1" applyAlignment="1"/>
    <xf numFmtId="0" fontId="5" fillId="2" borderId="16" xfId="9" applyFont="1" applyFill="1" applyBorder="1" applyAlignment="1">
      <alignment horizontal="left" vertical="center"/>
    </xf>
    <xf numFmtId="0" fontId="5" fillId="2" borderId="16" xfId="9" applyFont="1" applyFill="1" applyBorder="1"/>
    <xf numFmtId="8" fontId="8" fillId="2" borderId="18" xfId="9" applyNumberFormat="1" applyFont="1" applyFill="1" applyBorder="1"/>
    <xf numFmtId="0" fontId="5" fillId="2" borderId="19" xfId="9" applyFont="1" applyFill="1" applyBorder="1"/>
    <xf numFmtId="10" fontId="8" fillId="2" borderId="15" xfId="9" applyNumberFormat="1" applyFont="1" applyFill="1" applyBorder="1"/>
    <xf numFmtId="0" fontId="8" fillId="2" borderId="15" xfId="9" applyFont="1" applyFill="1" applyBorder="1"/>
    <xf numFmtId="0" fontId="5" fillId="2" borderId="15" xfId="9" applyFont="1" applyFill="1" applyBorder="1"/>
    <xf numFmtId="39" fontId="8" fillId="2" borderId="15" xfId="9" applyNumberFormat="1" applyFont="1" applyFill="1" applyBorder="1"/>
    <xf numFmtId="8" fontId="8" fillId="2" borderId="15" xfId="10" applyNumberFormat="1" applyFont="1" applyFill="1" applyBorder="1"/>
    <xf numFmtId="8" fontId="8" fillId="2" borderId="20" xfId="9" applyNumberFormat="1" applyFont="1" applyFill="1" applyBorder="1"/>
    <xf numFmtId="0" fontId="5" fillId="7" borderId="0" xfId="9" applyFont="1" applyFill="1" applyBorder="1" applyAlignment="1">
      <alignment horizontal="center"/>
    </xf>
    <xf numFmtId="0" fontId="5" fillId="7" borderId="0" xfId="9" applyFont="1" applyFill="1" applyBorder="1" applyAlignment="1">
      <alignment horizontal="center" vertical="center"/>
    </xf>
    <xf numFmtId="49" fontId="5" fillId="6" borderId="5" xfId="9" applyNumberFormat="1" applyFont="1" applyFill="1" applyBorder="1" applyAlignment="1" applyProtection="1">
      <alignment horizontal="left" vertical="center" wrapText="1"/>
    </xf>
    <xf numFmtId="8" fontId="5" fillId="6" borderId="5" xfId="9" applyNumberFormat="1" applyFont="1" applyFill="1" applyBorder="1" applyAlignment="1">
      <alignment horizontal="center" vertical="center"/>
    </xf>
    <xf numFmtId="0" fontId="3" fillId="0" borderId="0" xfId="9" applyFont="1" applyBorder="1"/>
    <xf numFmtId="0" fontId="10" fillId="5" borderId="0" xfId="9" applyFill="1" applyBorder="1"/>
    <xf numFmtId="0" fontId="8" fillId="0" borderId="5" xfId="9" applyFont="1" applyBorder="1"/>
    <xf numFmtId="49" fontId="8" fillId="0" borderId="5" xfId="9" applyNumberFormat="1" applyFont="1" applyFill="1" applyBorder="1" applyAlignment="1" applyProtection="1">
      <alignment horizontal="center" wrapText="1"/>
    </xf>
    <xf numFmtId="8" fontId="10" fillId="0" borderId="0" xfId="9" applyNumberFormat="1" applyBorder="1"/>
    <xf numFmtId="165" fontId="11" fillId="7" borderId="0" xfId="9" applyNumberFormat="1" applyFont="1" applyFill="1" applyBorder="1" applyAlignment="1">
      <alignment horizontal="center"/>
    </xf>
    <xf numFmtId="0" fontId="5" fillId="6" borderId="5" xfId="9" applyFont="1" applyFill="1" applyBorder="1"/>
    <xf numFmtId="8" fontId="5" fillId="6" borderId="5" xfId="9" applyNumberFormat="1" applyFont="1" applyFill="1" applyBorder="1"/>
    <xf numFmtId="4" fontId="10" fillId="0" borderId="0" xfId="9" applyNumberFormat="1"/>
    <xf numFmtId="0" fontId="8" fillId="0" borderId="0" xfId="9" applyFont="1"/>
    <xf numFmtId="39" fontId="8" fillId="0" borderId="0" xfId="9" applyNumberFormat="1" applyFont="1"/>
    <xf numFmtId="8" fontId="8" fillId="0" borderId="0" xfId="10" applyNumberFormat="1" applyFont="1"/>
    <xf numFmtId="8" fontId="8" fillId="0" borderId="0" xfId="9" applyNumberFormat="1" applyFont="1"/>
    <xf numFmtId="8" fontId="5" fillId="2" borderId="0" xfId="9" applyNumberFormat="1" applyFont="1" applyFill="1" applyBorder="1" applyAlignment="1">
      <alignment horizontal="left" vertical="center"/>
    </xf>
    <xf numFmtId="39" fontId="3" fillId="5" borderId="5" xfId="9" applyNumberFormat="1" applyFont="1" applyFill="1" applyBorder="1" applyAlignment="1">
      <alignment horizontal="left"/>
    </xf>
    <xf numFmtId="39" fontId="10" fillId="2" borderId="0" xfId="9" applyNumberFormat="1" applyFill="1" applyAlignment="1">
      <alignment horizontal="right"/>
    </xf>
    <xf numFmtId="39" fontId="10" fillId="2" borderId="0" xfId="9" applyNumberFormat="1" applyFill="1" applyAlignment="1">
      <alignment horizontal="center"/>
    </xf>
    <xf numFmtId="39" fontId="2" fillId="2" borderId="0" xfId="9" applyNumberFormat="1" applyFont="1" applyFill="1" applyAlignment="1">
      <alignment horizontal="center"/>
    </xf>
    <xf numFmtId="39" fontId="2" fillId="2" borderId="0" xfId="9" applyNumberFormat="1" applyFont="1" applyFill="1"/>
    <xf numFmtId="39" fontId="2" fillId="2" borderId="0" xfId="9" applyNumberFormat="1" applyFont="1" applyFill="1" applyAlignment="1">
      <alignment horizontal="right"/>
    </xf>
    <xf numFmtId="0" fontId="10" fillId="2" borderId="11" xfId="9" applyFill="1" applyBorder="1"/>
    <xf numFmtId="0" fontId="10" fillId="2" borderId="12" xfId="9" applyFill="1" applyBorder="1"/>
    <xf numFmtId="0" fontId="10" fillId="2" borderId="0" xfId="9" applyFill="1" applyBorder="1"/>
    <xf numFmtId="0" fontId="10" fillId="2" borderId="9" xfId="9" applyFill="1" applyBorder="1"/>
    <xf numFmtId="0" fontId="10" fillId="2" borderId="7" xfId="9" applyFill="1" applyBorder="1"/>
    <xf numFmtId="0" fontId="10" fillId="2" borderId="8" xfId="9" applyFill="1" applyBorder="1"/>
    <xf numFmtId="39" fontId="3" fillId="2" borderId="0" xfId="9" applyNumberFormat="1" applyFont="1" applyFill="1"/>
    <xf numFmtId="39" fontId="2" fillId="2" borderId="0" xfId="9" applyNumberFormat="1" applyFont="1" applyFill="1" applyAlignment="1">
      <alignment horizontal="left"/>
    </xf>
    <xf numFmtId="39" fontId="10" fillId="5" borderId="0" xfId="9" applyNumberFormat="1" applyFill="1"/>
    <xf numFmtId="0" fontId="5" fillId="6" borderId="5" xfId="9" applyFont="1" applyFill="1" applyBorder="1" applyAlignment="1">
      <alignment horizontal="center"/>
    </xf>
    <xf numFmtId="8" fontId="5" fillId="6" borderId="5" xfId="9" applyNumberFormat="1" applyFont="1" applyFill="1" applyBorder="1" applyAlignment="1" applyProtection="1">
      <alignment horizontal="center" vertical="center"/>
    </xf>
    <xf numFmtId="0" fontId="5" fillId="6" borderId="5" xfId="9" applyFont="1" applyFill="1" applyBorder="1" applyAlignment="1">
      <alignment horizontal="center" vertical="center"/>
    </xf>
    <xf numFmtId="49" fontId="5" fillId="6" borderId="5" xfId="9" applyNumberFormat="1" applyFont="1" applyFill="1" applyBorder="1" applyAlignment="1" applyProtection="1">
      <alignment horizontal="center" vertical="center" wrapText="1"/>
    </xf>
    <xf numFmtId="39" fontId="5" fillId="6" borderId="5" xfId="9" applyNumberFormat="1" applyFont="1" applyFill="1" applyBorder="1" applyAlignment="1" applyProtection="1">
      <alignment horizontal="center" vertical="center" wrapText="1"/>
    </xf>
    <xf numFmtId="39" fontId="8" fillId="2" borderId="7" xfId="9" applyNumberFormat="1" applyFont="1" applyFill="1" applyBorder="1"/>
    <xf numFmtId="39" fontId="10" fillId="2" borderId="0" xfId="9" applyNumberFormat="1" applyFill="1" applyAlignment="1">
      <alignment horizontal="center"/>
    </xf>
    <xf numFmtId="0" fontId="8" fillId="2" borderId="5" xfId="9" applyFont="1" applyFill="1" applyBorder="1"/>
    <xf numFmtId="49" fontId="8" fillId="2" borderId="5" xfId="9" applyNumberFormat="1" applyFont="1" applyFill="1" applyBorder="1" applyAlignment="1" applyProtection="1">
      <alignment horizontal="center" wrapText="1"/>
    </xf>
    <xf numFmtId="0" fontId="8" fillId="2" borderId="5" xfId="9" applyFont="1" applyFill="1" applyBorder="1" applyAlignment="1" applyProtection="1">
      <alignment horizontal="left" wrapText="1"/>
    </xf>
    <xf numFmtId="0" fontId="8" fillId="2" borderId="5" xfId="9" applyFont="1" applyFill="1" applyBorder="1" applyAlignment="1" applyProtection="1">
      <alignment horizontal="center" wrapText="1"/>
    </xf>
    <xf numFmtId="39" fontId="8" fillId="2" borderId="5" xfId="11" applyNumberFormat="1" applyFont="1" applyFill="1" applyBorder="1" applyAlignment="1" applyProtection="1">
      <alignment horizontal="right" wrapText="1"/>
    </xf>
    <xf numFmtId="8" fontId="8" fillId="2" borderId="5" xfId="10" applyNumberFormat="1" applyFont="1" applyFill="1" applyBorder="1" applyAlignment="1" applyProtection="1">
      <alignment horizontal="right"/>
    </xf>
    <xf numFmtId="8" fontId="8" fillId="2" borderId="5" xfId="9" applyNumberFormat="1" applyFont="1" applyFill="1" applyBorder="1" applyAlignment="1" applyProtection="1">
      <alignment horizontal="right" wrapText="1"/>
    </xf>
    <xf numFmtId="0" fontId="8" fillId="0" borderId="5" xfId="9" applyFont="1" applyFill="1" applyBorder="1" applyAlignment="1" applyProtection="1">
      <alignment horizontal="left" wrapText="1"/>
    </xf>
    <xf numFmtId="0" fontId="8" fillId="0" borderId="5" xfId="9" applyFont="1" applyFill="1" applyBorder="1" applyAlignment="1" applyProtection="1">
      <alignment horizontal="center" wrapText="1"/>
    </xf>
    <xf numFmtId="39" fontId="8" fillId="0" borderId="5" xfId="11" applyNumberFormat="1" applyFont="1" applyFill="1" applyBorder="1" applyAlignment="1" applyProtection="1">
      <alignment horizontal="right" wrapText="1"/>
    </xf>
    <xf numFmtId="0" fontId="5" fillId="0" borderId="5" xfId="9" applyFont="1" applyFill="1" applyBorder="1" applyAlignment="1" applyProtection="1">
      <alignment horizontal="center" wrapText="1"/>
    </xf>
    <xf numFmtId="8" fontId="5" fillId="0" borderId="5" xfId="11" applyNumberFormat="1" applyFont="1" applyFill="1" applyBorder="1" applyAlignment="1" applyProtection="1">
      <alignment horizontal="right" wrapText="1"/>
    </xf>
    <xf numFmtId="0" fontId="8" fillId="0" borderId="5" xfId="9" applyFont="1" applyBorder="1" applyAlignment="1">
      <alignment vertical="center"/>
    </xf>
    <xf numFmtId="0" fontId="8" fillId="0" borderId="5" xfId="9" applyFont="1" applyFill="1" applyBorder="1" applyAlignment="1" applyProtection="1">
      <alignment horizontal="left" vertical="center" wrapText="1"/>
    </xf>
    <xf numFmtId="0" fontId="8" fillId="0" borderId="5" xfId="9" applyFont="1" applyFill="1" applyBorder="1" applyAlignment="1" applyProtection="1">
      <alignment horizontal="center" vertical="center" wrapText="1"/>
    </xf>
    <xf numFmtId="39" fontId="8" fillId="0" borderId="5" xfId="11" applyNumberFormat="1" applyFont="1" applyFill="1" applyBorder="1" applyAlignment="1" applyProtection="1">
      <alignment horizontal="right" vertical="center" wrapText="1"/>
    </xf>
    <xf numFmtId="8" fontId="8" fillId="2" borderId="5" xfId="10" applyNumberFormat="1" applyFont="1" applyFill="1" applyBorder="1" applyAlignment="1" applyProtection="1">
      <alignment horizontal="right" vertical="center"/>
    </xf>
    <xf numFmtId="0" fontId="8" fillId="0" borderId="5" xfId="9" applyFont="1" applyFill="1" applyBorder="1" applyAlignment="1" applyProtection="1">
      <alignment horizontal="left"/>
    </xf>
    <xf numFmtId="0" fontId="5" fillId="0" borderId="5" xfId="9" applyFont="1" applyFill="1" applyBorder="1" applyAlignment="1" applyProtection="1">
      <alignment horizontal="center" wrapText="1"/>
    </xf>
    <xf numFmtId="39" fontId="2" fillId="2" borderId="0" xfId="9" applyNumberFormat="1" applyFont="1" applyFill="1" applyBorder="1" applyAlignment="1">
      <alignment horizontal="center"/>
    </xf>
    <xf numFmtId="39" fontId="2" fillId="2" borderId="0" xfId="9" applyNumberFormat="1" applyFont="1" applyFill="1" applyAlignment="1">
      <alignment horizontal="center" vertical="center"/>
    </xf>
    <xf numFmtId="40" fontId="3" fillId="2" borderId="0" xfId="4" applyNumberFormat="1" applyFont="1" applyFill="1" applyBorder="1" applyAlignment="1">
      <alignment horizontal="left" vertical="center" wrapText="1"/>
    </xf>
    <xf numFmtId="40" fontId="3" fillId="2" borderId="0" xfId="4" applyNumberFormat="1" applyFont="1" applyFill="1" applyBorder="1" applyAlignment="1">
      <alignment horizontal="center" vertical="center"/>
    </xf>
    <xf numFmtId="40" fontId="2" fillId="2" borderId="0" xfId="4" applyNumberFormat="1" applyFont="1" applyFill="1" applyBorder="1" applyAlignment="1">
      <alignment horizontal="left" vertical="center" wrapText="1"/>
    </xf>
    <xf numFmtId="40" fontId="2" fillId="2" borderId="15" xfId="4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0" fontId="2" fillId="2" borderId="0" xfId="4" applyNumberFormat="1" applyFont="1" applyFill="1" applyBorder="1" applyAlignment="1">
      <alignment horizontal="left" vertical="center"/>
    </xf>
    <xf numFmtId="40" fontId="3" fillId="2" borderId="0" xfId="4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0" fontId="2" fillId="2" borderId="0" xfId="4" applyNumberFormat="1" applyFont="1" applyFill="1" applyBorder="1" applyAlignment="1">
      <alignment horizontal="center" vertical="center"/>
    </xf>
    <xf numFmtId="0" fontId="5" fillId="2" borderId="16" xfId="9" applyFont="1" applyFill="1" applyBorder="1" applyAlignment="1">
      <alignment horizontal="left" vertical="center" wrapText="1"/>
    </xf>
    <xf numFmtId="0" fontId="5" fillId="2" borderId="0" xfId="9" applyFont="1" applyFill="1" applyBorder="1" applyAlignment="1">
      <alignment horizontal="left" vertical="center" wrapText="1"/>
    </xf>
    <xf numFmtId="8" fontId="5" fillId="2" borderId="0" xfId="9" applyNumberFormat="1" applyFont="1" applyFill="1" applyBorder="1" applyAlignment="1">
      <alignment horizontal="left" vertical="center"/>
    </xf>
    <xf numFmtId="0" fontId="5" fillId="6" borderId="5" xfId="9" applyFont="1" applyFill="1" applyBorder="1" applyAlignment="1">
      <alignment horizontal="center" vertical="center"/>
    </xf>
    <xf numFmtId="49" fontId="5" fillId="6" borderId="5" xfId="9" applyNumberFormat="1" applyFont="1" applyFill="1" applyBorder="1" applyAlignment="1" applyProtection="1">
      <alignment horizontal="center" vertical="center" wrapText="1"/>
    </xf>
    <xf numFmtId="0" fontId="5" fillId="0" borderId="5" xfId="9" applyFont="1" applyFill="1" applyBorder="1" applyAlignment="1" applyProtection="1">
      <alignment horizontal="center" wrapText="1"/>
    </xf>
    <xf numFmtId="0" fontId="5" fillId="6" borderId="5" xfId="9" applyFont="1" applyFill="1" applyBorder="1" applyAlignment="1">
      <alignment horizontal="center"/>
    </xf>
    <xf numFmtId="8" fontId="5" fillId="6" borderId="5" xfId="9" applyNumberFormat="1" applyFont="1" applyFill="1" applyBorder="1" applyAlignment="1">
      <alignment horizontal="center" vertical="center"/>
    </xf>
    <xf numFmtId="8" fontId="5" fillId="6" borderId="5" xfId="9" applyNumberFormat="1" applyFont="1" applyFill="1" applyBorder="1" applyAlignment="1" applyProtection="1">
      <alignment horizontal="center" vertical="center"/>
    </xf>
    <xf numFmtId="39" fontId="5" fillId="6" borderId="5" xfId="9" applyNumberFormat="1" applyFont="1" applyFill="1" applyBorder="1" applyAlignment="1" applyProtection="1">
      <alignment horizontal="center" vertical="center" wrapText="1"/>
    </xf>
    <xf numFmtId="39" fontId="10" fillId="2" borderId="0" xfId="9" applyNumberFormat="1" applyFill="1" applyAlignment="1">
      <alignment horizontal="center"/>
    </xf>
    <xf numFmtId="8" fontId="10" fillId="0" borderId="0" xfId="9" applyNumberFormat="1"/>
    <xf numFmtId="0" fontId="5" fillId="6" borderId="4" xfId="9" applyFont="1" applyFill="1" applyBorder="1" applyAlignment="1">
      <alignment horizontal="center"/>
    </xf>
    <xf numFmtId="0" fontId="5" fillId="6" borderId="2" xfId="9" applyFont="1" applyFill="1" applyBorder="1" applyAlignment="1">
      <alignment horizontal="center"/>
    </xf>
    <xf numFmtId="0" fontId="5" fillId="6" borderId="3" xfId="9" applyFont="1" applyFill="1" applyBorder="1" applyAlignment="1">
      <alignment horizontal="center"/>
    </xf>
    <xf numFmtId="0" fontId="5" fillId="0" borderId="5" xfId="9" applyFont="1" applyFill="1" applyBorder="1" applyAlignment="1" applyProtection="1">
      <alignment horizontal="left" wrapText="1"/>
    </xf>
    <xf numFmtId="0" fontId="8" fillId="2" borderId="5" xfId="9" applyFont="1" applyFill="1" applyBorder="1" applyAlignment="1"/>
    <xf numFmtId="0" fontId="5" fillId="0" borderId="5" xfId="9" applyFont="1" applyFill="1" applyBorder="1" applyAlignment="1">
      <alignment horizontal="center" vertical="center"/>
    </xf>
    <xf numFmtId="49" fontId="5" fillId="0" borderId="5" xfId="9" applyNumberFormat="1" applyFont="1" applyFill="1" applyBorder="1" applyAlignment="1" applyProtection="1">
      <alignment horizontal="center" vertical="center" wrapText="1"/>
    </xf>
    <xf numFmtId="49" fontId="5" fillId="0" borderId="5" xfId="9" applyNumberFormat="1" applyFont="1" applyFill="1" applyBorder="1" applyAlignment="1" applyProtection="1">
      <alignment horizontal="left" vertical="center" wrapText="1"/>
    </xf>
    <xf numFmtId="39" fontId="5" fillId="0" borderId="5" xfId="9" applyNumberFormat="1" applyFont="1" applyFill="1" applyBorder="1" applyAlignment="1" applyProtection="1">
      <alignment horizontal="center" vertical="center" wrapText="1"/>
    </xf>
    <xf numFmtId="8" fontId="5" fillId="0" borderId="5" xfId="9" applyNumberFormat="1" applyFont="1" applyFill="1" applyBorder="1" applyAlignment="1">
      <alignment horizontal="center" vertical="center"/>
    </xf>
    <xf numFmtId="8" fontId="5" fillId="0" borderId="5" xfId="9" applyNumberFormat="1" applyFont="1" applyFill="1" applyBorder="1" applyAlignment="1" applyProtection="1">
      <alignment horizontal="center" vertical="center"/>
    </xf>
    <xf numFmtId="0" fontId="5" fillId="0" borderId="5" xfId="9" applyFont="1" applyFill="1" applyBorder="1" applyAlignment="1">
      <alignment horizontal="left" vertical="center"/>
    </xf>
    <xf numFmtId="39" fontId="5" fillId="0" borderId="5" xfId="9" applyNumberFormat="1" applyFont="1" applyFill="1" applyBorder="1" applyAlignment="1" applyProtection="1">
      <alignment horizontal="left" vertical="center" wrapText="1"/>
    </xf>
    <xf numFmtId="8" fontId="5" fillId="0" borderId="5" xfId="9" applyNumberFormat="1" applyFont="1" applyFill="1" applyBorder="1" applyAlignment="1">
      <alignment horizontal="left" vertical="center"/>
    </xf>
    <xf numFmtId="8" fontId="5" fillId="0" borderId="5" xfId="9" applyNumberFormat="1" applyFont="1" applyFill="1" applyBorder="1" applyAlignment="1" applyProtection="1">
      <alignment horizontal="left" vertical="center"/>
    </xf>
    <xf numFmtId="49" fontId="5" fillId="0" borderId="5" xfId="9" applyNumberFormat="1" applyFont="1" applyFill="1" applyBorder="1" applyAlignment="1" applyProtection="1">
      <alignment horizontal="center" wrapText="1"/>
    </xf>
  </cellXfs>
  <cellStyles count="12">
    <cellStyle name="Moeda 2" xfId="10"/>
    <cellStyle name="Normal" xfId="0" builtinId="0"/>
    <cellStyle name="Normal 17" xfId="4"/>
    <cellStyle name="Normal 2" xfId="1"/>
    <cellStyle name="Normal 2 22" xfId="8"/>
    <cellStyle name="Normal 3" xfId="3"/>
    <cellStyle name="Normal 4" xfId="9"/>
    <cellStyle name="Normal 5" xfId="7"/>
    <cellStyle name="Normal 7" xfId="2"/>
    <cellStyle name="Normal 8" xfId="6"/>
    <cellStyle name="Porcentagem 2" xfId="5"/>
    <cellStyle name="Vírgula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14</xdr:row>
      <xdr:rowOff>0</xdr:rowOff>
    </xdr:from>
    <xdr:ext cx="65" cy="172227"/>
    <xdr:sp macro="" textlink="">
      <xdr:nvSpPr>
        <xdr:cNvPr id="2" name="CaixaDeTexto 1"/>
        <xdr:cNvSpPr txBox="1"/>
      </xdr:nvSpPr>
      <xdr:spPr>
        <a:xfrm>
          <a:off x="2076450" y="196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65" cy="172227"/>
    <xdr:sp macro="" textlink="">
      <xdr:nvSpPr>
        <xdr:cNvPr id="3" name="CaixaDeTexto 2"/>
        <xdr:cNvSpPr txBox="1"/>
      </xdr:nvSpPr>
      <xdr:spPr>
        <a:xfrm>
          <a:off x="2076450" y="277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CaixaDeTexto 28"/>
            <xdr:cNvSpPr txBox="1"/>
          </xdr:nvSpPr>
          <xdr:spPr>
            <a:xfrm>
              <a:off x="896271" y="3305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9" name="CaixaDeTexto 28"/>
            <xdr:cNvSpPr txBox="1"/>
          </xdr:nvSpPr>
          <xdr:spPr>
            <a:xfrm>
              <a:off x="896271" y="3305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CaixaDeTexto 30"/>
            <xdr:cNvSpPr txBox="1"/>
          </xdr:nvSpPr>
          <xdr:spPr>
            <a:xfrm>
              <a:off x="89627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1" name="CaixaDeTexto 30"/>
            <xdr:cNvSpPr txBox="1"/>
          </xdr:nvSpPr>
          <xdr:spPr>
            <a:xfrm>
              <a:off x="89627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CaixaDeTexto 31"/>
            <xdr:cNvSpPr txBox="1"/>
          </xdr:nvSpPr>
          <xdr:spPr>
            <a:xfrm>
              <a:off x="896271" y="39433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2" name="CaixaDeTexto 31"/>
            <xdr:cNvSpPr txBox="1"/>
          </xdr:nvSpPr>
          <xdr:spPr>
            <a:xfrm>
              <a:off x="896271" y="39433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CaixaDeTexto 32"/>
            <xdr:cNvSpPr txBox="1"/>
          </xdr:nvSpPr>
          <xdr:spPr>
            <a:xfrm>
              <a:off x="89627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3" name="CaixaDeTexto 32"/>
            <xdr:cNvSpPr txBox="1"/>
          </xdr:nvSpPr>
          <xdr:spPr>
            <a:xfrm>
              <a:off x="89627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CaixaDeTexto 33"/>
            <xdr:cNvSpPr txBox="1"/>
          </xdr:nvSpPr>
          <xdr:spPr>
            <a:xfrm>
              <a:off x="896271" y="378142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4" name="CaixaDeTexto 33"/>
            <xdr:cNvSpPr txBox="1"/>
          </xdr:nvSpPr>
          <xdr:spPr>
            <a:xfrm>
              <a:off x="896271" y="378142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CaixaDeTexto 34"/>
            <xdr:cNvSpPr txBox="1"/>
          </xdr:nvSpPr>
          <xdr:spPr>
            <a:xfrm>
              <a:off x="896271" y="39433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5" name="CaixaDeTexto 34"/>
            <xdr:cNvSpPr txBox="1"/>
          </xdr:nvSpPr>
          <xdr:spPr>
            <a:xfrm>
              <a:off x="896271" y="39433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CaixaDeTexto 35"/>
            <xdr:cNvSpPr txBox="1"/>
          </xdr:nvSpPr>
          <xdr:spPr>
            <a:xfrm>
              <a:off x="896271" y="41052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6" name="CaixaDeTexto 35"/>
            <xdr:cNvSpPr txBox="1"/>
          </xdr:nvSpPr>
          <xdr:spPr>
            <a:xfrm>
              <a:off x="896271" y="41052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CaixaDeTexto 36"/>
            <xdr:cNvSpPr txBox="1"/>
          </xdr:nvSpPr>
          <xdr:spPr>
            <a:xfrm>
              <a:off x="896271" y="42672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7" name="CaixaDeTexto 36"/>
            <xdr:cNvSpPr txBox="1"/>
          </xdr:nvSpPr>
          <xdr:spPr>
            <a:xfrm>
              <a:off x="896271" y="42672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CaixaDeTexto 37"/>
            <xdr:cNvSpPr txBox="1"/>
          </xdr:nvSpPr>
          <xdr:spPr>
            <a:xfrm>
              <a:off x="896271" y="45910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8" name="CaixaDeTexto 37"/>
            <xdr:cNvSpPr txBox="1"/>
          </xdr:nvSpPr>
          <xdr:spPr>
            <a:xfrm>
              <a:off x="896271" y="45910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CaixaDeTexto 38"/>
            <xdr:cNvSpPr txBox="1"/>
          </xdr:nvSpPr>
          <xdr:spPr>
            <a:xfrm>
              <a:off x="896271" y="42672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9" name="CaixaDeTexto 38"/>
            <xdr:cNvSpPr txBox="1"/>
          </xdr:nvSpPr>
          <xdr:spPr>
            <a:xfrm>
              <a:off x="896271" y="42672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CaixaDeTexto 39"/>
            <xdr:cNvSpPr txBox="1"/>
          </xdr:nvSpPr>
          <xdr:spPr>
            <a:xfrm>
              <a:off x="896271" y="442912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0" name="CaixaDeTexto 39"/>
            <xdr:cNvSpPr txBox="1"/>
          </xdr:nvSpPr>
          <xdr:spPr>
            <a:xfrm>
              <a:off x="896271" y="442912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CaixaDeTexto 40"/>
            <xdr:cNvSpPr txBox="1"/>
          </xdr:nvSpPr>
          <xdr:spPr>
            <a:xfrm>
              <a:off x="896271" y="47529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1" name="CaixaDeTexto 40"/>
            <xdr:cNvSpPr txBox="1"/>
          </xdr:nvSpPr>
          <xdr:spPr>
            <a:xfrm>
              <a:off x="896271" y="47529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CaixaDeTexto 41"/>
            <xdr:cNvSpPr txBox="1"/>
          </xdr:nvSpPr>
          <xdr:spPr>
            <a:xfrm>
              <a:off x="896271" y="45910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2" name="CaixaDeTexto 41"/>
            <xdr:cNvSpPr txBox="1"/>
          </xdr:nvSpPr>
          <xdr:spPr>
            <a:xfrm>
              <a:off x="896271" y="45910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CaixaDeTexto 42"/>
            <xdr:cNvSpPr txBox="1"/>
          </xdr:nvSpPr>
          <xdr:spPr>
            <a:xfrm>
              <a:off x="896271" y="49149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3" name="CaixaDeTexto 42"/>
            <xdr:cNvSpPr txBox="1"/>
          </xdr:nvSpPr>
          <xdr:spPr>
            <a:xfrm>
              <a:off x="896271" y="49149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CaixaDeTexto 43"/>
            <xdr:cNvSpPr txBox="1"/>
          </xdr:nvSpPr>
          <xdr:spPr>
            <a:xfrm>
              <a:off x="896271" y="47529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4" name="CaixaDeTexto 43"/>
            <xdr:cNvSpPr txBox="1"/>
          </xdr:nvSpPr>
          <xdr:spPr>
            <a:xfrm>
              <a:off x="896271" y="47529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CaixaDeTexto 44"/>
            <xdr:cNvSpPr txBox="1"/>
          </xdr:nvSpPr>
          <xdr:spPr>
            <a:xfrm>
              <a:off x="896271" y="49149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5" name="CaixaDeTexto 44"/>
            <xdr:cNvSpPr txBox="1"/>
          </xdr:nvSpPr>
          <xdr:spPr>
            <a:xfrm>
              <a:off x="896271" y="49149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CaixaDeTexto 18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" name="CaixaDeTexto 18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aixaDeTexto 19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" name="CaixaDeTexto 19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CaixaDeTexto 20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1" name="CaixaDeTexto 20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CaixaDeTexto 21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2" name="CaixaDeTexto 21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CaixaDeTexto 22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3" name="CaixaDeTexto 22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CaixaDeTexto 23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4" name="CaixaDeTexto 23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CaixaDeTexto 24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5" name="CaixaDeTexto 24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CaixaDeTexto 25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6" name="CaixaDeTexto 25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CaixaDeTexto 26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7" name="CaixaDeTexto 26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CaixaDeTexto 27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8" name="CaixaDeTexto 27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" name="CaixaDeTexto 45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6" name="CaixaDeTexto 45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CaixaDeTexto 46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7" name="CaixaDeTexto 46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" name="CaixaDeTexto 47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8" name="CaixaDeTexto 47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CaixaDeTexto 48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9" name="CaixaDeTexto 48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CaixaDeTexto 49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0" name="CaixaDeTexto 49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CaixaDeTexto 50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1" name="CaixaDeTexto 50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CaixaDeTexto 51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2" name="CaixaDeTexto 51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CaixaDeTexto 52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3" name="CaixaDeTexto 52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CaixaDeTexto 53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4" name="CaixaDeTexto 53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" name="CaixaDeTexto 54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5" name="CaixaDeTexto 54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" name="CaixaDeTexto 55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6" name="CaixaDeTexto 55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" name="CaixaDeTexto 56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7" name="CaixaDeTexto 56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3524250</xdr:colOff>
          <xdr:row>0</xdr:row>
          <xdr:rowOff>152400</xdr:rowOff>
        </xdr:from>
        <xdr:to>
          <xdr:col>7</xdr:col>
          <xdr:colOff>1059656</xdr:colOff>
          <xdr:row>6</xdr:row>
          <xdr:rowOff>76200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1600200</xdr:colOff>
      <xdr:row>4</xdr:row>
      <xdr:rowOff>142875</xdr:rowOff>
    </xdr:from>
    <xdr:to>
      <xdr:col>6</xdr:col>
      <xdr:colOff>2143125</xdr:colOff>
      <xdr:row>5</xdr:row>
      <xdr:rowOff>0</xdr:rowOff>
    </xdr:to>
    <xdr:pic>
      <xdr:nvPicPr>
        <xdr:cNvPr id="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0191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1600200</xdr:colOff>
      <xdr:row>4</xdr:row>
      <xdr:rowOff>142875</xdr:rowOff>
    </xdr:from>
    <xdr:to>
      <xdr:col>6</xdr:col>
      <xdr:colOff>2143125</xdr:colOff>
      <xdr:row>5</xdr:row>
      <xdr:rowOff>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0191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2</xdr:row>
          <xdr:rowOff>104775</xdr:rowOff>
        </xdr:from>
        <xdr:to>
          <xdr:col>12</xdr:col>
          <xdr:colOff>295275</xdr:colOff>
          <xdr:row>7</xdr:row>
          <xdr:rowOff>123825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o_Microsoft_Word1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package" Target="../embeddings/Documento_do_Microsoft_Word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Normal="100" zoomScaleSheetLayoutView="100" workbookViewId="0">
      <selection activeCell="K33" sqref="K33"/>
    </sheetView>
  </sheetViews>
  <sheetFormatPr defaultRowHeight="15" x14ac:dyDescent="0.25"/>
  <sheetData>
    <row r="1" spans="1:16" x14ac:dyDescent="0.25">
      <c r="A1" s="188" t="s">
        <v>40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5"/>
      <c r="M1" s="15"/>
      <c r="N1" s="15"/>
      <c r="O1" s="15"/>
      <c r="P1" s="15"/>
    </row>
    <row r="2" spans="1:16" x14ac:dyDescent="0.25">
      <c r="A2" s="188" t="e">
        <f>#REF!</f>
        <v>#REF!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5"/>
      <c r="M2" s="15"/>
      <c r="N2" s="15"/>
      <c r="O2" s="15"/>
      <c r="P2" s="15"/>
    </row>
    <row r="3" spans="1:16" x14ac:dyDescent="0.25">
      <c r="A3" s="188" t="e">
        <f>#REF!</f>
        <v>#REF!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5"/>
      <c r="M3" s="15"/>
      <c r="N3" s="15"/>
      <c r="O3" s="15"/>
      <c r="P3" s="15"/>
    </row>
    <row r="4" spans="1:16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x14ac:dyDescent="0.25">
      <c r="A5" s="14" t="s">
        <v>20</v>
      </c>
      <c r="B5" s="16" t="s">
        <v>1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x14ac:dyDescent="0.25">
      <c r="A6" s="4" t="s">
        <v>0</v>
      </c>
      <c r="B6" s="2" t="s">
        <v>12</v>
      </c>
      <c r="C6" s="4"/>
      <c r="D6" s="2"/>
      <c r="E6" s="4"/>
      <c r="F6" s="4"/>
      <c r="G6" s="2"/>
      <c r="H6" s="4"/>
      <c r="I6" s="4"/>
      <c r="J6" s="2"/>
      <c r="K6" s="4"/>
      <c r="L6" s="4"/>
      <c r="M6" s="2"/>
      <c r="N6" s="4"/>
      <c r="O6" s="4"/>
      <c r="P6" s="2"/>
    </row>
    <row r="7" spans="1:16" x14ac:dyDescent="0.25">
      <c r="A7" s="4"/>
      <c r="B7" s="2"/>
      <c r="C7" s="1" t="s">
        <v>22</v>
      </c>
      <c r="D7" s="2"/>
      <c r="E7" s="4"/>
      <c r="F7" s="1" t="s">
        <v>23</v>
      </c>
      <c r="G7" s="2"/>
      <c r="H7" s="4"/>
      <c r="I7" s="4"/>
      <c r="J7" s="2"/>
      <c r="K7" s="4"/>
      <c r="L7" s="4"/>
      <c r="M7" s="2"/>
      <c r="N7" s="4"/>
      <c r="O7" s="4"/>
      <c r="P7" s="2"/>
    </row>
    <row r="8" spans="1:16" x14ac:dyDescent="0.25">
      <c r="A8" s="4"/>
      <c r="B8" s="1" t="s">
        <v>13</v>
      </c>
      <c r="C8" s="1">
        <v>3</v>
      </c>
      <c r="D8" s="7" t="s">
        <v>8</v>
      </c>
      <c r="E8" s="1" t="s">
        <v>9</v>
      </c>
      <c r="F8" s="1">
        <v>2</v>
      </c>
      <c r="G8" s="7" t="s">
        <v>8</v>
      </c>
      <c r="H8" s="1"/>
      <c r="I8" s="1"/>
      <c r="J8" s="7"/>
      <c r="K8" s="1"/>
      <c r="L8" s="1"/>
      <c r="M8" s="7"/>
      <c r="N8" s="1"/>
      <c r="O8" s="1"/>
      <c r="P8" s="7"/>
    </row>
    <row r="9" spans="1:16" x14ac:dyDescent="0.25">
      <c r="A9" s="4"/>
      <c r="B9" s="9" t="s">
        <v>13</v>
      </c>
      <c r="C9" s="11">
        <f>C8*F8</f>
        <v>6</v>
      </c>
      <c r="D9" s="12"/>
      <c r="E9" s="10" t="s">
        <v>2</v>
      </c>
      <c r="F9" s="1"/>
      <c r="G9" s="7"/>
      <c r="H9" s="1"/>
      <c r="I9" s="1"/>
      <c r="J9" s="7"/>
      <c r="K9" s="1"/>
      <c r="L9" s="1"/>
      <c r="M9" s="7"/>
      <c r="N9" s="1"/>
      <c r="O9" s="1"/>
      <c r="P9" s="7"/>
    </row>
    <row r="10" spans="1:16" x14ac:dyDescent="0.25">
      <c r="A10" s="4"/>
      <c r="B10" s="1"/>
      <c r="C10" s="1"/>
      <c r="D10" s="7"/>
      <c r="E10" s="1"/>
      <c r="F10" s="1"/>
      <c r="G10" s="7"/>
      <c r="H10" s="1"/>
      <c r="I10" s="1"/>
      <c r="J10" s="7"/>
      <c r="K10" s="1"/>
      <c r="L10" s="1"/>
      <c r="M10" s="7"/>
      <c r="N10" s="1"/>
      <c r="O10" s="1"/>
      <c r="P10" s="7"/>
    </row>
    <row r="11" spans="1:16" x14ac:dyDescent="0.25">
      <c r="A11" s="4" t="s">
        <v>11</v>
      </c>
      <c r="B11" s="187" t="e">
        <f>#REF!</f>
        <v>#REF!</v>
      </c>
      <c r="C11" s="187"/>
      <c r="D11" s="187"/>
      <c r="E11" s="187"/>
      <c r="F11" s="187"/>
      <c r="G11" s="187"/>
      <c r="H11" s="187"/>
      <c r="I11" s="187"/>
      <c r="J11" s="187"/>
      <c r="K11" s="187"/>
      <c r="L11" s="4"/>
      <c r="M11" s="2"/>
      <c r="N11" s="4"/>
      <c r="O11" s="4"/>
      <c r="P11" s="2"/>
    </row>
    <row r="12" spans="1:16" x14ac:dyDescent="0.25">
      <c r="A12" s="4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4"/>
      <c r="M12" s="2"/>
      <c r="N12" s="4"/>
      <c r="O12" s="4"/>
      <c r="P12" s="2"/>
    </row>
    <row r="13" spans="1:16" x14ac:dyDescent="0.25">
      <c r="A13" s="4"/>
      <c r="B13" s="34" t="s">
        <v>31</v>
      </c>
      <c r="C13" s="22"/>
      <c r="D13" s="26" t="s">
        <v>25</v>
      </c>
      <c r="E13" s="22"/>
      <c r="F13" s="26" t="s">
        <v>29</v>
      </c>
      <c r="G13" s="22"/>
      <c r="H13" s="22"/>
      <c r="I13" s="22"/>
      <c r="J13" s="22"/>
      <c r="K13" s="22"/>
      <c r="L13" s="4"/>
      <c r="M13" s="2"/>
      <c r="N13" s="4"/>
      <c r="O13" s="4"/>
      <c r="P13" s="2"/>
    </row>
    <row r="14" spans="1:16" x14ac:dyDescent="0.25">
      <c r="A14" s="4"/>
      <c r="B14" s="24">
        <v>18</v>
      </c>
      <c r="C14" s="23" t="s">
        <v>9</v>
      </c>
      <c r="D14" s="23">
        <v>19.5</v>
      </c>
      <c r="E14" s="25" t="s">
        <v>10</v>
      </c>
      <c r="F14" s="24">
        <f>ROUND((B14*D14),2)</f>
        <v>351</v>
      </c>
      <c r="G14" s="22"/>
      <c r="H14" s="22"/>
      <c r="I14" s="22"/>
      <c r="J14" s="22"/>
      <c r="K14" s="22"/>
      <c r="L14" s="4"/>
      <c r="M14" s="2"/>
      <c r="N14" s="4"/>
      <c r="O14" s="4"/>
      <c r="P14" s="2"/>
    </row>
    <row r="15" spans="1:16" x14ac:dyDescent="0.25">
      <c r="A15" s="4"/>
      <c r="B15" s="1"/>
      <c r="C15" s="1"/>
      <c r="D15" s="7"/>
      <c r="E15" s="1"/>
      <c r="F15" s="189"/>
      <c r="G15" s="189"/>
      <c r="H15" s="189"/>
      <c r="I15" s="189"/>
      <c r="J15" s="189"/>
      <c r="K15" s="189"/>
      <c r="L15" s="1"/>
      <c r="M15" s="7"/>
      <c r="N15" s="1"/>
      <c r="O15" s="1"/>
      <c r="P15" s="7"/>
    </row>
    <row r="16" spans="1:16" ht="15" customHeight="1" x14ac:dyDescent="0.25">
      <c r="A16" s="4"/>
      <c r="B16" s="190" t="s">
        <v>30</v>
      </c>
      <c r="C16" s="190"/>
      <c r="D16" s="190"/>
      <c r="E16" s="190"/>
      <c r="F16" s="189"/>
      <c r="G16" s="189"/>
      <c r="H16" s="189"/>
      <c r="I16" s="189"/>
      <c r="J16" s="189"/>
      <c r="K16" s="189"/>
      <c r="L16" s="17"/>
      <c r="M16" s="17"/>
      <c r="N16" s="17"/>
      <c r="O16" s="17"/>
      <c r="P16" s="17"/>
    </row>
    <row r="17" spans="1:16" x14ac:dyDescent="0.25">
      <c r="A17" s="4"/>
      <c r="B17" s="9" t="s">
        <v>14</v>
      </c>
      <c r="C17" s="11">
        <f>F14</f>
        <v>351</v>
      </c>
      <c r="D17" s="12"/>
      <c r="E17" s="10" t="s">
        <v>2</v>
      </c>
      <c r="F17" s="189"/>
      <c r="G17" s="189"/>
      <c r="H17" s="189"/>
      <c r="I17" s="189"/>
      <c r="J17" s="189"/>
      <c r="K17" s="189"/>
      <c r="L17" s="17"/>
      <c r="M17" s="17"/>
      <c r="N17" s="17"/>
      <c r="O17" s="17"/>
      <c r="P17" s="17"/>
    </row>
    <row r="18" spans="1:16" x14ac:dyDescent="0.25">
      <c r="A18" s="4"/>
      <c r="B18" s="1"/>
      <c r="C18" s="1"/>
      <c r="D18" s="7"/>
      <c r="E18" s="1"/>
      <c r="F18" s="189"/>
      <c r="G18" s="189"/>
      <c r="H18" s="189"/>
      <c r="I18" s="189"/>
      <c r="J18" s="189"/>
      <c r="K18" s="189"/>
      <c r="L18" s="1"/>
      <c r="M18" s="7"/>
      <c r="N18" s="1"/>
      <c r="O18" s="1"/>
      <c r="P18" s="7"/>
    </row>
    <row r="19" spans="1:16" x14ac:dyDescent="0.25">
      <c r="A19" s="4" t="e">
        <f>#REF!</f>
        <v>#REF!</v>
      </c>
      <c r="B19" s="187" t="e">
        <f>#REF!</f>
        <v>#REF!</v>
      </c>
      <c r="C19" s="187"/>
      <c r="D19" s="187"/>
      <c r="E19" s="187"/>
      <c r="F19" s="187"/>
      <c r="G19" s="187"/>
      <c r="H19" s="187"/>
      <c r="I19" s="187"/>
      <c r="J19" s="187"/>
      <c r="K19" s="187"/>
      <c r="L19" s="4"/>
      <c r="M19" s="2"/>
      <c r="N19" s="4"/>
      <c r="O19" s="4"/>
      <c r="P19" s="2"/>
    </row>
    <row r="20" spans="1:16" x14ac:dyDescent="0.25">
      <c r="A20" s="4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4"/>
      <c r="M20" s="2"/>
      <c r="N20" s="4"/>
      <c r="O20" s="4"/>
      <c r="P20" s="2"/>
    </row>
    <row r="21" spans="1:16" x14ac:dyDescent="0.25">
      <c r="A21" s="4"/>
      <c r="B21" s="1"/>
      <c r="C21" s="1" t="s">
        <v>21</v>
      </c>
      <c r="D21" s="7"/>
      <c r="E21" s="1" t="s">
        <v>18</v>
      </c>
      <c r="F21" s="7"/>
      <c r="G21" s="7"/>
      <c r="H21" s="1"/>
      <c r="I21" s="1"/>
      <c r="J21" s="7"/>
      <c r="K21" s="1"/>
      <c r="L21" s="1"/>
      <c r="M21" s="7"/>
      <c r="N21" s="1"/>
      <c r="O21" s="1"/>
      <c r="P21" s="7"/>
    </row>
    <row r="22" spans="1:16" x14ac:dyDescent="0.25">
      <c r="A22" s="4"/>
      <c r="B22" s="1" t="s">
        <v>14</v>
      </c>
      <c r="C22" s="1">
        <v>3</v>
      </c>
      <c r="D22" s="7" t="s">
        <v>9</v>
      </c>
      <c r="E22" s="1">
        <v>4</v>
      </c>
      <c r="F22" s="7" t="s">
        <v>8</v>
      </c>
      <c r="G22" s="7"/>
      <c r="H22" s="1"/>
      <c r="I22" s="1"/>
      <c r="J22" s="7"/>
      <c r="K22" s="1"/>
      <c r="L22" s="1"/>
      <c r="M22" s="7"/>
      <c r="N22" s="1"/>
      <c r="O22" s="1"/>
      <c r="P22" s="7"/>
    </row>
    <row r="23" spans="1:16" x14ac:dyDescent="0.25">
      <c r="A23" s="4"/>
      <c r="B23" s="9" t="s">
        <v>14</v>
      </c>
      <c r="C23" s="11">
        <f>ROUND((C22*E22),2)</f>
        <v>12</v>
      </c>
      <c r="D23" s="12"/>
      <c r="E23" s="10" t="s">
        <v>2</v>
      </c>
      <c r="F23" s="7"/>
      <c r="G23" s="7"/>
      <c r="H23" s="1"/>
      <c r="I23" s="1"/>
      <c r="J23" s="7"/>
      <c r="K23" s="1"/>
      <c r="L23" s="1"/>
      <c r="M23" s="7"/>
      <c r="N23" s="1"/>
      <c r="O23" s="1"/>
      <c r="P23" s="7"/>
    </row>
    <row r="24" spans="1:16" x14ac:dyDescent="0.25">
      <c r="A24" s="4"/>
      <c r="B24" s="1"/>
      <c r="C24" s="1"/>
      <c r="D24" s="7"/>
      <c r="E24" s="1"/>
      <c r="F24" s="7"/>
      <c r="G24" s="7"/>
      <c r="H24" s="1"/>
      <c r="I24" s="1"/>
      <c r="J24" s="7"/>
      <c r="K24" s="1"/>
      <c r="L24" s="1"/>
      <c r="M24" s="7"/>
      <c r="N24" s="1"/>
      <c r="O24" s="1"/>
      <c r="P24" s="7"/>
    </row>
    <row r="25" spans="1:16" x14ac:dyDescent="0.25">
      <c r="A25" s="61" t="e">
        <f>#REF!</f>
        <v>#REF!</v>
      </c>
      <c r="B25" s="60" t="e">
        <f>#REF!</f>
        <v>#REF!</v>
      </c>
    </row>
    <row r="27" spans="1:16" x14ac:dyDescent="0.25">
      <c r="B27" s="58" t="s">
        <v>51</v>
      </c>
      <c r="C27" s="59">
        <v>1</v>
      </c>
      <c r="D27" s="12"/>
      <c r="E27" s="10" t="s">
        <v>50</v>
      </c>
    </row>
  </sheetData>
  <mergeCells count="7">
    <mergeCell ref="B19:K20"/>
    <mergeCell ref="A1:K1"/>
    <mergeCell ref="A2:K2"/>
    <mergeCell ref="A3:K3"/>
    <mergeCell ref="F15:K18"/>
    <mergeCell ref="B11:K12"/>
    <mergeCell ref="B16:E16"/>
  </mergeCells>
  <pageMargins left="0.511811024" right="0.511811024" top="0.78740157499999996" bottom="0.78740157499999996" header="0.31496062000000002" footer="0.31496062000000002"/>
  <pageSetup paperSize="9" scale="92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view="pageBreakPreview" zoomScale="130" zoomScaleNormal="100" zoomScaleSheetLayoutView="130" workbookViewId="0">
      <selection activeCell="E37" sqref="E37"/>
    </sheetView>
  </sheetViews>
  <sheetFormatPr defaultRowHeight="15" x14ac:dyDescent="0.25"/>
  <cols>
    <col min="1" max="1" width="12.140625" style="40" customWidth="1"/>
    <col min="2" max="2" width="9.5703125" style="19" customWidth="1"/>
    <col min="3" max="10" width="9.140625" style="19"/>
  </cols>
  <sheetData>
    <row r="1" spans="1:23" x14ac:dyDescent="0.25">
      <c r="A1" s="188" t="s">
        <v>39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23" x14ac:dyDescent="0.25">
      <c r="A2" s="188" t="e">
        <f>#REF!</f>
        <v>#REF!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23" x14ac:dyDescent="0.25">
      <c r="A3" s="194" t="e">
        <f>#REF!</f>
        <v>#REF!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23" x14ac:dyDescent="0.25">
      <c r="A4" s="38" t="e">
        <f>#REF!</f>
        <v>#REF!</v>
      </c>
      <c r="B4" s="2" t="s">
        <v>19</v>
      </c>
      <c r="C4" s="32"/>
      <c r="D4" s="7"/>
      <c r="E4" s="32"/>
      <c r="F4" s="32"/>
      <c r="G4" s="7"/>
      <c r="H4" s="32"/>
      <c r="I4" s="32"/>
      <c r="J4" s="7"/>
      <c r="K4" s="6"/>
      <c r="L4" s="6"/>
      <c r="M4" s="5"/>
      <c r="N4" s="6"/>
      <c r="O4" s="6"/>
      <c r="P4" s="5"/>
      <c r="Q4" s="6"/>
      <c r="R4" s="6"/>
      <c r="S4" s="6"/>
      <c r="T4" s="3"/>
      <c r="U4" s="3"/>
      <c r="V4" s="3"/>
      <c r="W4" s="3"/>
    </row>
    <row r="5" spans="1:23" ht="9.75" customHeight="1" x14ac:dyDescent="0.25">
      <c r="A5" s="188" t="e">
        <f>#REF!</f>
        <v>#REF!</v>
      </c>
      <c r="B5" s="187" t="e">
        <f>#REF!</f>
        <v>#REF!</v>
      </c>
      <c r="C5" s="187"/>
      <c r="D5" s="187"/>
      <c r="E5" s="187"/>
      <c r="F5" s="187"/>
      <c r="G5" s="187"/>
      <c r="H5" s="187"/>
      <c r="I5" s="187"/>
      <c r="J5" s="187"/>
      <c r="K5" s="187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10.5" customHeight="1" x14ac:dyDescent="0.25">
      <c r="A6" s="188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x14ac:dyDescent="0.25">
      <c r="A7" s="29"/>
      <c r="B7" s="32"/>
      <c r="C7" s="32"/>
      <c r="D7" s="7"/>
      <c r="E7" s="32"/>
      <c r="F7" s="32"/>
      <c r="G7" s="7"/>
      <c r="H7" s="32"/>
      <c r="I7" s="32"/>
      <c r="J7" s="7"/>
      <c r="K7" s="6"/>
      <c r="L7" s="6"/>
      <c r="M7" s="5"/>
      <c r="N7" s="6"/>
      <c r="O7" s="6"/>
      <c r="P7" s="5"/>
      <c r="Q7" s="6"/>
      <c r="R7" s="6"/>
      <c r="S7" s="6"/>
      <c r="T7" s="3"/>
      <c r="U7" s="3"/>
      <c r="V7" s="3"/>
      <c r="W7" s="3"/>
    </row>
    <row r="8" spans="1:23" x14ac:dyDescent="0.25">
      <c r="A8" s="29"/>
      <c r="B8" s="35" t="s">
        <v>37</v>
      </c>
      <c r="C8" s="32">
        <v>12.85</v>
      </c>
      <c r="D8" s="7" t="s">
        <v>2</v>
      </c>
      <c r="E8" s="32"/>
      <c r="F8" s="32"/>
      <c r="G8" s="7"/>
      <c r="H8" s="32"/>
      <c r="I8" s="32"/>
      <c r="J8" s="7"/>
      <c r="K8" s="6"/>
      <c r="L8" s="6"/>
      <c r="M8" s="5"/>
      <c r="N8" s="6"/>
      <c r="O8" s="6"/>
      <c r="P8" s="5"/>
      <c r="Q8" s="6"/>
      <c r="R8" s="6"/>
      <c r="S8" s="6"/>
      <c r="T8" s="3"/>
      <c r="U8" s="3"/>
      <c r="V8" s="3"/>
      <c r="W8" s="3"/>
    </row>
    <row r="9" spans="1:23" x14ac:dyDescent="0.25">
      <c r="A9" s="29"/>
      <c r="B9" s="35" t="s">
        <v>32</v>
      </c>
      <c r="C9" s="32">
        <v>4</v>
      </c>
      <c r="D9" s="7" t="s">
        <v>6</v>
      </c>
      <c r="E9" s="32"/>
      <c r="F9" s="32"/>
      <c r="G9" s="7"/>
      <c r="H9" s="32"/>
      <c r="I9" s="32"/>
      <c r="J9" s="7"/>
      <c r="K9" s="6"/>
      <c r="L9" s="6"/>
      <c r="M9" s="5"/>
      <c r="N9" s="6"/>
      <c r="O9" s="6"/>
      <c r="P9" s="5"/>
      <c r="Q9" s="6"/>
      <c r="R9" s="6"/>
      <c r="S9" s="6"/>
      <c r="T9" s="3"/>
      <c r="U9" s="3"/>
      <c r="V9" s="3"/>
      <c r="W9" s="3"/>
    </row>
    <row r="10" spans="1:23" x14ac:dyDescent="0.25">
      <c r="A10" s="29"/>
      <c r="B10" s="35" t="s">
        <v>34</v>
      </c>
      <c r="C10" s="32">
        <f>ROUND(C8*C9,2)</f>
        <v>51.4</v>
      </c>
      <c r="D10" s="7" t="s">
        <v>2</v>
      </c>
      <c r="E10" s="32"/>
      <c r="F10" s="32"/>
      <c r="G10" s="7"/>
      <c r="H10" s="32"/>
      <c r="I10" s="32"/>
      <c r="J10" s="7"/>
      <c r="K10" s="6"/>
      <c r="L10" s="6"/>
      <c r="M10" s="5"/>
      <c r="N10" s="6"/>
      <c r="O10" s="6"/>
      <c r="P10" s="5"/>
      <c r="Q10" s="6"/>
      <c r="R10" s="6"/>
      <c r="S10" s="6"/>
      <c r="T10" s="3"/>
      <c r="U10" s="3"/>
      <c r="V10" s="3"/>
      <c r="W10" s="3"/>
    </row>
    <row r="11" spans="1:23" x14ac:dyDescent="0.25">
      <c r="A11" s="29"/>
      <c r="B11" s="32"/>
      <c r="C11" s="32"/>
      <c r="D11" s="7"/>
      <c r="E11" s="32"/>
      <c r="F11" s="32"/>
      <c r="G11" s="7"/>
      <c r="H11" s="32"/>
      <c r="I11" s="32"/>
      <c r="J11" s="7"/>
      <c r="K11" s="6"/>
      <c r="L11" s="6"/>
      <c r="M11" s="5"/>
      <c r="N11" s="6"/>
      <c r="O11" s="6"/>
      <c r="P11" s="5"/>
      <c r="Q11" s="6"/>
      <c r="R11" s="6"/>
      <c r="S11" s="6"/>
      <c r="T11" s="3"/>
      <c r="U11" s="3"/>
      <c r="V11" s="3"/>
      <c r="W11" s="3"/>
    </row>
    <row r="12" spans="1:23" x14ac:dyDescent="0.25">
      <c r="A12" s="29"/>
      <c r="B12" s="35" t="s">
        <v>33</v>
      </c>
      <c r="C12" s="32">
        <v>62.54</v>
      </c>
      <c r="D12" s="7" t="s">
        <v>2</v>
      </c>
      <c r="E12" s="32"/>
      <c r="F12" s="32"/>
      <c r="G12" s="7"/>
      <c r="H12" s="32"/>
      <c r="I12" s="32"/>
      <c r="J12" s="7"/>
      <c r="K12" s="6"/>
      <c r="L12" s="6"/>
      <c r="M12" s="5"/>
      <c r="N12" s="6"/>
      <c r="O12" s="6"/>
      <c r="P12" s="5"/>
      <c r="Q12" s="6"/>
      <c r="R12" s="6"/>
      <c r="S12" s="6"/>
      <c r="T12" s="3"/>
      <c r="U12" s="3"/>
      <c r="V12" s="3"/>
      <c r="W12" s="3"/>
    </row>
    <row r="13" spans="1:23" ht="15.75" customHeight="1" x14ac:dyDescent="0.25">
      <c r="A13" s="29"/>
      <c r="B13" s="35"/>
      <c r="C13" s="32"/>
      <c r="D13" s="7"/>
      <c r="E13" s="32"/>
      <c r="F13" s="32"/>
      <c r="G13" s="7"/>
      <c r="H13" s="32"/>
      <c r="I13" s="32"/>
      <c r="J13" s="7"/>
      <c r="K13" s="6"/>
      <c r="L13" s="6"/>
      <c r="M13" s="5"/>
      <c r="N13" s="6"/>
      <c r="O13" s="6"/>
      <c r="P13" s="5"/>
      <c r="Q13" s="6"/>
      <c r="R13" s="6"/>
      <c r="S13" s="6"/>
      <c r="T13" s="3"/>
      <c r="U13" s="3"/>
      <c r="V13" s="3"/>
      <c r="W13" s="3"/>
    </row>
    <row r="14" spans="1:23" x14ac:dyDescent="0.25">
      <c r="B14" s="35" t="s">
        <v>36</v>
      </c>
      <c r="C14" s="32">
        <f>ROUND((18*19.5),2)</f>
        <v>351</v>
      </c>
      <c r="D14" s="7" t="s">
        <v>2</v>
      </c>
      <c r="E14" s="32"/>
      <c r="F14" s="32"/>
      <c r="G14" s="7"/>
      <c r="H14" s="32"/>
      <c r="I14" s="32"/>
      <c r="J14" s="7"/>
      <c r="K14" s="6"/>
      <c r="L14" s="6"/>
      <c r="M14" s="5"/>
      <c r="N14" s="6"/>
      <c r="O14" s="6"/>
      <c r="P14" s="5"/>
      <c r="Q14" s="6"/>
      <c r="R14" s="6"/>
      <c r="S14" s="6"/>
      <c r="T14" s="3"/>
      <c r="U14" s="3"/>
      <c r="V14" s="3"/>
      <c r="W14" s="3"/>
    </row>
    <row r="15" spans="1:23" s="13" customFormat="1" x14ac:dyDescent="0.25">
      <c r="A15" s="29"/>
      <c r="B15" s="32" t="s">
        <v>35</v>
      </c>
      <c r="C15" s="35"/>
      <c r="D15" s="35"/>
      <c r="E15" s="35"/>
      <c r="F15" s="35"/>
      <c r="G15" s="35"/>
      <c r="H15" s="35"/>
      <c r="I15" s="35"/>
      <c r="J15" s="35"/>
      <c r="K15" s="36"/>
      <c r="L15" s="36"/>
      <c r="M15" s="36"/>
      <c r="N15" s="36"/>
      <c r="O15" s="36"/>
      <c r="P15" s="36"/>
      <c r="Q15" s="36"/>
      <c r="R15" s="36"/>
      <c r="S15" s="36"/>
      <c r="T15" s="37"/>
      <c r="U15" s="37"/>
      <c r="V15" s="37"/>
      <c r="W15" s="37"/>
    </row>
    <row r="16" spans="1:23" s="13" customFormat="1" x14ac:dyDescent="0.25">
      <c r="A16" s="29"/>
      <c r="B16" s="35"/>
      <c r="C16" s="35"/>
      <c r="D16" s="35"/>
      <c r="E16" s="35"/>
      <c r="F16" s="35"/>
      <c r="G16" s="35"/>
      <c r="H16" s="35"/>
      <c r="I16" s="35"/>
      <c r="J16" s="35"/>
      <c r="K16" s="36"/>
      <c r="L16" s="36"/>
      <c r="M16" s="36"/>
      <c r="N16" s="36"/>
      <c r="O16" s="36"/>
      <c r="P16" s="36"/>
      <c r="Q16" s="36"/>
      <c r="R16" s="36"/>
      <c r="S16" s="36"/>
      <c r="T16" s="37"/>
      <c r="U16" s="37"/>
      <c r="V16" s="37"/>
      <c r="W16" s="37"/>
    </row>
    <row r="17" spans="1:23" s="13" customFormat="1" x14ac:dyDescent="0.25">
      <c r="A17" s="193" t="s">
        <v>38</v>
      </c>
      <c r="B17" s="193"/>
      <c r="C17" s="193"/>
      <c r="D17" s="193"/>
      <c r="E17" s="193"/>
      <c r="F17" s="193"/>
      <c r="G17" s="193"/>
      <c r="H17" s="193"/>
      <c r="I17" s="193"/>
      <c r="J17" s="193"/>
      <c r="K17" s="36"/>
      <c r="L17" s="36"/>
      <c r="M17" s="36"/>
      <c r="N17" s="36"/>
      <c r="O17" s="36"/>
      <c r="P17" s="36"/>
      <c r="Q17" s="36"/>
      <c r="R17" s="36"/>
      <c r="S17" s="36"/>
      <c r="T17" s="37"/>
      <c r="U17" s="37"/>
      <c r="V17" s="37"/>
      <c r="W17" s="37"/>
    </row>
    <row r="18" spans="1:23" x14ac:dyDescent="0.25">
      <c r="A18" s="29"/>
      <c r="B18" s="32"/>
      <c r="C18" s="30" t="s">
        <v>16</v>
      </c>
      <c r="D18" s="31">
        <f>ROUND((C14-C12-C10),2)</f>
        <v>237.06</v>
      </c>
      <c r="E18" s="10" t="s">
        <v>2</v>
      </c>
      <c r="F18" s="32"/>
      <c r="G18" s="7"/>
      <c r="H18" s="32"/>
      <c r="I18" s="32"/>
      <c r="J18" s="7"/>
      <c r="K18" s="6"/>
      <c r="L18" s="6"/>
      <c r="M18" s="5"/>
      <c r="N18" s="6"/>
      <c r="O18" s="6"/>
      <c r="P18" s="5"/>
      <c r="Q18" s="6"/>
      <c r="R18" s="6"/>
      <c r="S18" s="6"/>
      <c r="T18" s="3"/>
      <c r="U18" s="3"/>
      <c r="V18" s="3"/>
      <c r="W18" s="3"/>
    </row>
    <row r="19" spans="1:23" x14ac:dyDescent="0.25">
      <c r="A19" s="41"/>
      <c r="B19" s="20"/>
      <c r="C19" s="20"/>
      <c r="D19" s="20"/>
      <c r="E19" s="20"/>
      <c r="F19" s="20"/>
      <c r="G19" s="20"/>
      <c r="H19" s="20"/>
      <c r="I19" s="20"/>
      <c r="J19" s="20"/>
      <c r="K19" s="8"/>
    </row>
    <row r="20" spans="1:23" x14ac:dyDescent="0.25">
      <c r="A20" s="49" t="e">
        <f>#REF!</f>
        <v>#REF!</v>
      </c>
      <c r="B20" s="50" t="e">
        <f>#REF!</f>
        <v>#REF!</v>
      </c>
      <c r="C20" s="21"/>
      <c r="D20" s="20"/>
      <c r="E20" s="20"/>
      <c r="F20" s="20"/>
      <c r="G20" s="20"/>
      <c r="H20" s="20"/>
      <c r="I20" s="20"/>
      <c r="J20" s="20"/>
      <c r="K20" s="8"/>
    </row>
    <row r="21" spans="1:23" x14ac:dyDescent="0.25">
      <c r="A21" s="195" t="s">
        <v>43</v>
      </c>
      <c r="B21" s="195"/>
      <c r="C21" s="33"/>
      <c r="D21" s="47" t="s">
        <v>44</v>
      </c>
      <c r="E21" s="25"/>
      <c r="F21" s="24"/>
      <c r="G21" s="28"/>
      <c r="H21" s="28"/>
      <c r="I21" s="28"/>
      <c r="J21" s="28"/>
      <c r="K21" s="28"/>
      <c r="L21" s="4"/>
      <c r="M21" s="2"/>
      <c r="N21" s="4"/>
      <c r="O21" s="4"/>
      <c r="P21" s="2"/>
    </row>
    <row r="22" spans="1:23" x14ac:dyDescent="0.25">
      <c r="A22" s="196">
        <v>16.18</v>
      </c>
      <c r="B22" s="196"/>
      <c r="C22" s="48" t="s">
        <v>9</v>
      </c>
      <c r="D22" s="33">
        <v>4</v>
      </c>
      <c r="E22" s="48" t="s">
        <v>10</v>
      </c>
      <c r="F22" s="48">
        <f>ROUND((A22*D22),2)</f>
        <v>64.72</v>
      </c>
      <c r="G22" s="28"/>
      <c r="H22" s="28"/>
      <c r="I22" s="28"/>
      <c r="J22" s="28"/>
      <c r="K22" s="28"/>
      <c r="L22" s="4"/>
      <c r="M22" s="2"/>
      <c r="N22" s="4"/>
      <c r="O22" s="4"/>
      <c r="P22" s="2"/>
    </row>
    <row r="23" spans="1:23" s="8" customFormat="1" x14ac:dyDescent="0.25">
      <c r="A23" s="39"/>
      <c r="B23" s="27"/>
      <c r="C23" s="24"/>
      <c r="D23" s="20"/>
      <c r="E23" s="20"/>
      <c r="F23" s="20"/>
      <c r="G23" s="20"/>
      <c r="H23" s="20"/>
      <c r="I23" s="20"/>
      <c r="J23" s="20"/>
    </row>
    <row r="24" spans="1:23" s="8" customFormat="1" x14ac:dyDescent="0.25">
      <c r="A24" s="46" t="s">
        <v>45</v>
      </c>
      <c r="B24" s="27"/>
      <c r="C24" s="48" t="s">
        <v>10</v>
      </c>
      <c r="D24" s="51">
        <v>30.39</v>
      </c>
      <c r="E24" s="20"/>
      <c r="F24" s="20"/>
      <c r="G24" s="20"/>
      <c r="H24" s="20"/>
      <c r="I24" s="20"/>
      <c r="J24" s="20"/>
    </row>
    <row r="25" spans="1:23" s="8" customFormat="1" x14ac:dyDescent="0.25">
      <c r="A25" s="41"/>
      <c r="B25" s="20"/>
      <c r="C25" s="42"/>
      <c r="D25" s="20"/>
      <c r="E25" s="20"/>
      <c r="F25" s="20"/>
      <c r="G25" s="20"/>
      <c r="H25" s="20"/>
      <c r="I25" s="20"/>
      <c r="J25" s="20"/>
    </row>
    <row r="26" spans="1:23" s="8" customFormat="1" ht="15" customHeight="1" x14ac:dyDescent="0.25">
      <c r="A26" s="191" t="s">
        <v>41</v>
      </c>
      <c r="B26" s="192"/>
      <c r="C26" s="192"/>
      <c r="D26" s="192"/>
      <c r="E26" s="43">
        <f>F22+D24</f>
        <v>95.11</v>
      </c>
      <c r="F26" s="44" t="s">
        <v>8</v>
      </c>
      <c r="G26" s="20"/>
      <c r="H26" s="20"/>
      <c r="I26" s="20"/>
      <c r="J26" s="20"/>
    </row>
    <row r="27" spans="1:23" s="8" customFormat="1" x14ac:dyDescent="0.25">
      <c r="A27" s="41"/>
      <c r="B27" s="20"/>
      <c r="C27" s="20"/>
      <c r="D27" s="20"/>
      <c r="E27" s="20"/>
      <c r="F27" s="20"/>
      <c r="G27" s="20"/>
      <c r="H27" s="20"/>
      <c r="I27" s="20"/>
      <c r="J27" s="20"/>
    </row>
    <row r="28" spans="1:23" x14ac:dyDescent="0.25">
      <c r="A28" s="52" t="e">
        <f>#REF!</f>
        <v>#REF!</v>
      </c>
      <c r="B28" s="53" t="e">
        <f>#REF!</f>
        <v>#REF!</v>
      </c>
    </row>
    <row r="30" spans="1:23" x14ac:dyDescent="0.25">
      <c r="A30" s="19"/>
      <c r="B30" s="54" t="s">
        <v>22</v>
      </c>
      <c r="C30" s="54"/>
      <c r="D30" s="54" t="s">
        <v>25</v>
      </c>
      <c r="E30" s="54"/>
      <c r="F30" s="54" t="s">
        <v>46</v>
      </c>
      <c r="G30" s="54"/>
      <c r="H30" s="54" t="s">
        <v>48</v>
      </c>
      <c r="J30" s="54" t="s">
        <v>26</v>
      </c>
    </row>
    <row r="31" spans="1:23" x14ac:dyDescent="0.25">
      <c r="A31" s="19" t="s">
        <v>47</v>
      </c>
      <c r="B31" s="54">
        <v>0.25</v>
      </c>
      <c r="C31" s="54" t="s">
        <v>9</v>
      </c>
      <c r="D31" s="54">
        <v>0.25</v>
      </c>
      <c r="E31" s="54" t="s">
        <v>9</v>
      </c>
      <c r="F31" s="54">
        <v>18</v>
      </c>
      <c r="G31" s="54" t="s">
        <v>9</v>
      </c>
      <c r="H31" s="54">
        <v>2</v>
      </c>
      <c r="I31" s="19" t="s">
        <v>10</v>
      </c>
      <c r="J31" s="54">
        <f>B31*D31*F31*H31</f>
        <v>2.25</v>
      </c>
    </row>
    <row r="32" spans="1:23" x14ac:dyDescent="0.25">
      <c r="A32" s="19"/>
      <c r="B32" s="54"/>
      <c r="C32" s="54"/>
      <c r="D32" s="54"/>
      <c r="E32" s="54"/>
      <c r="F32" s="54"/>
      <c r="G32" s="54"/>
      <c r="H32" s="54"/>
    </row>
    <row r="33" spans="1:8" x14ac:dyDescent="0.25">
      <c r="A33" s="19"/>
      <c r="B33" s="54" t="s">
        <v>22</v>
      </c>
      <c r="C33" s="54"/>
      <c r="D33" s="54" t="s">
        <v>25</v>
      </c>
      <c r="E33" s="54"/>
      <c r="F33" s="54" t="s">
        <v>46</v>
      </c>
      <c r="G33" s="54"/>
      <c r="H33" s="54" t="s">
        <v>26</v>
      </c>
    </row>
    <row r="34" spans="1:8" x14ac:dyDescent="0.25">
      <c r="A34" s="19" t="s">
        <v>47</v>
      </c>
      <c r="B34" s="54">
        <v>0.25</v>
      </c>
      <c r="C34" s="54" t="s">
        <v>9</v>
      </c>
      <c r="D34" s="54">
        <v>0.25</v>
      </c>
      <c r="E34" s="54" t="s">
        <v>9</v>
      </c>
      <c r="F34" s="54">
        <v>118</v>
      </c>
      <c r="G34" s="54" t="s">
        <v>10</v>
      </c>
      <c r="H34" s="54">
        <f>B34*D34*F34</f>
        <v>7.375</v>
      </c>
    </row>
    <row r="36" spans="1:8" ht="15" customHeight="1" x14ac:dyDescent="0.25">
      <c r="B36" s="56" t="s">
        <v>49</v>
      </c>
      <c r="C36" s="55"/>
      <c r="D36" s="45" t="s">
        <v>10</v>
      </c>
      <c r="E36" s="57">
        <f>J31+H34</f>
        <v>9.625</v>
      </c>
      <c r="F36" s="44" t="s">
        <v>2</v>
      </c>
    </row>
  </sheetData>
  <mergeCells count="9">
    <mergeCell ref="A26:D26"/>
    <mergeCell ref="A17:J17"/>
    <mergeCell ref="B5:K6"/>
    <mergeCell ref="A1:K1"/>
    <mergeCell ref="A2:K2"/>
    <mergeCell ref="A3:K3"/>
    <mergeCell ref="A5:A6"/>
    <mergeCell ref="A21:B21"/>
    <mergeCell ref="A22:B22"/>
  </mergeCells>
  <pageMargins left="0.511811024" right="0.511811024" top="0.78740157499999996" bottom="0.78740157499999996" header="0.31496062000000002" footer="0.31496062000000002"/>
  <pageSetup paperSize="9" scale="92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9"/>
  <sheetViews>
    <sheetView tabSelected="1" view="pageBreakPreview" zoomScaleNormal="70" zoomScaleSheetLayoutView="100" workbookViewId="0">
      <selection activeCell="L20" sqref="L20"/>
    </sheetView>
  </sheetViews>
  <sheetFormatPr defaultRowHeight="14.25" x14ac:dyDescent="0.2"/>
  <cols>
    <col min="1" max="1" width="8.42578125" style="139" customWidth="1"/>
    <col min="2" max="2" width="12.28515625" style="139" customWidth="1"/>
    <col min="3" max="3" width="7.85546875" style="139" customWidth="1"/>
    <col min="4" max="4" width="74" style="139" customWidth="1"/>
    <col min="5" max="5" width="7" style="139" bestFit="1" customWidth="1"/>
    <col min="6" max="6" width="9.85546875" style="140" bestFit="1" customWidth="1"/>
    <col min="7" max="8" width="16.85546875" style="141" customWidth="1"/>
    <col min="9" max="9" width="20.5703125" style="142" bestFit="1" customWidth="1"/>
    <col min="10" max="10" width="15.42578125" style="68" customWidth="1"/>
    <col min="11" max="11" width="9.42578125" style="68" bestFit="1" customWidth="1"/>
    <col min="12" max="12" width="10" style="68" bestFit="1" customWidth="1"/>
    <col min="13" max="256" width="9.140625" style="68"/>
    <col min="257" max="257" width="8.42578125" style="68" customWidth="1"/>
    <col min="258" max="258" width="12.28515625" style="68" customWidth="1"/>
    <col min="259" max="259" width="7.85546875" style="68" customWidth="1"/>
    <col min="260" max="260" width="70.85546875" style="68" customWidth="1"/>
    <col min="261" max="261" width="7" style="68" bestFit="1" customWidth="1"/>
    <col min="262" max="262" width="9.85546875" style="68" bestFit="1" customWidth="1"/>
    <col min="263" max="264" width="16.85546875" style="68" customWidth="1"/>
    <col min="265" max="265" width="20.5703125" style="68" bestFit="1" customWidth="1"/>
    <col min="266" max="266" width="15.42578125" style="68" customWidth="1"/>
    <col min="267" max="512" width="9.140625" style="68"/>
    <col min="513" max="513" width="8.42578125" style="68" customWidth="1"/>
    <col min="514" max="514" width="12.28515625" style="68" customWidth="1"/>
    <col min="515" max="515" width="7.85546875" style="68" customWidth="1"/>
    <col min="516" max="516" width="70.85546875" style="68" customWidth="1"/>
    <col min="517" max="517" width="7" style="68" bestFit="1" customWidth="1"/>
    <col min="518" max="518" width="9.85546875" style="68" bestFit="1" customWidth="1"/>
    <col min="519" max="520" width="16.85546875" style="68" customWidth="1"/>
    <col min="521" max="521" width="20.5703125" style="68" bestFit="1" customWidth="1"/>
    <col min="522" max="522" width="15.42578125" style="68" customWidth="1"/>
    <col min="523" max="768" width="9.140625" style="68"/>
    <col min="769" max="769" width="8.42578125" style="68" customWidth="1"/>
    <col min="770" max="770" width="12.28515625" style="68" customWidth="1"/>
    <col min="771" max="771" width="7.85546875" style="68" customWidth="1"/>
    <col min="772" max="772" width="70.85546875" style="68" customWidth="1"/>
    <col min="773" max="773" width="7" style="68" bestFit="1" customWidth="1"/>
    <col min="774" max="774" width="9.85546875" style="68" bestFit="1" customWidth="1"/>
    <col min="775" max="776" width="16.85546875" style="68" customWidth="1"/>
    <col min="777" max="777" width="20.5703125" style="68" bestFit="1" customWidth="1"/>
    <col min="778" max="778" width="15.42578125" style="68" customWidth="1"/>
    <col min="779" max="1024" width="9.140625" style="68"/>
    <col min="1025" max="1025" width="8.42578125" style="68" customWidth="1"/>
    <col min="1026" max="1026" width="12.28515625" style="68" customWidth="1"/>
    <col min="1027" max="1027" width="7.85546875" style="68" customWidth="1"/>
    <col min="1028" max="1028" width="70.85546875" style="68" customWidth="1"/>
    <col min="1029" max="1029" width="7" style="68" bestFit="1" customWidth="1"/>
    <col min="1030" max="1030" width="9.85546875" style="68" bestFit="1" customWidth="1"/>
    <col min="1031" max="1032" width="16.85546875" style="68" customWidth="1"/>
    <col min="1033" max="1033" width="20.5703125" style="68" bestFit="1" customWidth="1"/>
    <col min="1034" max="1034" width="15.42578125" style="68" customWidth="1"/>
    <col min="1035" max="1280" width="9.140625" style="68"/>
    <col min="1281" max="1281" width="8.42578125" style="68" customWidth="1"/>
    <col min="1282" max="1282" width="12.28515625" style="68" customWidth="1"/>
    <col min="1283" max="1283" width="7.85546875" style="68" customWidth="1"/>
    <col min="1284" max="1284" width="70.85546875" style="68" customWidth="1"/>
    <col min="1285" max="1285" width="7" style="68" bestFit="1" customWidth="1"/>
    <col min="1286" max="1286" width="9.85546875" style="68" bestFit="1" customWidth="1"/>
    <col min="1287" max="1288" width="16.85546875" style="68" customWidth="1"/>
    <col min="1289" max="1289" width="20.5703125" style="68" bestFit="1" customWidth="1"/>
    <col min="1290" max="1290" width="15.42578125" style="68" customWidth="1"/>
    <col min="1291" max="1536" width="9.140625" style="68"/>
    <col min="1537" max="1537" width="8.42578125" style="68" customWidth="1"/>
    <col min="1538" max="1538" width="12.28515625" style="68" customWidth="1"/>
    <col min="1539" max="1539" width="7.85546875" style="68" customWidth="1"/>
    <col min="1540" max="1540" width="70.85546875" style="68" customWidth="1"/>
    <col min="1541" max="1541" width="7" style="68" bestFit="1" customWidth="1"/>
    <col min="1542" max="1542" width="9.85546875" style="68" bestFit="1" customWidth="1"/>
    <col min="1543" max="1544" width="16.85546875" style="68" customWidth="1"/>
    <col min="1545" max="1545" width="20.5703125" style="68" bestFit="1" customWidth="1"/>
    <col min="1546" max="1546" width="15.42578125" style="68" customWidth="1"/>
    <col min="1547" max="1792" width="9.140625" style="68"/>
    <col min="1793" max="1793" width="8.42578125" style="68" customWidth="1"/>
    <col min="1794" max="1794" width="12.28515625" style="68" customWidth="1"/>
    <col min="1795" max="1795" width="7.85546875" style="68" customWidth="1"/>
    <col min="1796" max="1796" width="70.85546875" style="68" customWidth="1"/>
    <col min="1797" max="1797" width="7" style="68" bestFit="1" customWidth="1"/>
    <col min="1798" max="1798" width="9.85546875" style="68" bestFit="1" customWidth="1"/>
    <col min="1799" max="1800" width="16.85546875" style="68" customWidth="1"/>
    <col min="1801" max="1801" width="20.5703125" style="68" bestFit="1" customWidth="1"/>
    <col min="1802" max="1802" width="15.42578125" style="68" customWidth="1"/>
    <col min="1803" max="2048" width="9.140625" style="68"/>
    <col min="2049" max="2049" width="8.42578125" style="68" customWidth="1"/>
    <col min="2050" max="2050" width="12.28515625" style="68" customWidth="1"/>
    <col min="2051" max="2051" width="7.85546875" style="68" customWidth="1"/>
    <col min="2052" max="2052" width="70.85546875" style="68" customWidth="1"/>
    <col min="2053" max="2053" width="7" style="68" bestFit="1" customWidth="1"/>
    <col min="2054" max="2054" width="9.85546875" style="68" bestFit="1" customWidth="1"/>
    <col min="2055" max="2056" width="16.85546875" style="68" customWidth="1"/>
    <col min="2057" max="2057" width="20.5703125" style="68" bestFit="1" customWidth="1"/>
    <col min="2058" max="2058" width="15.42578125" style="68" customWidth="1"/>
    <col min="2059" max="2304" width="9.140625" style="68"/>
    <col min="2305" max="2305" width="8.42578125" style="68" customWidth="1"/>
    <col min="2306" max="2306" width="12.28515625" style="68" customWidth="1"/>
    <col min="2307" max="2307" width="7.85546875" style="68" customWidth="1"/>
    <col min="2308" max="2308" width="70.85546875" style="68" customWidth="1"/>
    <col min="2309" max="2309" width="7" style="68" bestFit="1" customWidth="1"/>
    <col min="2310" max="2310" width="9.85546875" style="68" bestFit="1" customWidth="1"/>
    <col min="2311" max="2312" width="16.85546875" style="68" customWidth="1"/>
    <col min="2313" max="2313" width="20.5703125" style="68" bestFit="1" customWidth="1"/>
    <col min="2314" max="2314" width="15.42578125" style="68" customWidth="1"/>
    <col min="2315" max="2560" width="9.140625" style="68"/>
    <col min="2561" max="2561" width="8.42578125" style="68" customWidth="1"/>
    <col min="2562" max="2562" width="12.28515625" style="68" customWidth="1"/>
    <col min="2563" max="2563" width="7.85546875" style="68" customWidth="1"/>
    <col min="2564" max="2564" width="70.85546875" style="68" customWidth="1"/>
    <col min="2565" max="2565" width="7" style="68" bestFit="1" customWidth="1"/>
    <col min="2566" max="2566" width="9.85546875" style="68" bestFit="1" customWidth="1"/>
    <col min="2567" max="2568" width="16.85546875" style="68" customWidth="1"/>
    <col min="2569" max="2569" width="20.5703125" style="68" bestFit="1" customWidth="1"/>
    <col min="2570" max="2570" width="15.42578125" style="68" customWidth="1"/>
    <col min="2571" max="2816" width="9.140625" style="68"/>
    <col min="2817" max="2817" width="8.42578125" style="68" customWidth="1"/>
    <col min="2818" max="2818" width="12.28515625" style="68" customWidth="1"/>
    <col min="2819" max="2819" width="7.85546875" style="68" customWidth="1"/>
    <col min="2820" max="2820" width="70.85546875" style="68" customWidth="1"/>
    <col min="2821" max="2821" width="7" style="68" bestFit="1" customWidth="1"/>
    <col min="2822" max="2822" width="9.85546875" style="68" bestFit="1" customWidth="1"/>
    <col min="2823" max="2824" width="16.85546875" style="68" customWidth="1"/>
    <col min="2825" max="2825" width="20.5703125" style="68" bestFit="1" customWidth="1"/>
    <col min="2826" max="2826" width="15.42578125" style="68" customWidth="1"/>
    <col min="2827" max="3072" width="9.140625" style="68"/>
    <col min="3073" max="3073" width="8.42578125" style="68" customWidth="1"/>
    <col min="3074" max="3074" width="12.28515625" style="68" customWidth="1"/>
    <col min="3075" max="3075" width="7.85546875" style="68" customWidth="1"/>
    <col min="3076" max="3076" width="70.85546875" style="68" customWidth="1"/>
    <col min="3077" max="3077" width="7" style="68" bestFit="1" customWidth="1"/>
    <col min="3078" max="3078" width="9.85546875" style="68" bestFit="1" customWidth="1"/>
    <col min="3079" max="3080" width="16.85546875" style="68" customWidth="1"/>
    <col min="3081" max="3081" width="20.5703125" style="68" bestFit="1" customWidth="1"/>
    <col min="3082" max="3082" width="15.42578125" style="68" customWidth="1"/>
    <col min="3083" max="3328" width="9.140625" style="68"/>
    <col min="3329" max="3329" width="8.42578125" style="68" customWidth="1"/>
    <col min="3330" max="3330" width="12.28515625" style="68" customWidth="1"/>
    <col min="3331" max="3331" width="7.85546875" style="68" customWidth="1"/>
    <col min="3332" max="3332" width="70.85546875" style="68" customWidth="1"/>
    <col min="3333" max="3333" width="7" style="68" bestFit="1" customWidth="1"/>
    <col min="3334" max="3334" width="9.85546875" style="68" bestFit="1" customWidth="1"/>
    <col min="3335" max="3336" width="16.85546875" style="68" customWidth="1"/>
    <col min="3337" max="3337" width="20.5703125" style="68" bestFit="1" customWidth="1"/>
    <col min="3338" max="3338" width="15.42578125" style="68" customWidth="1"/>
    <col min="3339" max="3584" width="9.140625" style="68"/>
    <col min="3585" max="3585" width="8.42578125" style="68" customWidth="1"/>
    <col min="3586" max="3586" width="12.28515625" style="68" customWidth="1"/>
    <col min="3587" max="3587" width="7.85546875" style="68" customWidth="1"/>
    <col min="3588" max="3588" width="70.85546875" style="68" customWidth="1"/>
    <col min="3589" max="3589" width="7" style="68" bestFit="1" customWidth="1"/>
    <col min="3590" max="3590" width="9.85546875" style="68" bestFit="1" customWidth="1"/>
    <col min="3591" max="3592" width="16.85546875" style="68" customWidth="1"/>
    <col min="3593" max="3593" width="20.5703125" style="68" bestFit="1" customWidth="1"/>
    <col min="3594" max="3594" width="15.42578125" style="68" customWidth="1"/>
    <col min="3595" max="3840" width="9.140625" style="68"/>
    <col min="3841" max="3841" width="8.42578125" style="68" customWidth="1"/>
    <col min="3842" max="3842" width="12.28515625" style="68" customWidth="1"/>
    <col min="3843" max="3843" width="7.85546875" style="68" customWidth="1"/>
    <col min="3844" max="3844" width="70.85546875" style="68" customWidth="1"/>
    <col min="3845" max="3845" width="7" style="68" bestFit="1" customWidth="1"/>
    <col min="3846" max="3846" width="9.85546875" style="68" bestFit="1" customWidth="1"/>
    <col min="3847" max="3848" width="16.85546875" style="68" customWidth="1"/>
    <col min="3849" max="3849" width="20.5703125" style="68" bestFit="1" customWidth="1"/>
    <col min="3850" max="3850" width="15.42578125" style="68" customWidth="1"/>
    <col min="3851" max="4096" width="9.140625" style="68"/>
    <col min="4097" max="4097" width="8.42578125" style="68" customWidth="1"/>
    <col min="4098" max="4098" width="12.28515625" style="68" customWidth="1"/>
    <col min="4099" max="4099" width="7.85546875" style="68" customWidth="1"/>
    <col min="4100" max="4100" width="70.85546875" style="68" customWidth="1"/>
    <col min="4101" max="4101" width="7" style="68" bestFit="1" customWidth="1"/>
    <col min="4102" max="4102" width="9.85546875" style="68" bestFit="1" customWidth="1"/>
    <col min="4103" max="4104" width="16.85546875" style="68" customWidth="1"/>
    <col min="4105" max="4105" width="20.5703125" style="68" bestFit="1" customWidth="1"/>
    <col min="4106" max="4106" width="15.42578125" style="68" customWidth="1"/>
    <col min="4107" max="4352" width="9.140625" style="68"/>
    <col min="4353" max="4353" width="8.42578125" style="68" customWidth="1"/>
    <col min="4354" max="4354" width="12.28515625" style="68" customWidth="1"/>
    <col min="4355" max="4355" width="7.85546875" style="68" customWidth="1"/>
    <col min="4356" max="4356" width="70.85546875" style="68" customWidth="1"/>
    <col min="4357" max="4357" width="7" style="68" bestFit="1" customWidth="1"/>
    <col min="4358" max="4358" width="9.85546875" style="68" bestFit="1" customWidth="1"/>
    <col min="4359" max="4360" width="16.85546875" style="68" customWidth="1"/>
    <col min="4361" max="4361" width="20.5703125" style="68" bestFit="1" customWidth="1"/>
    <col min="4362" max="4362" width="15.42578125" style="68" customWidth="1"/>
    <col min="4363" max="4608" width="9.140625" style="68"/>
    <col min="4609" max="4609" width="8.42578125" style="68" customWidth="1"/>
    <col min="4610" max="4610" width="12.28515625" style="68" customWidth="1"/>
    <col min="4611" max="4611" width="7.85546875" style="68" customWidth="1"/>
    <col min="4612" max="4612" width="70.85546875" style="68" customWidth="1"/>
    <col min="4613" max="4613" width="7" style="68" bestFit="1" customWidth="1"/>
    <col min="4614" max="4614" width="9.85546875" style="68" bestFit="1" customWidth="1"/>
    <col min="4615" max="4616" width="16.85546875" style="68" customWidth="1"/>
    <col min="4617" max="4617" width="20.5703125" style="68" bestFit="1" customWidth="1"/>
    <col min="4618" max="4618" width="15.42578125" style="68" customWidth="1"/>
    <col min="4619" max="4864" width="9.140625" style="68"/>
    <col min="4865" max="4865" width="8.42578125" style="68" customWidth="1"/>
    <col min="4866" max="4866" width="12.28515625" style="68" customWidth="1"/>
    <col min="4867" max="4867" width="7.85546875" style="68" customWidth="1"/>
    <col min="4868" max="4868" width="70.85546875" style="68" customWidth="1"/>
    <col min="4869" max="4869" width="7" style="68" bestFit="1" customWidth="1"/>
    <col min="4870" max="4870" width="9.85546875" style="68" bestFit="1" customWidth="1"/>
    <col min="4871" max="4872" width="16.85546875" style="68" customWidth="1"/>
    <col min="4873" max="4873" width="20.5703125" style="68" bestFit="1" customWidth="1"/>
    <col min="4874" max="4874" width="15.42578125" style="68" customWidth="1"/>
    <col min="4875" max="5120" width="9.140625" style="68"/>
    <col min="5121" max="5121" width="8.42578125" style="68" customWidth="1"/>
    <col min="5122" max="5122" width="12.28515625" style="68" customWidth="1"/>
    <col min="5123" max="5123" width="7.85546875" style="68" customWidth="1"/>
    <col min="5124" max="5124" width="70.85546875" style="68" customWidth="1"/>
    <col min="5125" max="5125" width="7" style="68" bestFit="1" customWidth="1"/>
    <col min="5126" max="5126" width="9.85546875" style="68" bestFit="1" customWidth="1"/>
    <col min="5127" max="5128" width="16.85546875" style="68" customWidth="1"/>
    <col min="5129" max="5129" width="20.5703125" style="68" bestFit="1" customWidth="1"/>
    <col min="5130" max="5130" width="15.42578125" style="68" customWidth="1"/>
    <col min="5131" max="5376" width="9.140625" style="68"/>
    <col min="5377" max="5377" width="8.42578125" style="68" customWidth="1"/>
    <col min="5378" max="5378" width="12.28515625" style="68" customWidth="1"/>
    <col min="5379" max="5379" width="7.85546875" style="68" customWidth="1"/>
    <col min="5380" max="5380" width="70.85546875" style="68" customWidth="1"/>
    <col min="5381" max="5381" width="7" style="68" bestFit="1" customWidth="1"/>
    <col min="5382" max="5382" width="9.85546875" style="68" bestFit="1" customWidth="1"/>
    <col min="5383" max="5384" width="16.85546875" style="68" customWidth="1"/>
    <col min="5385" max="5385" width="20.5703125" style="68" bestFit="1" customWidth="1"/>
    <col min="5386" max="5386" width="15.42578125" style="68" customWidth="1"/>
    <col min="5387" max="5632" width="9.140625" style="68"/>
    <col min="5633" max="5633" width="8.42578125" style="68" customWidth="1"/>
    <col min="5634" max="5634" width="12.28515625" style="68" customWidth="1"/>
    <col min="5635" max="5635" width="7.85546875" style="68" customWidth="1"/>
    <col min="5636" max="5636" width="70.85546875" style="68" customWidth="1"/>
    <col min="5637" max="5637" width="7" style="68" bestFit="1" customWidth="1"/>
    <col min="5638" max="5638" width="9.85546875" style="68" bestFit="1" customWidth="1"/>
    <col min="5639" max="5640" width="16.85546875" style="68" customWidth="1"/>
    <col min="5641" max="5641" width="20.5703125" style="68" bestFit="1" customWidth="1"/>
    <col min="5642" max="5642" width="15.42578125" style="68" customWidth="1"/>
    <col min="5643" max="5888" width="9.140625" style="68"/>
    <col min="5889" max="5889" width="8.42578125" style="68" customWidth="1"/>
    <col min="5890" max="5890" width="12.28515625" style="68" customWidth="1"/>
    <col min="5891" max="5891" width="7.85546875" style="68" customWidth="1"/>
    <col min="5892" max="5892" width="70.85546875" style="68" customWidth="1"/>
    <col min="5893" max="5893" width="7" style="68" bestFit="1" customWidth="1"/>
    <col min="5894" max="5894" width="9.85546875" style="68" bestFit="1" customWidth="1"/>
    <col min="5895" max="5896" width="16.85546875" style="68" customWidth="1"/>
    <col min="5897" max="5897" width="20.5703125" style="68" bestFit="1" customWidth="1"/>
    <col min="5898" max="5898" width="15.42578125" style="68" customWidth="1"/>
    <col min="5899" max="6144" width="9.140625" style="68"/>
    <col min="6145" max="6145" width="8.42578125" style="68" customWidth="1"/>
    <col min="6146" max="6146" width="12.28515625" style="68" customWidth="1"/>
    <col min="6147" max="6147" width="7.85546875" style="68" customWidth="1"/>
    <col min="6148" max="6148" width="70.85546875" style="68" customWidth="1"/>
    <col min="6149" max="6149" width="7" style="68" bestFit="1" customWidth="1"/>
    <col min="6150" max="6150" width="9.85546875" style="68" bestFit="1" customWidth="1"/>
    <col min="6151" max="6152" width="16.85546875" style="68" customWidth="1"/>
    <col min="6153" max="6153" width="20.5703125" style="68" bestFit="1" customWidth="1"/>
    <col min="6154" max="6154" width="15.42578125" style="68" customWidth="1"/>
    <col min="6155" max="6400" width="9.140625" style="68"/>
    <col min="6401" max="6401" width="8.42578125" style="68" customWidth="1"/>
    <col min="6402" max="6402" width="12.28515625" style="68" customWidth="1"/>
    <col min="6403" max="6403" width="7.85546875" style="68" customWidth="1"/>
    <col min="6404" max="6404" width="70.85546875" style="68" customWidth="1"/>
    <col min="6405" max="6405" width="7" style="68" bestFit="1" customWidth="1"/>
    <col min="6406" max="6406" width="9.85546875" style="68" bestFit="1" customWidth="1"/>
    <col min="6407" max="6408" width="16.85546875" style="68" customWidth="1"/>
    <col min="6409" max="6409" width="20.5703125" style="68" bestFit="1" customWidth="1"/>
    <col min="6410" max="6410" width="15.42578125" style="68" customWidth="1"/>
    <col min="6411" max="6656" width="9.140625" style="68"/>
    <col min="6657" max="6657" width="8.42578125" style="68" customWidth="1"/>
    <col min="6658" max="6658" width="12.28515625" style="68" customWidth="1"/>
    <col min="6659" max="6659" width="7.85546875" style="68" customWidth="1"/>
    <col min="6660" max="6660" width="70.85546875" style="68" customWidth="1"/>
    <col min="6661" max="6661" width="7" style="68" bestFit="1" customWidth="1"/>
    <col min="6662" max="6662" width="9.85546875" style="68" bestFit="1" customWidth="1"/>
    <col min="6663" max="6664" width="16.85546875" style="68" customWidth="1"/>
    <col min="6665" max="6665" width="20.5703125" style="68" bestFit="1" customWidth="1"/>
    <col min="6666" max="6666" width="15.42578125" style="68" customWidth="1"/>
    <col min="6667" max="6912" width="9.140625" style="68"/>
    <col min="6913" max="6913" width="8.42578125" style="68" customWidth="1"/>
    <col min="6914" max="6914" width="12.28515625" style="68" customWidth="1"/>
    <col min="6915" max="6915" width="7.85546875" style="68" customWidth="1"/>
    <col min="6916" max="6916" width="70.85546875" style="68" customWidth="1"/>
    <col min="6917" max="6917" width="7" style="68" bestFit="1" customWidth="1"/>
    <col min="6918" max="6918" width="9.85546875" style="68" bestFit="1" customWidth="1"/>
    <col min="6919" max="6920" width="16.85546875" style="68" customWidth="1"/>
    <col min="6921" max="6921" width="20.5703125" style="68" bestFit="1" customWidth="1"/>
    <col min="6922" max="6922" width="15.42578125" style="68" customWidth="1"/>
    <col min="6923" max="7168" width="9.140625" style="68"/>
    <col min="7169" max="7169" width="8.42578125" style="68" customWidth="1"/>
    <col min="7170" max="7170" width="12.28515625" style="68" customWidth="1"/>
    <col min="7171" max="7171" width="7.85546875" style="68" customWidth="1"/>
    <col min="7172" max="7172" width="70.85546875" style="68" customWidth="1"/>
    <col min="7173" max="7173" width="7" style="68" bestFit="1" customWidth="1"/>
    <col min="7174" max="7174" width="9.85546875" style="68" bestFit="1" customWidth="1"/>
    <col min="7175" max="7176" width="16.85546875" style="68" customWidth="1"/>
    <col min="7177" max="7177" width="20.5703125" style="68" bestFit="1" customWidth="1"/>
    <col min="7178" max="7178" width="15.42578125" style="68" customWidth="1"/>
    <col min="7179" max="7424" width="9.140625" style="68"/>
    <col min="7425" max="7425" width="8.42578125" style="68" customWidth="1"/>
    <col min="7426" max="7426" width="12.28515625" style="68" customWidth="1"/>
    <col min="7427" max="7427" width="7.85546875" style="68" customWidth="1"/>
    <col min="7428" max="7428" width="70.85546875" style="68" customWidth="1"/>
    <col min="7429" max="7429" width="7" style="68" bestFit="1" customWidth="1"/>
    <col min="7430" max="7430" width="9.85546875" style="68" bestFit="1" customWidth="1"/>
    <col min="7431" max="7432" width="16.85546875" style="68" customWidth="1"/>
    <col min="7433" max="7433" width="20.5703125" style="68" bestFit="1" customWidth="1"/>
    <col min="7434" max="7434" width="15.42578125" style="68" customWidth="1"/>
    <col min="7435" max="7680" width="9.140625" style="68"/>
    <col min="7681" max="7681" width="8.42578125" style="68" customWidth="1"/>
    <col min="7682" max="7682" width="12.28515625" style="68" customWidth="1"/>
    <col min="7683" max="7683" width="7.85546875" style="68" customWidth="1"/>
    <col min="7684" max="7684" width="70.85546875" style="68" customWidth="1"/>
    <col min="7685" max="7685" width="7" style="68" bestFit="1" customWidth="1"/>
    <col min="7686" max="7686" width="9.85546875" style="68" bestFit="1" customWidth="1"/>
    <col min="7687" max="7688" width="16.85546875" style="68" customWidth="1"/>
    <col min="7689" max="7689" width="20.5703125" style="68" bestFit="1" customWidth="1"/>
    <col min="7690" max="7690" width="15.42578125" style="68" customWidth="1"/>
    <col min="7691" max="7936" width="9.140625" style="68"/>
    <col min="7937" max="7937" width="8.42578125" style="68" customWidth="1"/>
    <col min="7938" max="7938" width="12.28515625" style="68" customWidth="1"/>
    <col min="7939" max="7939" width="7.85546875" style="68" customWidth="1"/>
    <col min="7940" max="7940" width="70.85546875" style="68" customWidth="1"/>
    <col min="7941" max="7941" width="7" style="68" bestFit="1" customWidth="1"/>
    <col min="7942" max="7942" width="9.85546875" style="68" bestFit="1" customWidth="1"/>
    <col min="7943" max="7944" width="16.85546875" style="68" customWidth="1"/>
    <col min="7945" max="7945" width="20.5703125" style="68" bestFit="1" customWidth="1"/>
    <col min="7946" max="7946" width="15.42578125" style="68" customWidth="1"/>
    <col min="7947" max="8192" width="9.140625" style="68"/>
    <col min="8193" max="8193" width="8.42578125" style="68" customWidth="1"/>
    <col min="8194" max="8194" width="12.28515625" style="68" customWidth="1"/>
    <col min="8195" max="8195" width="7.85546875" style="68" customWidth="1"/>
    <col min="8196" max="8196" width="70.85546875" style="68" customWidth="1"/>
    <col min="8197" max="8197" width="7" style="68" bestFit="1" customWidth="1"/>
    <col min="8198" max="8198" width="9.85546875" style="68" bestFit="1" customWidth="1"/>
    <col min="8199" max="8200" width="16.85546875" style="68" customWidth="1"/>
    <col min="8201" max="8201" width="20.5703125" style="68" bestFit="1" customWidth="1"/>
    <col min="8202" max="8202" width="15.42578125" style="68" customWidth="1"/>
    <col min="8203" max="8448" width="9.140625" style="68"/>
    <col min="8449" max="8449" width="8.42578125" style="68" customWidth="1"/>
    <col min="8450" max="8450" width="12.28515625" style="68" customWidth="1"/>
    <col min="8451" max="8451" width="7.85546875" style="68" customWidth="1"/>
    <col min="8452" max="8452" width="70.85546875" style="68" customWidth="1"/>
    <col min="8453" max="8453" width="7" style="68" bestFit="1" customWidth="1"/>
    <col min="8454" max="8454" width="9.85546875" style="68" bestFit="1" customWidth="1"/>
    <col min="8455" max="8456" width="16.85546875" style="68" customWidth="1"/>
    <col min="8457" max="8457" width="20.5703125" style="68" bestFit="1" customWidth="1"/>
    <col min="8458" max="8458" width="15.42578125" style="68" customWidth="1"/>
    <col min="8459" max="8704" width="9.140625" style="68"/>
    <col min="8705" max="8705" width="8.42578125" style="68" customWidth="1"/>
    <col min="8706" max="8706" width="12.28515625" style="68" customWidth="1"/>
    <col min="8707" max="8707" width="7.85546875" style="68" customWidth="1"/>
    <col min="8708" max="8708" width="70.85546875" style="68" customWidth="1"/>
    <col min="8709" max="8709" width="7" style="68" bestFit="1" customWidth="1"/>
    <col min="8710" max="8710" width="9.85546875" style="68" bestFit="1" customWidth="1"/>
    <col min="8711" max="8712" width="16.85546875" style="68" customWidth="1"/>
    <col min="8713" max="8713" width="20.5703125" style="68" bestFit="1" customWidth="1"/>
    <col min="8714" max="8714" width="15.42578125" style="68" customWidth="1"/>
    <col min="8715" max="8960" width="9.140625" style="68"/>
    <col min="8961" max="8961" width="8.42578125" style="68" customWidth="1"/>
    <col min="8962" max="8962" width="12.28515625" style="68" customWidth="1"/>
    <col min="8963" max="8963" width="7.85546875" style="68" customWidth="1"/>
    <col min="8964" max="8964" width="70.85546875" style="68" customWidth="1"/>
    <col min="8965" max="8965" width="7" style="68" bestFit="1" customWidth="1"/>
    <col min="8966" max="8966" width="9.85546875" style="68" bestFit="1" customWidth="1"/>
    <col min="8967" max="8968" width="16.85546875" style="68" customWidth="1"/>
    <col min="8969" max="8969" width="20.5703125" style="68" bestFit="1" customWidth="1"/>
    <col min="8970" max="8970" width="15.42578125" style="68" customWidth="1"/>
    <col min="8971" max="9216" width="9.140625" style="68"/>
    <col min="9217" max="9217" width="8.42578125" style="68" customWidth="1"/>
    <col min="9218" max="9218" width="12.28515625" style="68" customWidth="1"/>
    <col min="9219" max="9219" width="7.85546875" style="68" customWidth="1"/>
    <col min="9220" max="9220" width="70.85546875" style="68" customWidth="1"/>
    <col min="9221" max="9221" width="7" style="68" bestFit="1" customWidth="1"/>
    <col min="9222" max="9222" width="9.85546875" style="68" bestFit="1" customWidth="1"/>
    <col min="9223" max="9224" width="16.85546875" style="68" customWidth="1"/>
    <col min="9225" max="9225" width="20.5703125" style="68" bestFit="1" customWidth="1"/>
    <col min="9226" max="9226" width="15.42578125" style="68" customWidth="1"/>
    <col min="9227" max="9472" width="9.140625" style="68"/>
    <col min="9473" max="9473" width="8.42578125" style="68" customWidth="1"/>
    <col min="9474" max="9474" width="12.28515625" style="68" customWidth="1"/>
    <col min="9475" max="9475" width="7.85546875" style="68" customWidth="1"/>
    <col min="9476" max="9476" width="70.85546875" style="68" customWidth="1"/>
    <col min="9477" max="9477" width="7" style="68" bestFit="1" customWidth="1"/>
    <col min="9478" max="9478" width="9.85546875" style="68" bestFit="1" customWidth="1"/>
    <col min="9479" max="9480" width="16.85546875" style="68" customWidth="1"/>
    <col min="9481" max="9481" width="20.5703125" style="68" bestFit="1" customWidth="1"/>
    <col min="9482" max="9482" width="15.42578125" style="68" customWidth="1"/>
    <col min="9483" max="9728" width="9.140625" style="68"/>
    <col min="9729" max="9729" width="8.42578125" style="68" customWidth="1"/>
    <col min="9730" max="9730" width="12.28515625" style="68" customWidth="1"/>
    <col min="9731" max="9731" width="7.85546875" style="68" customWidth="1"/>
    <col min="9732" max="9732" width="70.85546875" style="68" customWidth="1"/>
    <col min="9733" max="9733" width="7" style="68" bestFit="1" customWidth="1"/>
    <col min="9734" max="9734" width="9.85546875" style="68" bestFit="1" customWidth="1"/>
    <col min="9735" max="9736" width="16.85546875" style="68" customWidth="1"/>
    <col min="9737" max="9737" width="20.5703125" style="68" bestFit="1" customWidth="1"/>
    <col min="9738" max="9738" width="15.42578125" style="68" customWidth="1"/>
    <col min="9739" max="9984" width="9.140625" style="68"/>
    <col min="9985" max="9985" width="8.42578125" style="68" customWidth="1"/>
    <col min="9986" max="9986" width="12.28515625" style="68" customWidth="1"/>
    <col min="9987" max="9987" width="7.85546875" style="68" customWidth="1"/>
    <col min="9988" max="9988" width="70.85546875" style="68" customWidth="1"/>
    <col min="9989" max="9989" width="7" style="68" bestFit="1" customWidth="1"/>
    <col min="9990" max="9990" width="9.85546875" style="68" bestFit="1" customWidth="1"/>
    <col min="9991" max="9992" width="16.85546875" style="68" customWidth="1"/>
    <col min="9993" max="9993" width="20.5703125" style="68" bestFit="1" customWidth="1"/>
    <col min="9994" max="9994" width="15.42578125" style="68" customWidth="1"/>
    <col min="9995" max="10240" width="9.140625" style="68"/>
    <col min="10241" max="10241" width="8.42578125" style="68" customWidth="1"/>
    <col min="10242" max="10242" width="12.28515625" style="68" customWidth="1"/>
    <col min="10243" max="10243" width="7.85546875" style="68" customWidth="1"/>
    <col min="10244" max="10244" width="70.85546875" style="68" customWidth="1"/>
    <col min="10245" max="10245" width="7" style="68" bestFit="1" customWidth="1"/>
    <col min="10246" max="10246" width="9.85546875" style="68" bestFit="1" customWidth="1"/>
    <col min="10247" max="10248" width="16.85546875" style="68" customWidth="1"/>
    <col min="10249" max="10249" width="20.5703125" style="68" bestFit="1" customWidth="1"/>
    <col min="10250" max="10250" width="15.42578125" style="68" customWidth="1"/>
    <col min="10251" max="10496" width="9.140625" style="68"/>
    <col min="10497" max="10497" width="8.42578125" style="68" customWidth="1"/>
    <col min="10498" max="10498" width="12.28515625" style="68" customWidth="1"/>
    <col min="10499" max="10499" width="7.85546875" style="68" customWidth="1"/>
    <col min="10500" max="10500" width="70.85546875" style="68" customWidth="1"/>
    <col min="10501" max="10501" width="7" style="68" bestFit="1" customWidth="1"/>
    <col min="10502" max="10502" width="9.85546875" style="68" bestFit="1" customWidth="1"/>
    <col min="10503" max="10504" width="16.85546875" style="68" customWidth="1"/>
    <col min="10505" max="10505" width="20.5703125" style="68" bestFit="1" customWidth="1"/>
    <col min="10506" max="10506" width="15.42578125" style="68" customWidth="1"/>
    <col min="10507" max="10752" width="9.140625" style="68"/>
    <col min="10753" max="10753" width="8.42578125" style="68" customWidth="1"/>
    <col min="10754" max="10754" width="12.28515625" style="68" customWidth="1"/>
    <col min="10755" max="10755" width="7.85546875" style="68" customWidth="1"/>
    <col min="10756" max="10756" width="70.85546875" style="68" customWidth="1"/>
    <col min="10757" max="10757" width="7" style="68" bestFit="1" customWidth="1"/>
    <col min="10758" max="10758" width="9.85546875" style="68" bestFit="1" customWidth="1"/>
    <col min="10759" max="10760" width="16.85546875" style="68" customWidth="1"/>
    <col min="10761" max="10761" width="20.5703125" style="68" bestFit="1" customWidth="1"/>
    <col min="10762" max="10762" width="15.42578125" style="68" customWidth="1"/>
    <col min="10763" max="11008" width="9.140625" style="68"/>
    <col min="11009" max="11009" width="8.42578125" style="68" customWidth="1"/>
    <col min="11010" max="11010" width="12.28515625" style="68" customWidth="1"/>
    <col min="11011" max="11011" width="7.85546875" style="68" customWidth="1"/>
    <col min="11012" max="11012" width="70.85546875" style="68" customWidth="1"/>
    <col min="11013" max="11013" width="7" style="68" bestFit="1" customWidth="1"/>
    <col min="11014" max="11014" width="9.85546875" style="68" bestFit="1" customWidth="1"/>
    <col min="11015" max="11016" width="16.85546875" style="68" customWidth="1"/>
    <col min="11017" max="11017" width="20.5703125" style="68" bestFit="1" customWidth="1"/>
    <col min="11018" max="11018" width="15.42578125" style="68" customWidth="1"/>
    <col min="11019" max="11264" width="9.140625" style="68"/>
    <col min="11265" max="11265" width="8.42578125" style="68" customWidth="1"/>
    <col min="11266" max="11266" width="12.28515625" style="68" customWidth="1"/>
    <col min="11267" max="11267" width="7.85546875" style="68" customWidth="1"/>
    <col min="11268" max="11268" width="70.85546875" style="68" customWidth="1"/>
    <col min="11269" max="11269" width="7" style="68" bestFit="1" customWidth="1"/>
    <col min="11270" max="11270" width="9.85546875" style="68" bestFit="1" customWidth="1"/>
    <col min="11271" max="11272" width="16.85546875" style="68" customWidth="1"/>
    <col min="11273" max="11273" width="20.5703125" style="68" bestFit="1" customWidth="1"/>
    <col min="11274" max="11274" width="15.42578125" style="68" customWidth="1"/>
    <col min="11275" max="11520" width="9.140625" style="68"/>
    <col min="11521" max="11521" width="8.42578125" style="68" customWidth="1"/>
    <col min="11522" max="11522" width="12.28515625" style="68" customWidth="1"/>
    <col min="11523" max="11523" width="7.85546875" style="68" customWidth="1"/>
    <col min="11524" max="11524" width="70.85546875" style="68" customWidth="1"/>
    <col min="11525" max="11525" width="7" style="68" bestFit="1" customWidth="1"/>
    <col min="11526" max="11526" width="9.85546875" style="68" bestFit="1" customWidth="1"/>
    <col min="11527" max="11528" width="16.85546875" style="68" customWidth="1"/>
    <col min="11529" max="11529" width="20.5703125" style="68" bestFit="1" customWidth="1"/>
    <col min="11530" max="11530" width="15.42578125" style="68" customWidth="1"/>
    <col min="11531" max="11776" width="9.140625" style="68"/>
    <col min="11777" max="11777" width="8.42578125" style="68" customWidth="1"/>
    <col min="11778" max="11778" width="12.28515625" style="68" customWidth="1"/>
    <col min="11779" max="11779" width="7.85546875" style="68" customWidth="1"/>
    <col min="11780" max="11780" width="70.85546875" style="68" customWidth="1"/>
    <col min="11781" max="11781" width="7" style="68" bestFit="1" customWidth="1"/>
    <col min="11782" max="11782" width="9.85546875" style="68" bestFit="1" customWidth="1"/>
    <col min="11783" max="11784" width="16.85546875" style="68" customWidth="1"/>
    <col min="11785" max="11785" width="20.5703125" style="68" bestFit="1" customWidth="1"/>
    <col min="11786" max="11786" width="15.42578125" style="68" customWidth="1"/>
    <col min="11787" max="12032" width="9.140625" style="68"/>
    <col min="12033" max="12033" width="8.42578125" style="68" customWidth="1"/>
    <col min="12034" max="12034" width="12.28515625" style="68" customWidth="1"/>
    <col min="12035" max="12035" width="7.85546875" style="68" customWidth="1"/>
    <col min="12036" max="12036" width="70.85546875" style="68" customWidth="1"/>
    <col min="12037" max="12037" width="7" style="68" bestFit="1" customWidth="1"/>
    <col min="12038" max="12038" width="9.85546875" style="68" bestFit="1" customWidth="1"/>
    <col min="12039" max="12040" width="16.85546875" style="68" customWidth="1"/>
    <col min="12041" max="12041" width="20.5703125" style="68" bestFit="1" customWidth="1"/>
    <col min="12042" max="12042" width="15.42578125" style="68" customWidth="1"/>
    <col min="12043" max="12288" width="9.140625" style="68"/>
    <col min="12289" max="12289" width="8.42578125" style="68" customWidth="1"/>
    <col min="12290" max="12290" width="12.28515625" style="68" customWidth="1"/>
    <col min="12291" max="12291" width="7.85546875" style="68" customWidth="1"/>
    <col min="12292" max="12292" width="70.85546875" style="68" customWidth="1"/>
    <col min="12293" max="12293" width="7" style="68" bestFit="1" customWidth="1"/>
    <col min="12294" max="12294" width="9.85546875" style="68" bestFit="1" customWidth="1"/>
    <col min="12295" max="12296" width="16.85546875" style="68" customWidth="1"/>
    <col min="12297" max="12297" width="20.5703125" style="68" bestFit="1" customWidth="1"/>
    <col min="12298" max="12298" width="15.42578125" style="68" customWidth="1"/>
    <col min="12299" max="12544" width="9.140625" style="68"/>
    <col min="12545" max="12545" width="8.42578125" style="68" customWidth="1"/>
    <col min="12546" max="12546" width="12.28515625" style="68" customWidth="1"/>
    <col min="12547" max="12547" width="7.85546875" style="68" customWidth="1"/>
    <col min="12548" max="12548" width="70.85546875" style="68" customWidth="1"/>
    <col min="12549" max="12549" width="7" style="68" bestFit="1" customWidth="1"/>
    <col min="12550" max="12550" width="9.85546875" style="68" bestFit="1" customWidth="1"/>
    <col min="12551" max="12552" width="16.85546875" style="68" customWidth="1"/>
    <col min="12553" max="12553" width="20.5703125" style="68" bestFit="1" customWidth="1"/>
    <col min="12554" max="12554" width="15.42578125" style="68" customWidth="1"/>
    <col min="12555" max="12800" width="9.140625" style="68"/>
    <col min="12801" max="12801" width="8.42578125" style="68" customWidth="1"/>
    <col min="12802" max="12802" width="12.28515625" style="68" customWidth="1"/>
    <col min="12803" max="12803" width="7.85546875" style="68" customWidth="1"/>
    <col min="12804" max="12804" width="70.85546875" style="68" customWidth="1"/>
    <col min="12805" max="12805" width="7" style="68" bestFit="1" customWidth="1"/>
    <col min="12806" max="12806" width="9.85546875" style="68" bestFit="1" customWidth="1"/>
    <col min="12807" max="12808" width="16.85546875" style="68" customWidth="1"/>
    <col min="12809" max="12809" width="20.5703125" style="68" bestFit="1" customWidth="1"/>
    <col min="12810" max="12810" width="15.42578125" style="68" customWidth="1"/>
    <col min="12811" max="13056" width="9.140625" style="68"/>
    <col min="13057" max="13057" width="8.42578125" style="68" customWidth="1"/>
    <col min="13058" max="13058" width="12.28515625" style="68" customWidth="1"/>
    <col min="13059" max="13059" width="7.85546875" style="68" customWidth="1"/>
    <col min="13060" max="13060" width="70.85546875" style="68" customWidth="1"/>
    <col min="13061" max="13061" width="7" style="68" bestFit="1" customWidth="1"/>
    <col min="13062" max="13062" width="9.85546875" style="68" bestFit="1" customWidth="1"/>
    <col min="13063" max="13064" width="16.85546875" style="68" customWidth="1"/>
    <col min="13065" max="13065" width="20.5703125" style="68" bestFit="1" customWidth="1"/>
    <col min="13066" max="13066" width="15.42578125" style="68" customWidth="1"/>
    <col min="13067" max="13312" width="9.140625" style="68"/>
    <col min="13313" max="13313" width="8.42578125" style="68" customWidth="1"/>
    <col min="13314" max="13314" width="12.28515625" style="68" customWidth="1"/>
    <col min="13315" max="13315" width="7.85546875" style="68" customWidth="1"/>
    <col min="13316" max="13316" width="70.85546875" style="68" customWidth="1"/>
    <col min="13317" max="13317" width="7" style="68" bestFit="1" customWidth="1"/>
    <col min="13318" max="13318" width="9.85546875" style="68" bestFit="1" customWidth="1"/>
    <col min="13319" max="13320" width="16.85546875" style="68" customWidth="1"/>
    <col min="13321" max="13321" width="20.5703125" style="68" bestFit="1" customWidth="1"/>
    <col min="13322" max="13322" width="15.42578125" style="68" customWidth="1"/>
    <col min="13323" max="13568" width="9.140625" style="68"/>
    <col min="13569" max="13569" width="8.42578125" style="68" customWidth="1"/>
    <col min="13570" max="13570" width="12.28515625" style="68" customWidth="1"/>
    <col min="13571" max="13571" width="7.85546875" style="68" customWidth="1"/>
    <col min="13572" max="13572" width="70.85546875" style="68" customWidth="1"/>
    <col min="13573" max="13573" width="7" style="68" bestFit="1" customWidth="1"/>
    <col min="13574" max="13574" width="9.85546875" style="68" bestFit="1" customWidth="1"/>
    <col min="13575" max="13576" width="16.85546875" style="68" customWidth="1"/>
    <col min="13577" max="13577" width="20.5703125" style="68" bestFit="1" customWidth="1"/>
    <col min="13578" max="13578" width="15.42578125" style="68" customWidth="1"/>
    <col min="13579" max="13824" width="9.140625" style="68"/>
    <col min="13825" max="13825" width="8.42578125" style="68" customWidth="1"/>
    <col min="13826" max="13826" width="12.28515625" style="68" customWidth="1"/>
    <col min="13827" max="13827" width="7.85546875" style="68" customWidth="1"/>
    <col min="13828" max="13828" width="70.85546875" style="68" customWidth="1"/>
    <col min="13829" max="13829" width="7" style="68" bestFit="1" customWidth="1"/>
    <col min="13830" max="13830" width="9.85546875" style="68" bestFit="1" customWidth="1"/>
    <col min="13831" max="13832" width="16.85546875" style="68" customWidth="1"/>
    <col min="13833" max="13833" width="20.5703125" style="68" bestFit="1" customWidth="1"/>
    <col min="13834" max="13834" width="15.42578125" style="68" customWidth="1"/>
    <col min="13835" max="14080" width="9.140625" style="68"/>
    <col min="14081" max="14081" width="8.42578125" style="68" customWidth="1"/>
    <col min="14082" max="14082" width="12.28515625" style="68" customWidth="1"/>
    <col min="14083" max="14083" width="7.85546875" style="68" customWidth="1"/>
    <col min="14084" max="14084" width="70.85546875" style="68" customWidth="1"/>
    <col min="14085" max="14085" width="7" style="68" bestFit="1" customWidth="1"/>
    <col min="14086" max="14086" width="9.85546875" style="68" bestFit="1" customWidth="1"/>
    <col min="14087" max="14088" width="16.85546875" style="68" customWidth="1"/>
    <col min="14089" max="14089" width="20.5703125" style="68" bestFit="1" customWidth="1"/>
    <col min="14090" max="14090" width="15.42578125" style="68" customWidth="1"/>
    <col min="14091" max="14336" width="9.140625" style="68"/>
    <col min="14337" max="14337" width="8.42578125" style="68" customWidth="1"/>
    <col min="14338" max="14338" width="12.28515625" style="68" customWidth="1"/>
    <col min="14339" max="14339" width="7.85546875" style="68" customWidth="1"/>
    <col min="14340" max="14340" width="70.85546875" style="68" customWidth="1"/>
    <col min="14341" max="14341" width="7" style="68" bestFit="1" customWidth="1"/>
    <col min="14342" max="14342" width="9.85546875" style="68" bestFit="1" customWidth="1"/>
    <col min="14343" max="14344" width="16.85546875" style="68" customWidth="1"/>
    <col min="14345" max="14345" width="20.5703125" style="68" bestFit="1" customWidth="1"/>
    <col min="14346" max="14346" width="15.42578125" style="68" customWidth="1"/>
    <col min="14347" max="14592" width="9.140625" style="68"/>
    <col min="14593" max="14593" width="8.42578125" style="68" customWidth="1"/>
    <col min="14594" max="14594" width="12.28515625" style="68" customWidth="1"/>
    <col min="14595" max="14595" width="7.85546875" style="68" customWidth="1"/>
    <col min="14596" max="14596" width="70.85546875" style="68" customWidth="1"/>
    <col min="14597" max="14597" width="7" style="68" bestFit="1" customWidth="1"/>
    <col min="14598" max="14598" width="9.85546875" style="68" bestFit="1" customWidth="1"/>
    <col min="14599" max="14600" width="16.85546875" style="68" customWidth="1"/>
    <col min="14601" max="14601" width="20.5703125" style="68" bestFit="1" customWidth="1"/>
    <col min="14602" max="14602" width="15.42578125" style="68" customWidth="1"/>
    <col min="14603" max="14848" width="9.140625" style="68"/>
    <col min="14849" max="14849" width="8.42578125" style="68" customWidth="1"/>
    <col min="14850" max="14850" width="12.28515625" style="68" customWidth="1"/>
    <col min="14851" max="14851" width="7.85546875" style="68" customWidth="1"/>
    <col min="14852" max="14852" width="70.85546875" style="68" customWidth="1"/>
    <col min="14853" max="14853" width="7" style="68" bestFit="1" customWidth="1"/>
    <col min="14854" max="14854" width="9.85546875" style="68" bestFit="1" customWidth="1"/>
    <col min="14855" max="14856" width="16.85546875" style="68" customWidth="1"/>
    <col min="14857" max="14857" width="20.5703125" style="68" bestFit="1" customWidth="1"/>
    <col min="14858" max="14858" width="15.42578125" style="68" customWidth="1"/>
    <col min="14859" max="15104" width="9.140625" style="68"/>
    <col min="15105" max="15105" width="8.42578125" style="68" customWidth="1"/>
    <col min="15106" max="15106" width="12.28515625" style="68" customWidth="1"/>
    <col min="15107" max="15107" width="7.85546875" style="68" customWidth="1"/>
    <col min="15108" max="15108" width="70.85546875" style="68" customWidth="1"/>
    <col min="15109" max="15109" width="7" style="68" bestFit="1" customWidth="1"/>
    <col min="15110" max="15110" width="9.85546875" style="68" bestFit="1" customWidth="1"/>
    <col min="15111" max="15112" width="16.85546875" style="68" customWidth="1"/>
    <col min="15113" max="15113" width="20.5703125" style="68" bestFit="1" customWidth="1"/>
    <col min="15114" max="15114" width="15.42578125" style="68" customWidth="1"/>
    <col min="15115" max="15360" width="9.140625" style="68"/>
    <col min="15361" max="15361" width="8.42578125" style="68" customWidth="1"/>
    <col min="15362" max="15362" width="12.28515625" style="68" customWidth="1"/>
    <col min="15363" max="15363" width="7.85546875" style="68" customWidth="1"/>
    <col min="15364" max="15364" width="70.85546875" style="68" customWidth="1"/>
    <col min="15365" max="15365" width="7" style="68" bestFit="1" customWidth="1"/>
    <col min="15366" max="15366" width="9.85546875" style="68" bestFit="1" customWidth="1"/>
    <col min="15367" max="15368" width="16.85546875" style="68" customWidth="1"/>
    <col min="15369" max="15369" width="20.5703125" style="68" bestFit="1" customWidth="1"/>
    <col min="15370" max="15370" width="15.42578125" style="68" customWidth="1"/>
    <col min="15371" max="15616" width="9.140625" style="68"/>
    <col min="15617" max="15617" width="8.42578125" style="68" customWidth="1"/>
    <col min="15618" max="15618" width="12.28515625" style="68" customWidth="1"/>
    <col min="15619" max="15619" width="7.85546875" style="68" customWidth="1"/>
    <col min="15620" max="15620" width="70.85546875" style="68" customWidth="1"/>
    <col min="15621" max="15621" width="7" style="68" bestFit="1" customWidth="1"/>
    <col min="15622" max="15622" width="9.85546875" style="68" bestFit="1" customWidth="1"/>
    <col min="15623" max="15624" width="16.85546875" style="68" customWidth="1"/>
    <col min="15625" max="15625" width="20.5703125" style="68" bestFit="1" customWidth="1"/>
    <col min="15626" max="15626" width="15.42578125" style="68" customWidth="1"/>
    <col min="15627" max="15872" width="9.140625" style="68"/>
    <col min="15873" max="15873" width="8.42578125" style="68" customWidth="1"/>
    <col min="15874" max="15874" width="12.28515625" style="68" customWidth="1"/>
    <col min="15875" max="15875" width="7.85546875" style="68" customWidth="1"/>
    <col min="15876" max="15876" width="70.85546875" style="68" customWidth="1"/>
    <col min="15877" max="15877" width="7" style="68" bestFit="1" customWidth="1"/>
    <col min="15878" max="15878" width="9.85546875" style="68" bestFit="1" customWidth="1"/>
    <col min="15879" max="15880" width="16.85546875" style="68" customWidth="1"/>
    <col min="15881" max="15881" width="20.5703125" style="68" bestFit="1" customWidth="1"/>
    <col min="15882" max="15882" width="15.42578125" style="68" customWidth="1"/>
    <col min="15883" max="16128" width="9.140625" style="68"/>
    <col min="16129" max="16129" width="8.42578125" style="68" customWidth="1"/>
    <col min="16130" max="16130" width="12.28515625" style="68" customWidth="1"/>
    <col min="16131" max="16131" width="7.85546875" style="68" customWidth="1"/>
    <col min="16132" max="16132" width="70.85546875" style="68" customWidth="1"/>
    <col min="16133" max="16133" width="7" style="68" bestFit="1" customWidth="1"/>
    <col min="16134" max="16134" width="9.85546875" style="68" bestFit="1" customWidth="1"/>
    <col min="16135" max="16136" width="16.85546875" style="68" customWidth="1"/>
    <col min="16137" max="16137" width="20.5703125" style="68" bestFit="1" customWidth="1"/>
    <col min="16138" max="16138" width="15.42578125" style="68" customWidth="1"/>
    <col min="16139" max="16384" width="9.140625" style="68"/>
  </cols>
  <sheetData>
    <row r="1" spans="1:10" ht="20.100000000000001" customHeight="1" x14ac:dyDescent="0.2">
      <c r="A1" s="106" t="s">
        <v>94</v>
      </c>
      <c r="B1" s="107"/>
      <c r="C1" s="108"/>
      <c r="D1" s="108"/>
      <c r="E1" s="107"/>
      <c r="F1" s="109"/>
      <c r="G1" s="110"/>
      <c r="H1" s="110"/>
      <c r="I1" s="111"/>
    </row>
    <row r="2" spans="1:10" ht="20.100000000000001" customHeight="1" x14ac:dyDescent="0.2">
      <c r="A2" s="197" t="s">
        <v>53</v>
      </c>
      <c r="B2" s="198"/>
      <c r="C2" s="198"/>
      <c r="D2" s="198"/>
      <c r="E2" s="71"/>
      <c r="F2" s="112"/>
      <c r="G2" s="73"/>
      <c r="H2" s="73"/>
      <c r="I2" s="113"/>
    </row>
    <row r="3" spans="1:10" ht="20.100000000000001" customHeight="1" x14ac:dyDescent="0.2">
      <c r="A3" s="114" t="s">
        <v>87</v>
      </c>
      <c r="B3" s="76"/>
      <c r="C3" s="77"/>
      <c r="D3" s="77"/>
      <c r="E3" s="70"/>
      <c r="F3" s="78"/>
      <c r="G3" s="79"/>
      <c r="H3" s="79"/>
      <c r="I3" s="113"/>
    </row>
    <row r="4" spans="1:10" ht="20.100000000000001" customHeight="1" x14ac:dyDescent="0.2">
      <c r="A4" s="114" t="s">
        <v>95</v>
      </c>
      <c r="B4" s="70"/>
      <c r="C4" s="77"/>
      <c r="D4" s="77"/>
      <c r="E4" s="70"/>
      <c r="F4" s="78"/>
      <c r="G4" s="80"/>
      <c r="H4" s="80"/>
      <c r="I4" s="115"/>
    </row>
    <row r="5" spans="1:10" ht="20.100000000000001" customHeight="1" x14ac:dyDescent="0.2">
      <c r="A5" s="116" t="s">
        <v>55</v>
      </c>
      <c r="B5" s="199">
        <f>I119</f>
        <v>330043.9621</v>
      </c>
      <c r="C5" s="199"/>
      <c r="D5" s="77"/>
      <c r="E5" s="83"/>
      <c r="F5" s="84"/>
      <c r="G5" s="85"/>
      <c r="H5" s="85"/>
      <c r="I5" s="115"/>
    </row>
    <row r="6" spans="1:10" ht="20.100000000000001" customHeight="1" x14ac:dyDescent="0.25">
      <c r="A6" s="117" t="s">
        <v>56</v>
      </c>
      <c r="B6" s="77" t="s">
        <v>96</v>
      </c>
      <c r="C6" s="77"/>
      <c r="D6" s="77"/>
      <c r="E6" s="77"/>
      <c r="F6" s="87"/>
      <c r="G6" s="88"/>
      <c r="H6" s="88"/>
      <c r="I6" s="118"/>
    </row>
    <row r="7" spans="1:10" ht="20.100000000000001" customHeight="1" x14ac:dyDescent="0.25">
      <c r="A7" s="117" t="s">
        <v>80</v>
      </c>
      <c r="B7" s="77"/>
      <c r="C7" s="77"/>
      <c r="D7" s="77"/>
      <c r="E7" s="77"/>
      <c r="F7" s="87"/>
      <c r="G7" s="88"/>
      <c r="H7" s="88"/>
      <c r="I7" s="118"/>
    </row>
    <row r="8" spans="1:10" ht="20.100000000000001" customHeight="1" x14ac:dyDescent="0.25">
      <c r="A8" s="117"/>
      <c r="B8" s="77" t="s">
        <v>97</v>
      </c>
      <c r="C8" s="77"/>
      <c r="D8" s="77"/>
      <c r="E8" s="77"/>
      <c r="F8" s="87"/>
      <c r="G8" s="88"/>
      <c r="H8" s="88"/>
      <c r="I8" s="118"/>
    </row>
    <row r="9" spans="1:10" ht="20.100000000000001" customHeight="1" x14ac:dyDescent="0.25">
      <c r="A9" s="119" t="s">
        <v>24</v>
      </c>
      <c r="B9" s="120">
        <v>0.2601</v>
      </c>
      <c r="C9" s="121"/>
      <c r="D9" s="121"/>
      <c r="E9" s="122"/>
      <c r="F9" s="123"/>
      <c r="G9" s="124"/>
      <c r="H9" s="124"/>
      <c r="I9" s="125"/>
    </row>
    <row r="10" spans="1:10" ht="15" customHeight="1" x14ac:dyDescent="0.25">
      <c r="A10" s="200" t="s">
        <v>4</v>
      </c>
      <c r="B10" s="200" t="s">
        <v>5</v>
      </c>
      <c r="C10" s="201" t="s">
        <v>15</v>
      </c>
      <c r="D10" s="201" t="s">
        <v>70</v>
      </c>
      <c r="E10" s="201" t="s">
        <v>71</v>
      </c>
      <c r="F10" s="206" t="s">
        <v>72</v>
      </c>
      <c r="G10" s="204" t="s">
        <v>73</v>
      </c>
      <c r="H10" s="204" t="s">
        <v>74</v>
      </c>
      <c r="I10" s="205" t="s">
        <v>75</v>
      </c>
      <c r="J10" s="126"/>
    </row>
    <row r="11" spans="1:10" ht="15" customHeight="1" x14ac:dyDescent="0.2">
      <c r="A11" s="200"/>
      <c r="B11" s="200"/>
      <c r="C11" s="201"/>
      <c r="D11" s="201"/>
      <c r="E11" s="201"/>
      <c r="F11" s="206"/>
      <c r="G11" s="204"/>
      <c r="H11" s="204"/>
      <c r="I11" s="205"/>
      <c r="J11" s="127"/>
    </row>
    <row r="12" spans="1:10" ht="15" x14ac:dyDescent="0.2">
      <c r="A12" s="161"/>
      <c r="B12" s="161"/>
      <c r="C12" s="162" t="s">
        <v>76</v>
      </c>
      <c r="D12" s="128" t="s">
        <v>98</v>
      </c>
      <c r="E12" s="162"/>
      <c r="F12" s="163"/>
      <c r="G12" s="129"/>
      <c r="H12" s="129"/>
      <c r="I12" s="160"/>
      <c r="J12" s="127">
        <v>1.2601</v>
      </c>
    </row>
    <row r="13" spans="1:10" ht="15" x14ac:dyDescent="0.2">
      <c r="A13" s="161"/>
      <c r="B13" s="161"/>
      <c r="C13" s="162" t="s">
        <v>0</v>
      </c>
      <c r="D13" s="128" t="s">
        <v>1</v>
      </c>
      <c r="E13" s="162"/>
      <c r="F13" s="163"/>
      <c r="G13" s="129"/>
      <c r="H13" s="129"/>
      <c r="I13" s="160"/>
      <c r="J13" s="130"/>
    </row>
    <row r="14" spans="1:10" x14ac:dyDescent="0.2">
      <c r="A14" s="166" t="s">
        <v>28</v>
      </c>
      <c r="B14" s="166">
        <v>10004</v>
      </c>
      <c r="C14" s="167" t="s">
        <v>90</v>
      </c>
      <c r="D14" s="168" t="s">
        <v>77</v>
      </c>
      <c r="E14" s="169" t="s">
        <v>2</v>
      </c>
      <c r="F14" s="170">
        <v>6</v>
      </c>
      <c r="G14" s="171">
        <v>328.24</v>
      </c>
      <c r="H14" s="171">
        <f>ROUND((G14*$J$12),2)</f>
        <v>413.62</v>
      </c>
      <c r="I14" s="172">
        <f>H14*F14</f>
        <v>2481.7200000000003</v>
      </c>
      <c r="J14" s="131"/>
    </row>
    <row r="15" spans="1:10" x14ac:dyDescent="0.2">
      <c r="A15" s="132" t="s">
        <v>28</v>
      </c>
      <c r="B15" s="132">
        <v>10000</v>
      </c>
      <c r="C15" s="167" t="s">
        <v>91</v>
      </c>
      <c r="D15" s="173" t="s">
        <v>99</v>
      </c>
      <c r="E15" s="174" t="s">
        <v>50</v>
      </c>
      <c r="F15" s="175">
        <v>1</v>
      </c>
      <c r="G15" s="171">
        <v>11100.43</v>
      </c>
      <c r="H15" s="171">
        <f>ROUND((G15*$J$12),2)</f>
        <v>13987.65</v>
      </c>
      <c r="I15" s="172">
        <f>H15*F15</f>
        <v>13987.65</v>
      </c>
      <c r="J15" s="75"/>
    </row>
    <row r="16" spans="1:10" ht="15" x14ac:dyDescent="0.25">
      <c r="A16" s="132"/>
      <c r="B16" s="132"/>
      <c r="C16" s="133"/>
      <c r="D16" s="202" t="s">
        <v>109</v>
      </c>
      <c r="E16" s="202"/>
      <c r="F16" s="202"/>
      <c r="G16" s="202"/>
      <c r="H16" s="176"/>
      <c r="I16" s="177">
        <f>SUM(I14:I15)</f>
        <v>16469.37</v>
      </c>
      <c r="J16" s="75"/>
    </row>
    <row r="17" spans="1:12" ht="15" customHeight="1" x14ac:dyDescent="0.25">
      <c r="A17" s="209" t="s">
        <v>100</v>
      </c>
      <c r="B17" s="210"/>
      <c r="C17" s="210"/>
      <c r="D17" s="210"/>
      <c r="E17" s="210"/>
      <c r="F17" s="210"/>
      <c r="G17" s="210"/>
      <c r="H17" s="210"/>
      <c r="I17" s="211"/>
      <c r="J17" s="75"/>
    </row>
    <row r="18" spans="1:12" ht="15" customHeight="1" x14ac:dyDescent="0.25">
      <c r="A18" s="209" t="s">
        <v>101</v>
      </c>
      <c r="B18" s="210"/>
      <c r="C18" s="210"/>
      <c r="D18" s="210"/>
      <c r="E18" s="210"/>
      <c r="F18" s="210"/>
      <c r="G18" s="210"/>
      <c r="H18" s="210"/>
      <c r="I18" s="211"/>
      <c r="J18" s="75"/>
    </row>
    <row r="19" spans="1:12" ht="15" x14ac:dyDescent="0.2">
      <c r="A19" s="220"/>
      <c r="B19" s="220"/>
      <c r="C19" s="215" t="s">
        <v>76</v>
      </c>
      <c r="D19" s="216" t="s">
        <v>102</v>
      </c>
      <c r="E19" s="216"/>
      <c r="F19" s="221"/>
      <c r="G19" s="222"/>
      <c r="H19" s="222"/>
      <c r="I19" s="223"/>
      <c r="J19" s="75"/>
    </row>
    <row r="20" spans="1:12" x14ac:dyDescent="0.2">
      <c r="A20" s="213" t="s">
        <v>104</v>
      </c>
      <c r="B20" s="178">
        <v>79473</v>
      </c>
      <c r="C20" s="133" t="s">
        <v>0</v>
      </c>
      <c r="D20" s="179" t="s">
        <v>105</v>
      </c>
      <c r="E20" s="180" t="s">
        <v>3</v>
      </c>
      <c r="F20" s="181">
        <v>39.6</v>
      </c>
      <c r="G20" s="182">
        <v>5.12</v>
      </c>
      <c r="H20" s="171">
        <f t="shared" ref="H20:H24" si="0">ROUND((G20*$J$12),2)</f>
        <v>6.45</v>
      </c>
      <c r="I20" s="172">
        <f t="shared" ref="I20:I24" si="1">H20*F20</f>
        <v>255.42000000000002</v>
      </c>
      <c r="J20" s="75"/>
    </row>
    <row r="21" spans="1:12" x14ac:dyDescent="0.2">
      <c r="A21" s="213" t="s">
        <v>104</v>
      </c>
      <c r="B21" s="166">
        <v>79472</v>
      </c>
      <c r="C21" s="133" t="s">
        <v>11</v>
      </c>
      <c r="D21" s="168" t="s">
        <v>106</v>
      </c>
      <c r="E21" s="169" t="s">
        <v>2</v>
      </c>
      <c r="F21" s="170">
        <v>495</v>
      </c>
      <c r="G21" s="171">
        <v>0.46</v>
      </c>
      <c r="H21" s="171">
        <f t="shared" si="0"/>
        <v>0.57999999999999996</v>
      </c>
      <c r="I21" s="172">
        <f t="shared" si="1"/>
        <v>287.09999999999997</v>
      </c>
      <c r="J21" s="131"/>
    </row>
    <row r="22" spans="1:12" ht="15" x14ac:dyDescent="0.25">
      <c r="A22" s="213"/>
      <c r="B22" s="132"/>
      <c r="C22" s="224" t="s">
        <v>78</v>
      </c>
      <c r="D22" s="212" t="s">
        <v>103</v>
      </c>
      <c r="E22" s="174"/>
      <c r="F22" s="175"/>
      <c r="G22" s="171"/>
      <c r="H22" s="171"/>
      <c r="I22" s="172"/>
      <c r="J22" s="75"/>
    </row>
    <row r="23" spans="1:12" x14ac:dyDescent="0.2">
      <c r="A23" s="213" t="s">
        <v>104</v>
      </c>
      <c r="B23" s="132">
        <v>96402</v>
      </c>
      <c r="C23" s="133" t="s">
        <v>7</v>
      </c>
      <c r="D23" s="183" t="s">
        <v>107</v>
      </c>
      <c r="E23" s="174" t="s">
        <v>2</v>
      </c>
      <c r="F23" s="175">
        <v>495</v>
      </c>
      <c r="G23" s="171">
        <v>2.52</v>
      </c>
      <c r="H23" s="171">
        <f t="shared" si="0"/>
        <v>3.18</v>
      </c>
      <c r="I23" s="172">
        <f t="shared" si="1"/>
        <v>1574.1000000000001</v>
      </c>
      <c r="J23" s="75"/>
      <c r="L23" s="208"/>
    </row>
    <row r="24" spans="1:12" ht="18" customHeight="1" x14ac:dyDescent="0.2">
      <c r="A24" s="213" t="s">
        <v>104</v>
      </c>
      <c r="B24" s="178">
        <v>95990</v>
      </c>
      <c r="C24" s="133" t="s">
        <v>42</v>
      </c>
      <c r="D24" s="179" t="s">
        <v>108</v>
      </c>
      <c r="E24" s="180" t="s">
        <v>3</v>
      </c>
      <c r="F24" s="181">
        <v>14.85</v>
      </c>
      <c r="G24" s="182">
        <v>788.61</v>
      </c>
      <c r="H24" s="171">
        <f t="shared" si="0"/>
        <v>993.73</v>
      </c>
      <c r="I24" s="172">
        <f t="shared" si="1"/>
        <v>14756.8905</v>
      </c>
      <c r="J24" s="75"/>
    </row>
    <row r="25" spans="1:12" ht="15" x14ac:dyDescent="0.25">
      <c r="A25" s="166"/>
      <c r="B25" s="132"/>
      <c r="C25" s="133"/>
      <c r="D25" s="202" t="s">
        <v>109</v>
      </c>
      <c r="E25" s="202"/>
      <c r="F25" s="202"/>
      <c r="G25" s="202"/>
      <c r="H25" s="176"/>
      <c r="I25" s="177">
        <f>SUM(I20:I24)</f>
        <v>16873.5105</v>
      </c>
      <c r="J25" s="134"/>
    </row>
    <row r="26" spans="1:12" ht="15" customHeight="1" x14ac:dyDescent="0.25">
      <c r="A26" s="209" t="s">
        <v>111</v>
      </c>
      <c r="B26" s="210"/>
      <c r="C26" s="210"/>
      <c r="D26" s="210"/>
      <c r="E26" s="210"/>
      <c r="F26" s="210"/>
      <c r="G26" s="210"/>
      <c r="H26" s="210"/>
      <c r="I26" s="211"/>
      <c r="J26" s="134"/>
    </row>
    <row r="27" spans="1:12" ht="15" x14ac:dyDescent="0.2">
      <c r="A27" s="214"/>
      <c r="B27" s="214"/>
      <c r="C27" s="215" t="s">
        <v>76</v>
      </c>
      <c r="D27" s="216" t="s">
        <v>102</v>
      </c>
      <c r="E27" s="215"/>
      <c r="F27" s="217"/>
      <c r="G27" s="218"/>
      <c r="H27" s="218"/>
      <c r="I27" s="219"/>
      <c r="J27" s="75"/>
    </row>
    <row r="28" spans="1:12" ht="16.5" customHeight="1" x14ac:dyDescent="0.2">
      <c r="A28" s="213" t="s">
        <v>104</v>
      </c>
      <c r="B28" s="178">
        <v>79473</v>
      </c>
      <c r="C28" s="133" t="s">
        <v>0</v>
      </c>
      <c r="D28" s="173" t="s">
        <v>105</v>
      </c>
      <c r="E28" s="174" t="s">
        <v>3</v>
      </c>
      <c r="F28" s="175">
        <v>43.12</v>
      </c>
      <c r="G28" s="171">
        <v>5.12</v>
      </c>
      <c r="H28" s="171">
        <f>ROUND((G28*$J$12),2)</f>
        <v>6.45</v>
      </c>
      <c r="I28" s="172">
        <f>H28*F28</f>
        <v>278.12399999999997</v>
      </c>
      <c r="J28" s="135"/>
      <c r="K28" s="208"/>
    </row>
    <row r="29" spans="1:12" x14ac:dyDescent="0.2">
      <c r="A29" s="213" t="s">
        <v>104</v>
      </c>
      <c r="B29" s="166">
        <v>79472</v>
      </c>
      <c r="C29" s="133" t="s">
        <v>11</v>
      </c>
      <c r="D29" s="173" t="s">
        <v>106</v>
      </c>
      <c r="E29" s="174" t="s">
        <v>2</v>
      </c>
      <c r="F29" s="175">
        <v>539</v>
      </c>
      <c r="G29" s="171">
        <v>0.46</v>
      </c>
      <c r="H29" s="171">
        <f>ROUND((G29*$J$12),2)</f>
        <v>0.57999999999999996</v>
      </c>
      <c r="I29" s="172">
        <f>H29*F29</f>
        <v>312.62</v>
      </c>
      <c r="J29" s="135"/>
    </row>
    <row r="30" spans="1:12" ht="15" x14ac:dyDescent="0.25">
      <c r="A30" s="166"/>
      <c r="B30" s="132"/>
      <c r="C30" s="224" t="s">
        <v>78</v>
      </c>
      <c r="D30" s="212" t="s">
        <v>103</v>
      </c>
      <c r="E30" s="174"/>
      <c r="F30" s="175"/>
      <c r="G30" s="171"/>
      <c r="H30" s="171"/>
      <c r="I30" s="172"/>
    </row>
    <row r="31" spans="1:12" x14ac:dyDescent="0.2">
      <c r="A31" s="213" t="s">
        <v>104</v>
      </c>
      <c r="B31" s="132">
        <v>96402</v>
      </c>
      <c r="C31" s="133" t="s">
        <v>7</v>
      </c>
      <c r="D31" s="173" t="s">
        <v>107</v>
      </c>
      <c r="E31" s="174" t="s">
        <v>2</v>
      </c>
      <c r="F31" s="175">
        <v>539</v>
      </c>
      <c r="G31" s="171">
        <v>2.52</v>
      </c>
      <c r="H31" s="171">
        <f>ROUND((G31*$J$12),2)</f>
        <v>3.18</v>
      </c>
      <c r="I31" s="172">
        <f>H31*F31</f>
        <v>1714.02</v>
      </c>
    </row>
    <row r="32" spans="1:12" x14ac:dyDescent="0.2">
      <c r="A32" s="213" t="s">
        <v>104</v>
      </c>
      <c r="B32" s="178">
        <v>95990</v>
      </c>
      <c r="C32" s="133" t="s">
        <v>42</v>
      </c>
      <c r="D32" s="173" t="s">
        <v>108</v>
      </c>
      <c r="E32" s="174" t="s">
        <v>3</v>
      </c>
      <c r="F32" s="175">
        <v>16.170000000000002</v>
      </c>
      <c r="G32" s="171">
        <v>788.61</v>
      </c>
      <c r="H32" s="171">
        <f>ROUND((G32*$J$12),2)</f>
        <v>993.73</v>
      </c>
      <c r="I32" s="172">
        <f>H32*F32</f>
        <v>16068.614100000003</v>
      </c>
    </row>
    <row r="33" spans="1:9" ht="15" customHeight="1" x14ac:dyDescent="0.25">
      <c r="A33" s="132"/>
      <c r="B33" s="132"/>
      <c r="C33" s="133"/>
      <c r="D33" s="202" t="s">
        <v>109</v>
      </c>
      <c r="E33" s="202"/>
      <c r="F33" s="202"/>
      <c r="G33" s="202"/>
      <c r="H33" s="176"/>
      <c r="I33" s="177">
        <f>SUM(I28:I32)</f>
        <v>18373.378100000002</v>
      </c>
    </row>
    <row r="34" spans="1:9" ht="15" customHeight="1" x14ac:dyDescent="0.25">
      <c r="A34" s="209" t="s">
        <v>110</v>
      </c>
      <c r="B34" s="210"/>
      <c r="C34" s="210"/>
      <c r="D34" s="210"/>
      <c r="E34" s="210"/>
      <c r="F34" s="210"/>
      <c r="G34" s="210"/>
      <c r="H34" s="210"/>
      <c r="I34" s="211"/>
    </row>
    <row r="35" spans="1:9" ht="15" customHeight="1" x14ac:dyDescent="0.2">
      <c r="A35" s="214"/>
      <c r="B35" s="214"/>
      <c r="C35" s="215" t="s">
        <v>76</v>
      </c>
      <c r="D35" s="216" t="s">
        <v>102</v>
      </c>
      <c r="E35" s="215"/>
      <c r="F35" s="217"/>
      <c r="G35" s="218"/>
      <c r="H35" s="218"/>
      <c r="I35" s="219"/>
    </row>
    <row r="36" spans="1:9" ht="15" customHeight="1" x14ac:dyDescent="0.2">
      <c r="A36" s="213" t="s">
        <v>104</v>
      </c>
      <c r="B36" s="178">
        <v>79473</v>
      </c>
      <c r="C36" s="133" t="s">
        <v>0</v>
      </c>
      <c r="D36" s="173" t="s">
        <v>105</v>
      </c>
      <c r="E36" s="174" t="s">
        <v>3</v>
      </c>
      <c r="F36" s="175">
        <v>35.200000000000003</v>
      </c>
      <c r="G36" s="171">
        <v>5.12</v>
      </c>
      <c r="H36" s="171">
        <f>ROUND((G36*$J$12),2)</f>
        <v>6.45</v>
      </c>
      <c r="I36" s="172">
        <f>H36*F36</f>
        <v>227.04000000000002</v>
      </c>
    </row>
    <row r="37" spans="1:9" ht="15" customHeight="1" x14ac:dyDescent="0.2">
      <c r="A37" s="213" t="s">
        <v>104</v>
      </c>
      <c r="B37" s="166">
        <v>79472</v>
      </c>
      <c r="C37" s="133" t="s">
        <v>11</v>
      </c>
      <c r="D37" s="173" t="s">
        <v>106</v>
      </c>
      <c r="E37" s="174" t="s">
        <v>2</v>
      </c>
      <c r="F37" s="175">
        <v>440</v>
      </c>
      <c r="G37" s="171">
        <v>0.46</v>
      </c>
      <c r="H37" s="171">
        <f>ROUND((G37*$J$12),2)</f>
        <v>0.57999999999999996</v>
      </c>
      <c r="I37" s="172">
        <f>H37*F37</f>
        <v>255.2</v>
      </c>
    </row>
    <row r="38" spans="1:9" ht="15" customHeight="1" x14ac:dyDescent="0.25">
      <c r="A38" s="213"/>
      <c r="B38" s="132"/>
      <c r="C38" s="224" t="s">
        <v>78</v>
      </c>
      <c r="D38" s="212" t="s">
        <v>103</v>
      </c>
      <c r="E38" s="174"/>
      <c r="F38" s="175"/>
      <c r="G38" s="171"/>
      <c r="H38" s="171"/>
      <c r="I38" s="172"/>
    </row>
    <row r="39" spans="1:9" ht="15" customHeight="1" x14ac:dyDescent="0.2">
      <c r="A39" s="213"/>
      <c r="B39" s="132">
        <v>96402</v>
      </c>
      <c r="C39" s="133" t="s">
        <v>7</v>
      </c>
      <c r="D39" s="173" t="s">
        <v>105</v>
      </c>
      <c r="E39" s="174" t="s">
        <v>2</v>
      </c>
      <c r="F39" s="175">
        <v>440</v>
      </c>
      <c r="G39" s="171">
        <v>2.52</v>
      </c>
      <c r="H39" s="171">
        <f>ROUND((G39*$J$12),2)</f>
        <v>3.18</v>
      </c>
      <c r="I39" s="172">
        <f>F39*H39</f>
        <v>1399.2</v>
      </c>
    </row>
    <row r="40" spans="1:9" ht="15" customHeight="1" x14ac:dyDescent="0.2">
      <c r="A40" s="213" t="s">
        <v>104</v>
      </c>
      <c r="B40" s="178">
        <v>95990</v>
      </c>
      <c r="C40" s="133" t="s">
        <v>42</v>
      </c>
      <c r="D40" s="173" t="s">
        <v>106</v>
      </c>
      <c r="E40" s="174" t="s">
        <v>3</v>
      </c>
      <c r="F40" s="175">
        <v>13.2</v>
      </c>
      <c r="G40" s="171">
        <v>788.61</v>
      </c>
      <c r="H40" s="171">
        <f>ROUND((G40*$J$12),2)</f>
        <v>993.73</v>
      </c>
      <c r="I40" s="172">
        <f>H40*F40</f>
        <v>13117.235999999999</v>
      </c>
    </row>
    <row r="41" spans="1:9" ht="15" customHeight="1" x14ac:dyDescent="0.25">
      <c r="A41" s="213"/>
      <c r="B41" s="178"/>
      <c r="C41" s="133"/>
      <c r="D41" s="202" t="s">
        <v>109</v>
      </c>
      <c r="E41" s="202"/>
      <c r="F41" s="202"/>
      <c r="G41" s="202"/>
      <c r="H41" s="184"/>
      <c r="I41" s="177">
        <f>SUM(I36:I40)</f>
        <v>14998.675999999999</v>
      </c>
    </row>
    <row r="42" spans="1:9" ht="15" customHeight="1" x14ac:dyDescent="0.25">
      <c r="A42" s="209" t="s">
        <v>112</v>
      </c>
      <c r="B42" s="210"/>
      <c r="C42" s="210"/>
      <c r="D42" s="210"/>
      <c r="E42" s="210"/>
      <c r="F42" s="210"/>
      <c r="G42" s="210"/>
      <c r="H42" s="210"/>
      <c r="I42" s="211"/>
    </row>
    <row r="43" spans="1:9" ht="15" customHeight="1" x14ac:dyDescent="0.2">
      <c r="A43" s="214"/>
      <c r="B43" s="214"/>
      <c r="C43" s="215" t="s">
        <v>76</v>
      </c>
      <c r="D43" s="216" t="s">
        <v>102</v>
      </c>
      <c r="E43" s="215"/>
      <c r="F43" s="217"/>
      <c r="G43" s="218"/>
      <c r="H43" s="218"/>
      <c r="I43" s="219"/>
    </row>
    <row r="44" spans="1:9" ht="15" customHeight="1" x14ac:dyDescent="0.2">
      <c r="A44" s="213" t="s">
        <v>104</v>
      </c>
      <c r="B44" s="178">
        <v>79473</v>
      </c>
      <c r="C44" s="133" t="s">
        <v>0</v>
      </c>
      <c r="D44" s="173" t="s">
        <v>105</v>
      </c>
      <c r="E44" s="174" t="s">
        <v>3</v>
      </c>
      <c r="F44" s="175">
        <v>52.8</v>
      </c>
      <c r="G44" s="171">
        <v>5.12</v>
      </c>
      <c r="H44" s="171">
        <f>ROUND((G44*$J$12),2)</f>
        <v>6.45</v>
      </c>
      <c r="I44" s="172">
        <f>H44*F44</f>
        <v>340.56</v>
      </c>
    </row>
    <row r="45" spans="1:9" ht="15" customHeight="1" x14ac:dyDescent="0.2">
      <c r="A45" s="213" t="s">
        <v>104</v>
      </c>
      <c r="B45" s="166">
        <v>79472</v>
      </c>
      <c r="C45" s="133" t="s">
        <v>11</v>
      </c>
      <c r="D45" s="173" t="s">
        <v>106</v>
      </c>
      <c r="E45" s="174" t="s">
        <v>2</v>
      </c>
      <c r="F45" s="175">
        <v>660</v>
      </c>
      <c r="G45" s="171">
        <v>0.46</v>
      </c>
      <c r="H45" s="171">
        <f>ROUND((G45*$J$12),2)</f>
        <v>0.57999999999999996</v>
      </c>
      <c r="I45" s="172">
        <f>H45*F45</f>
        <v>382.79999999999995</v>
      </c>
    </row>
    <row r="46" spans="1:9" ht="15" customHeight="1" x14ac:dyDescent="0.25">
      <c r="A46" s="213"/>
      <c r="B46" s="132"/>
      <c r="C46" s="224" t="s">
        <v>78</v>
      </c>
      <c r="D46" s="212" t="s">
        <v>103</v>
      </c>
      <c r="E46" s="174"/>
      <c r="F46" s="175"/>
      <c r="G46" s="171"/>
      <c r="H46" s="171"/>
      <c r="I46" s="172"/>
    </row>
    <row r="47" spans="1:9" ht="15" customHeight="1" x14ac:dyDescent="0.2">
      <c r="A47" s="213"/>
      <c r="B47" s="132">
        <v>96402</v>
      </c>
      <c r="C47" s="133" t="s">
        <v>7</v>
      </c>
      <c r="D47" s="173" t="s">
        <v>105</v>
      </c>
      <c r="E47" s="174" t="s">
        <v>2</v>
      </c>
      <c r="F47" s="175">
        <v>660</v>
      </c>
      <c r="G47" s="171">
        <v>2.52</v>
      </c>
      <c r="H47" s="171">
        <f>ROUND((G47*$J$12),2)</f>
        <v>3.18</v>
      </c>
      <c r="I47" s="172">
        <f>F47*H47</f>
        <v>2098.8000000000002</v>
      </c>
    </row>
    <row r="48" spans="1:9" ht="15" customHeight="1" x14ac:dyDescent="0.2">
      <c r="A48" s="213" t="s">
        <v>104</v>
      </c>
      <c r="B48" s="178">
        <v>95990</v>
      </c>
      <c r="C48" s="133" t="s">
        <v>42</v>
      </c>
      <c r="D48" s="173" t="s">
        <v>106</v>
      </c>
      <c r="E48" s="174" t="s">
        <v>3</v>
      </c>
      <c r="F48" s="175">
        <v>19.8</v>
      </c>
      <c r="G48" s="171">
        <v>788.61</v>
      </c>
      <c r="H48" s="171">
        <f>ROUND((G48*$J$12),2)</f>
        <v>993.73</v>
      </c>
      <c r="I48" s="172">
        <f>H48*F48</f>
        <v>19675.853999999999</v>
      </c>
    </row>
    <row r="49" spans="1:9" ht="15" customHeight="1" x14ac:dyDescent="0.25">
      <c r="A49" s="213"/>
      <c r="B49" s="178"/>
      <c r="C49" s="133"/>
      <c r="D49" s="202" t="s">
        <v>109</v>
      </c>
      <c r="E49" s="202"/>
      <c r="F49" s="202"/>
      <c r="G49" s="202"/>
      <c r="H49" s="184"/>
      <c r="I49" s="177">
        <f>SUM(I44:I48)</f>
        <v>22498.013999999999</v>
      </c>
    </row>
    <row r="50" spans="1:9" ht="15" customHeight="1" x14ac:dyDescent="0.25">
      <c r="A50" s="209" t="s">
        <v>113</v>
      </c>
      <c r="B50" s="210"/>
      <c r="C50" s="210"/>
      <c r="D50" s="210"/>
      <c r="E50" s="210"/>
      <c r="F50" s="210"/>
      <c r="G50" s="210"/>
      <c r="H50" s="210"/>
      <c r="I50" s="211"/>
    </row>
    <row r="51" spans="1:9" ht="15" customHeight="1" x14ac:dyDescent="0.2">
      <c r="A51" s="214"/>
      <c r="B51" s="214"/>
      <c r="C51" s="215" t="s">
        <v>76</v>
      </c>
      <c r="D51" s="216" t="s">
        <v>102</v>
      </c>
      <c r="E51" s="215"/>
      <c r="F51" s="217"/>
      <c r="G51" s="218"/>
      <c r="H51" s="218"/>
      <c r="I51" s="219"/>
    </row>
    <row r="52" spans="1:9" ht="15" customHeight="1" x14ac:dyDescent="0.2">
      <c r="A52" s="213" t="s">
        <v>104</v>
      </c>
      <c r="B52" s="178">
        <v>79473</v>
      </c>
      <c r="C52" s="133" t="s">
        <v>0</v>
      </c>
      <c r="D52" s="173" t="s">
        <v>105</v>
      </c>
      <c r="E52" s="174" t="s">
        <v>3</v>
      </c>
      <c r="F52" s="175">
        <v>24.8</v>
      </c>
      <c r="G52" s="171">
        <v>5.12</v>
      </c>
      <c r="H52" s="171">
        <f>ROUND((G52*$J$12),2)</f>
        <v>6.45</v>
      </c>
      <c r="I52" s="172">
        <f>H52*F52</f>
        <v>159.96</v>
      </c>
    </row>
    <row r="53" spans="1:9" ht="15" customHeight="1" x14ac:dyDescent="0.2">
      <c r="A53" s="213" t="s">
        <v>104</v>
      </c>
      <c r="B53" s="166">
        <v>79472</v>
      </c>
      <c r="C53" s="133" t="s">
        <v>11</v>
      </c>
      <c r="D53" s="173" t="s">
        <v>106</v>
      </c>
      <c r="E53" s="174" t="s">
        <v>2</v>
      </c>
      <c r="F53" s="175">
        <v>310</v>
      </c>
      <c r="G53" s="171">
        <v>0.46</v>
      </c>
      <c r="H53" s="171">
        <f>ROUND((G53*$J$12),2)</f>
        <v>0.57999999999999996</v>
      </c>
      <c r="I53" s="172">
        <f>H53*F53</f>
        <v>179.79999999999998</v>
      </c>
    </row>
    <row r="54" spans="1:9" ht="15" customHeight="1" x14ac:dyDescent="0.25">
      <c r="A54" s="213"/>
      <c r="B54" s="132"/>
      <c r="C54" s="224" t="s">
        <v>78</v>
      </c>
      <c r="D54" s="212" t="s">
        <v>103</v>
      </c>
      <c r="E54" s="174"/>
      <c r="F54" s="175"/>
      <c r="G54" s="171"/>
      <c r="H54" s="171"/>
      <c r="I54" s="172"/>
    </row>
    <row r="55" spans="1:9" ht="15" customHeight="1" x14ac:dyDescent="0.2">
      <c r="A55" s="213"/>
      <c r="B55" s="132">
        <v>96402</v>
      </c>
      <c r="C55" s="133" t="s">
        <v>7</v>
      </c>
      <c r="D55" s="173" t="s">
        <v>105</v>
      </c>
      <c r="E55" s="174" t="s">
        <v>2</v>
      </c>
      <c r="F55" s="175">
        <v>310</v>
      </c>
      <c r="G55" s="171">
        <v>2.52</v>
      </c>
      <c r="H55" s="171">
        <f>ROUND((G55*$J$12),2)</f>
        <v>3.18</v>
      </c>
      <c r="I55" s="172">
        <f>F55*H55</f>
        <v>985.80000000000007</v>
      </c>
    </row>
    <row r="56" spans="1:9" ht="15" customHeight="1" x14ac:dyDescent="0.2">
      <c r="A56" s="213" t="s">
        <v>104</v>
      </c>
      <c r="B56" s="178">
        <v>95990</v>
      </c>
      <c r="C56" s="133" t="s">
        <v>42</v>
      </c>
      <c r="D56" s="173" t="s">
        <v>106</v>
      </c>
      <c r="E56" s="174" t="s">
        <v>3</v>
      </c>
      <c r="F56" s="175">
        <v>9.3000000000000007</v>
      </c>
      <c r="G56" s="171">
        <v>788.61</v>
      </c>
      <c r="H56" s="171">
        <f>ROUND((G56*$J$12),2)</f>
        <v>993.73</v>
      </c>
      <c r="I56" s="172">
        <f>H56*F56</f>
        <v>9241.6890000000003</v>
      </c>
    </row>
    <row r="57" spans="1:9" ht="15" customHeight="1" x14ac:dyDescent="0.25">
      <c r="A57" s="213"/>
      <c r="B57" s="178"/>
      <c r="C57" s="133"/>
      <c r="D57" s="202" t="s">
        <v>109</v>
      </c>
      <c r="E57" s="202"/>
      <c r="F57" s="202"/>
      <c r="G57" s="202"/>
      <c r="H57" s="184"/>
      <c r="I57" s="177">
        <f>SUM(I52:I56)</f>
        <v>10567.249</v>
      </c>
    </row>
    <row r="58" spans="1:9" ht="15" customHeight="1" x14ac:dyDescent="0.25">
      <c r="A58" s="209" t="s">
        <v>114</v>
      </c>
      <c r="B58" s="210"/>
      <c r="C58" s="210"/>
      <c r="D58" s="210"/>
      <c r="E58" s="210"/>
      <c r="F58" s="210"/>
      <c r="G58" s="210"/>
      <c r="H58" s="210"/>
      <c r="I58" s="211"/>
    </row>
    <row r="59" spans="1:9" ht="15" customHeight="1" x14ac:dyDescent="0.2">
      <c r="A59" s="214"/>
      <c r="B59" s="214"/>
      <c r="C59" s="215" t="s">
        <v>76</v>
      </c>
      <c r="D59" s="216" t="s">
        <v>102</v>
      </c>
      <c r="E59" s="215"/>
      <c r="F59" s="217"/>
      <c r="G59" s="218"/>
      <c r="H59" s="218"/>
      <c r="I59" s="219"/>
    </row>
    <row r="60" spans="1:9" ht="15" customHeight="1" x14ac:dyDescent="0.2">
      <c r="A60" s="213" t="s">
        <v>104</v>
      </c>
      <c r="B60" s="178">
        <v>79473</v>
      </c>
      <c r="C60" s="133" t="s">
        <v>0</v>
      </c>
      <c r="D60" s="173" t="s">
        <v>105</v>
      </c>
      <c r="E60" s="174" t="s">
        <v>3</v>
      </c>
      <c r="F60" s="175">
        <v>44</v>
      </c>
      <c r="G60" s="171">
        <v>5.12</v>
      </c>
      <c r="H60" s="171">
        <f>ROUND((G60*$J$12),2)</f>
        <v>6.45</v>
      </c>
      <c r="I60" s="172">
        <f>H60*F60</f>
        <v>283.8</v>
      </c>
    </row>
    <row r="61" spans="1:9" ht="15" customHeight="1" x14ac:dyDescent="0.2">
      <c r="A61" s="213" t="s">
        <v>104</v>
      </c>
      <c r="B61" s="166">
        <v>79472</v>
      </c>
      <c r="C61" s="133" t="s">
        <v>11</v>
      </c>
      <c r="D61" s="173" t="s">
        <v>106</v>
      </c>
      <c r="E61" s="174" t="s">
        <v>2</v>
      </c>
      <c r="F61" s="175">
        <v>550</v>
      </c>
      <c r="G61" s="171">
        <v>0.46</v>
      </c>
      <c r="H61" s="171">
        <f>ROUND((G61*$J$12),2)</f>
        <v>0.57999999999999996</v>
      </c>
      <c r="I61" s="172">
        <f>H61*F61</f>
        <v>319</v>
      </c>
    </row>
    <row r="62" spans="1:9" ht="15" customHeight="1" x14ac:dyDescent="0.25">
      <c r="A62" s="213"/>
      <c r="B62" s="132"/>
      <c r="C62" s="224" t="s">
        <v>78</v>
      </c>
      <c r="D62" s="212" t="s">
        <v>103</v>
      </c>
      <c r="E62" s="174"/>
      <c r="F62" s="175"/>
      <c r="G62" s="171"/>
      <c r="H62" s="171"/>
      <c r="I62" s="172"/>
    </row>
    <row r="63" spans="1:9" ht="15" customHeight="1" x14ac:dyDescent="0.2">
      <c r="A63" s="213"/>
      <c r="B63" s="132">
        <v>96402</v>
      </c>
      <c r="C63" s="133" t="s">
        <v>7</v>
      </c>
      <c r="D63" s="173" t="s">
        <v>105</v>
      </c>
      <c r="E63" s="174" t="s">
        <v>2</v>
      </c>
      <c r="F63" s="175">
        <v>550</v>
      </c>
      <c r="G63" s="171">
        <v>2.52</v>
      </c>
      <c r="H63" s="171">
        <f>ROUND((G63*$J$12),2)</f>
        <v>3.18</v>
      </c>
      <c r="I63" s="172">
        <f>F63*H63</f>
        <v>1749</v>
      </c>
    </row>
    <row r="64" spans="1:9" ht="15" customHeight="1" x14ac:dyDescent="0.2">
      <c r="A64" s="213" t="s">
        <v>104</v>
      </c>
      <c r="B64" s="178">
        <v>95990</v>
      </c>
      <c r="C64" s="133" t="s">
        <v>42</v>
      </c>
      <c r="D64" s="173" t="s">
        <v>106</v>
      </c>
      <c r="E64" s="174" t="s">
        <v>3</v>
      </c>
      <c r="F64" s="175">
        <v>16.5</v>
      </c>
      <c r="G64" s="171">
        <v>788.61</v>
      </c>
      <c r="H64" s="171">
        <f>ROUND((G64*$J$12),2)</f>
        <v>993.73</v>
      </c>
      <c r="I64" s="172">
        <f>H64*F64</f>
        <v>16396.545000000002</v>
      </c>
    </row>
    <row r="65" spans="1:9" ht="15" customHeight="1" x14ac:dyDescent="0.25">
      <c r="A65" s="213"/>
      <c r="B65" s="178"/>
      <c r="C65" s="133"/>
      <c r="D65" s="202" t="s">
        <v>109</v>
      </c>
      <c r="E65" s="202"/>
      <c r="F65" s="202"/>
      <c r="G65" s="202"/>
      <c r="H65" s="184"/>
      <c r="I65" s="177">
        <f>SUM(I60:I64)</f>
        <v>18748.345000000001</v>
      </c>
    </row>
    <row r="66" spans="1:9" ht="15" customHeight="1" x14ac:dyDescent="0.25">
      <c r="A66" s="209" t="s">
        <v>115</v>
      </c>
      <c r="B66" s="210"/>
      <c r="C66" s="210"/>
      <c r="D66" s="210"/>
      <c r="E66" s="210"/>
      <c r="F66" s="210"/>
      <c r="G66" s="210"/>
      <c r="H66" s="210"/>
      <c r="I66" s="211"/>
    </row>
    <row r="67" spans="1:9" ht="15" customHeight="1" x14ac:dyDescent="0.2">
      <c r="A67" s="214"/>
      <c r="B67" s="214"/>
      <c r="C67" s="215" t="s">
        <v>76</v>
      </c>
      <c r="D67" s="216" t="s">
        <v>102</v>
      </c>
      <c r="E67" s="215"/>
      <c r="F67" s="217"/>
      <c r="G67" s="218"/>
      <c r="H67" s="218"/>
      <c r="I67" s="219"/>
    </row>
    <row r="68" spans="1:9" ht="15" customHeight="1" x14ac:dyDescent="0.2">
      <c r="A68" s="213" t="s">
        <v>104</v>
      </c>
      <c r="B68" s="178">
        <v>79473</v>
      </c>
      <c r="C68" s="133" t="s">
        <v>0</v>
      </c>
      <c r="D68" s="173" t="s">
        <v>105</v>
      </c>
      <c r="E68" s="174" t="s">
        <v>3</v>
      </c>
      <c r="F68" s="175">
        <v>60</v>
      </c>
      <c r="G68" s="171">
        <v>5.12</v>
      </c>
      <c r="H68" s="171">
        <f>ROUND((G68*$J$12),2)</f>
        <v>6.45</v>
      </c>
      <c r="I68" s="172">
        <f>H68*F68</f>
        <v>387</v>
      </c>
    </row>
    <row r="69" spans="1:9" ht="15" customHeight="1" x14ac:dyDescent="0.2">
      <c r="A69" s="213" t="s">
        <v>104</v>
      </c>
      <c r="B69" s="166">
        <v>79472</v>
      </c>
      <c r="C69" s="133" t="s">
        <v>11</v>
      </c>
      <c r="D69" s="173" t="s">
        <v>106</v>
      </c>
      <c r="E69" s="174" t="s">
        <v>2</v>
      </c>
      <c r="F69" s="175">
        <v>750</v>
      </c>
      <c r="G69" s="171">
        <v>0.46</v>
      </c>
      <c r="H69" s="171">
        <f>ROUND((G69*$J$12),2)</f>
        <v>0.57999999999999996</v>
      </c>
      <c r="I69" s="172">
        <f>H69*F69</f>
        <v>434.99999999999994</v>
      </c>
    </row>
    <row r="70" spans="1:9" ht="15" customHeight="1" x14ac:dyDescent="0.25">
      <c r="A70" s="213"/>
      <c r="B70" s="132"/>
      <c r="C70" s="224" t="s">
        <v>78</v>
      </c>
      <c r="D70" s="212" t="s">
        <v>103</v>
      </c>
      <c r="E70" s="174"/>
      <c r="F70" s="175"/>
      <c r="G70" s="171"/>
      <c r="H70" s="171"/>
      <c r="I70" s="172"/>
    </row>
    <row r="71" spans="1:9" ht="15" customHeight="1" x14ac:dyDescent="0.2">
      <c r="A71" s="213"/>
      <c r="B71" s="132">
        <v>96402</v>
      </c>
      <c r="C71" s="133" t="s">
        <v>7</v>
      </c>
      <c r="D71" s="173" t="s">
        <v>105</v>
      </c>
      <c r="E71" s="174" t="s">
        <v>2</v>
      </c>
      <c r="F71" s="175">
        <v>750</v>
      </c>
      <c r="G71" s="171">
        <v>2.52</v>
      </c>
      <c r="H71" s="171">
        <f>ROUND((G71*$J$12),2)</f>
        <v>3.18</v>
      </c>
      <c r="I71" s="172">
        <f>F71*H71</f>
        <v>2385</v>
      </c>
    </row>
    <row r="72" spans="1:9" ht="15" customHeight="1" x14ac:dyDescent="0.2">
      <c r="A72" s="213" t="s">
        <v>104</v>
      </c>
      <c r="B72" s="178">
        <v>95990</v>
      </c>
      <c r="C72" s="133" t="s">
        <v>42</v>
      </c>
      <c r="D72" s="173" t="s">
        <v>106</v>
      </c>
      <c r="E72" s="174" t="s">
        <v>3</v>
      </c>
      <c r="F72" s="175">
        <v>22.5</v>
      </c>
      <c r="G72" s="171">
        <v>788.61</v>
      </c>
      <c r="H72" s="171">
        <f>ROUND((G72*$J$12),2)</f>
        <v>993.73</v>
      </c>
      <c r="I72" s="172">
        <f>H72*F72</f>
        <v>22358.924999999999</v>
      </c>
    </row>
    <row r="73" spans="1:9" ht="15" customHeight="1" x14ac:dyDescent="0.25">
      <c r="A73" s="213"/>
      <c r="B73" s="178"/>
      <c r="C73" s="133"/>
      <c r="D73" s="202" t="s">
        <v>109</v>
      </c>
      <c r="E73" s="202"/>
      <c r="F73" s="202"/>
      <c r="G73" s="202"/>
      <c r="H73" s="184"/>
      <c r="I73" s="177">
        <f>SUM(I68:I72)</f>
        <v>25565.924999999999</v>
      </c>
    </row>
    <row r="74" spans="1:9" ht="15" customHeight="1" x14ac:dyDescent="0.25">
      <c r="A74" s="209" t="s">
        <v>116</v>
      </c>
      <c r="B74" s="210"/>
      <c r="C74" s="210"/>
      <c r="D74" s="210"/>
      <c r="E74" s="210"/>
      <c r="F74" s="210"/>
      <c r="G74" s="210"/>
      <c r="H74" s="210"/>
      <c r="I74" s="211"/>
    </row>
    <row r="75" spans="1:9" ht="15" customHeight="1" x14ac:dyDescent="0.2">
      <c r="A75" s="214"/>
      <c r="B75" s="214"/>
      <c r="C75" s="215" t="s">
        <v>76</v>
      </c>
      <c r="D75" s="216" t="s">
        <v>102</v>
      </c>
      <c r="E75" s="215"/>
      <c r="F75" s="217"/>
      <c r="G75" s="218"/>
      <c r="H75" s="218"/>
      <c r="I75" s="219"/>
    </row>
    <row r="76" spans="1:9" ht="15" customHeight="1" x14ac:dyDescent="0.2">
      <c r="A76" s="213" t="s">
        <v>104</v>
      </c>
      <c r="B76" s="178">
        <v>79473</v>
      </c>
      <c r="C76" s="133" t="s">
        <v>0</v>
      </c>
      <c r="D76" s="173" t="s">
        <v>105</v>
      </c>
      <c r="E76" s="174" t="s">
        <v>3</v>
      </c>
      <c r="F76" s="175">
        <v>48.8</v>
      </c>
      <c r="G76" s="171">
        <v>5.12</v>
      </c>
      <c r="H76" s="171">
        <f>ROUND((G76*$J$12),2)</f>
        <v>6.45</v>
      </c>
      <c r="I76" s="172">
        <f>H76*F76</f>
        <v>314.76</v>
      </c>
    </row>
    <row r="77" spans="1:9" ht="15" customHeight="1" x14ac:dyDescent="0.2">
      <c r="A77" s="213" t="s">
        <v>104</v>
      </c>
      <c r="B77" s="166">
        <v>79472</v>
      </c>
      <c r="C77" s="133" t="s">
        <v>11</v>
      </c>
      <c r="D77" s="173" t="s">
        <v>106</v>
      </c>
      <c r="E77" s="174" t="s">
        <v>2</v>
      </c>
      <c r="F77" s="175">
        <v>610</v>
      </c>
      <c r="G77" s="171">
        <v>0.46</v>
      </c>
      <c r="H77" s="171">
        <f>ROUND((G77*$J$12),2)</f>
        <v>0.57999999999999996</v>
      </c>
      <c r="I77" s="172">
        <f>H77*F77</f>
        <v>353.79999999999995</v>
      </c>
    </row>
    <row r="78" spans="1:9" ht="15" customHeight="1" x14ac:dyDescent="0.25">
      <c r="A78" s="213"/>
      <c r="B78" s="132"/>
      <c r="C78" s="224" t="s">
        <v>78</v>
      </c>
      <c r="D78" s="212" t="s">
        <v>103</v>
      </c>
      <c r="E78" s="174"/>
      <c r="F78" s="175"/>
      <c r="G78" s="171"/>
      <c r="H78" s="171"/>
      <c r="I78" s="172"/>
    </row>
    <row r="79" spans="1:9" ht="15" customHeight="1" x14ac:dyDescent="0.2">
      <c r="A79" s="213"/>
      <c r="B79" s="132">
        <v>96402</v>
      </c>
      <c r="C79" s="133" t="s">
        <v>7</v>
      </c>
      <c r="D79" s="173" t="s">
        <v>105</v>
      </c>
      <c r="E79" s="174" t="s">
        <v>2</v>
      </c>
      <c r="F79" s="175">
        <v>610</v>
      </c>
      <c r="G79" s="171">
        <v>2.52</v>
      </c>
      <c r="H79" s="171">
        <f>ROUND((G79*$J$12),2)</f>
        <v>3.18</v>
      </c>
      <c r="I79" s="172">
        <f>F79*H79</f>
        <v>1939.8000000000002</v>
      </c>
    </row>
    <row r="80" spans="1:9" ht="15" customHeight="1" x14ac:dyDescent="0.2">
      <c r="A80" s="213" t="s">
        <v>104</v>
      </c>
      <c r="B80" s="178">
        <v>95990</v>
      </c>
      <c r="C80" s="133" t="s">
        <v>42</v>
      </c>
      <c r="D80" s="173" t="s">
        <v>106</v>
      </c>
      <c r="E80" s="174" t="s">
        <v>3</v>
      </c>
      <c r="F80" s="175">
        <v>18.3</v>
      </c>
      <c r="G80" s="171">
        <v>788.61</v>
      </c>
      <c r="H80" s="171">
        <f>ROUND((G80*$J$12),2)</f>
        <v>993.73</v>
      </c>
      <c r="I80" s="172">
        <f>H80*F80</f>
        <v>18185.259000000002</v>
      </c>
    </row>
    <row r="81" spans="1:9" ht="15" customHeight="1" x14ac:dyDescent="0.25">
      <c r="A81" s="213"/>
      <c r="B81" s="178"/>
      <c r="C81" s="133"/>
      <c r="D81" s="202" t="s">
        <v>109</v>
      </c>
      <c r="E81" s="202"/>
      <c r="F81" s="202"/>
      <c r="G81" s="202"/>
      <c r="H81" s="184"/>
      <c r="I81" s="177">
        <f>SUM(I76:I80)</f>
        <v>20793.619000000002</v>
      </c>
    </row>
    <row r="82" spans="1:9" ht="15" customHeight="1" x14ac:dyDescent="0.25">
      <c r="A82" s="209" t="s">
        <v>117</v>
      </c>
      <c r="B82" s="210"/>
      <c r="C82" s="210"/>
      <c r="D82" s="210"/>
      <c r="E82" s="210"/>
      <c r="F82" s="210"/>
      <c r="G82" s="210"/>
      <c r="H82" s="210"/>
      <c r="I82" s="211"/>
    </row>
    <row r="83" spans="1:9" ht="15" customHeight="1" x14ac:dyDescent="0.2">
      <c r="A83" s="214"/>
      <c r="B83" s="214"/>
      <c r="C83" s="215" t="s">
        <v>76</v>
      </c>
      <c r="D83" s="216" t="s">
        <v>102</v>
      </c>
      <c r="E83" s="215"/>
      <c r="F83" s="217"/>
      <c r="G83" s="218"/>
      <c r="H83" s="218"/>
      <c r="I83" s="219"/>
    </row>
    <row r="84" spans="1:9" ht="15" customHeight="1" x14ac:dyDescent="0.2">
      <c r="A84" s="213" t="s">
        <v>104</v>
      </c>
      <c r="B84" s="178">
        <v>79473</v>
      </c>
      <c r="C84" s="133" t="s">
        <v>0</v>
      </c>
      <c r="D84" s="173" t="s">
        <v>105</v>
      </c>
      <c r="E84" s="174" t="s">
        <v>3</v>
      </c>
      <c r="F84" s="175">
        <v>43.2</v>
      </c>
      <c r="G84" s="171">
        <v>5.12</v>
      </c>
      <c r="H84" s="171">
        <f>ROUND((G84*$J$12),2)</f>
        <v>6.45</v>
      </c>
      <c r="I84" s="172">
        <f>H84*F84</f>
        <v>278.64000000000004</v>
      </c>
    </row>
    <row r="85" spans="1:9" ht="15" customHeight="1" x14ac:dyDescent="0.2">
      <c r="A85" s="213" t="s">
        <v>104</v>
      </c>
      <c r="B85" s="166">
        <v>79472</v>
      </c>
      <c r="C85" s="133" t="s">
        <v>11</v>
      </c>
      <c r="D85" s="173" t="s">
        <v>106</v>
      </c>
      <c r="E85" s="174" t="s">
        <v>2</v>
      </c>
      <c r="F85" s="175">
        <v>540</v>
      </c>
      <c r="G85" s="171">
        <v>0.46</v>
      </c>
      <c r="H85" s="171">
        <f>ROUND((G85*$J$12),2)</f>
        <v>0.57999999999999996</v>
      </c>
      <c r="I85" s="172">
        <f>H85*F85</f>
        <v>313.2</v>
      </c>
    </row>
    <row r="86" spans="1:9" ht="15" customHeight="1" x14ac:dyDescent="0.25">
      <c r="A86" s="213"/>
      <c r="B86" s="132"/>
      <c r="C86" s="224" t="s">
        <v>78</v>
      </c>
      <c r="D86" s="212" t="s">
        <v>103</v>
      </c>
      <c r="E86" s="174"/>
      <c r="F86" s="175"/>
      <c r="G86" s="171"/>
      <c r="H86" s="171"/>
      <c r="I86" s="172"/>
    </row>
    <row r="87" spans="1:9" ht="15" customHeight="1" x14ac:dyDescent="0.2">
      <c r="A87" s="213"/>
      <c r="B87" s="132">
        <v>96402</v>
      </c>
      <c r="C87" s="133" t="s">
        <v>7</v>
      </c>
      <c r="D87" s="173" t="s">
        <v>105</v>
      </c>
      <c r="E87" s="174" t="s">
        <v>2</v>
      </c>
      <c r="F87" s="175">
        <v>540</v>
      </c>
      <c r="G87" s="171">
        <v>2.52</v>
      </c>
      <c r="H87" s="171">
        <f>ROUND((G87*$J$12),2)</f>
        <v>3.18</v>
      </c>
      <c r="I87" s="172">
        <f>F87*H87</f>
        <v>1717.2</v>
      </c>
    </row>
    <row r="88" spans="1:9" ht="15" customHeight="1" x14ac:dyDescent="0.2">
      <c r="A88" s="213" t="s">
        <v>104</v>
      </c>
      <c r="B88" s="178">
        <v>95990</v>
      </c>
      <c r="C88" s="133" t="s">
        <v>42</v>
      </c>
      <c r="D88" s="173" t="s">
        <v>106</v>
      </c>
      <c r="E88" s="174" t="s">
        <v>3</v>
      </c>
      <c r="F88" s="175">
        <v>16.2</v>
      </c>
      <c r="G88" s="171">
        <v>788.61</v>
      </c>
      <c r="H88" s="171">
        <f>ROUND((G88*$J$12),2)</f>
        <v>993.73</v>
      </c>
      <c r="I88" s="172">
        <f>H88*F88</f>
        <v>16098.425999999999</v>
      </c>
    </row>
    <row r="89" spans="1:9" ht="15" customHeight="1" x14ac:dyDescent="0.25">
      <c r="A89" s="213"/>
      <c r="B89" s="178"/>
      <c r="C89" s="133"/>
      <c r="D89" s="202" t="s">
        <v>109</v>
      </c>
      <c r="E89" s="202"/>
      <c r="F89" s="202"/>
      <c r="G89" s="202"/>
      <c r="H89" s="184"/>
      <c r="I89" s="177">
        <f>SUM(I84:I88)</f>
        <v>18407.466</v>
      </c>
    </row>
    <row r="90" spans="1:9" ht="15" customHeight="1" x14ac:dyDescent="0.25">
      <c r="A90" s="209" t="s">
        <v>118</v>
      </c>
      <c r="B90" s="210"/>
      <c r="C90" s="210"/>
      <c r="D90" s="210"/>
      <c r="E90" s="210"/>
      <c r="F90" s="210"/>
      <c r="G90" s="210"/>
      <c r="H90" s="210"/>
      <c r="I90" s="211"/>
    </row>
    <row r="91" spans="1:9" ht="15" customHeight="1" x14ac:dyDescent="0.2">
      <c r="A91" s="214"/>
      <c r="B91" s="214"/>
      <c r="C91" s="215" t="s">
        <v>76</v>
      </c>
      <c r="D91" s="216" t="s">
        <v>102</v>
      </c>
      <c r="E91" s="215"/>
      <c r="F91" s="217"/>
      <c r="G91" s="218"/>
      <c r="H91" s="218"/>
      <c r="I91" s="219"/>
    </row>
    <row r="92" spans="1:9" ht="15" customHeight="1" x14ac:dyDescent="0.2">
      <c r="A92" s="213" t="s">
        <v>104</v>
      </c>
      <c r="B92" s="178">
        <v>79473</v>
      </c>
      <c r="C92" s="133" t="s">
        <v>0</v>
      </c>
      <c r="D92" s="173" t="s">
        <v>105</v>
      </c>
      <c r="E92" s="174" t="s">
        <v>3</v>
      </c>
      <c r="F92" s="175">
        <v>42</v>
      </c>
      <c r="G92" s="171">
        <v>5.12</v>
      </c>
      <c r="H92" s="171">
        <f>ROUND((G92*$J$12),2)</f>
        <v>6.45</v>
      </c>
      <c r="I92" s="172">
        <f>H92*F92</f>
        <v>270.90000000000003</v>
      </c>
    </row>
    <row r="93" spans="1:9" ht="15" customHeight="1" x14ac:dyDescent="0.2">
      <c r="A93" s="213" t="s">
        <v>104</v>
      </c>
      <c r="B93" s="166">
        <v>79472</v>
      </c>
      <c r="C93" s="133" t="s">
        <v>11</v>
      </c>
      <c r="D93" s="173" t="s">
        <v>106</v>
      </c>
      <c r="E93" s="174" t="s">
        <v>2</v>
      </c>
      <c r="F93" s="175">
        <v>525</v>
      </c>
      <c r="G93" s="171">
        <v>0.46</v>
      </c>
      <c r="H93" s="171">
        <f>ROUND((G93*$J$12),2)</f>
        <v>0.57999999999999996</v>
      </c>
      <c r="I93" s="172">
        <f>H93*F93</f>
        <v>304.5</v>
      </c>
    </row>
    <row r="94" spans="1:9" ht="15" customHeight="1" x14ac:dyDescent="0.25">
      <c r="A94" s="213"/>
      <c r="B94" s="132"/>
      <c r="C94" s="224" t="s">
        <v>78</v>
      </c>
      <c r="D94" s="212" t="s">
        <v>103</v>
      </c>
      <c r="E94" s="174"/>
      <c r="F94" s="175"/>
      <c r="G94" s="171"/>
      <c r="H94" s="171"/>
      <c r="I94" s="172"/>
    </row>
    <row r="95" spans="1:9" ht="15" customHeight="1" x14ac:dyDescent="0.2">
      <c r="A95" s="213"/>
      <c r="B95" s="132">
        <v>96402</v>
      </c>
      <c r="C95" s="133" t="s">
        <v>7</v>
      </c>
      <c r="D95" s="173" t="s">
        <v>105</v>
      </c>
      <c r="E95" s="174" t="s">
        <v>2</v>
      </c>
      <c r="F95" s="175">
        <v>525</v>
      </c>
      <c r="G95" s="171">
        <v>2.52</v>
      </c>
      <c r="H95" s="171">
        <f>ROUND((G95*$J$12),2)</f>
        <v>3.18</v>
      </c>
      <c r="I95" s="172">
        <f>F95*H95</f>
        <v>1669.5</v>
      </c>
    </row>
    <row r="96" spans="1:9" ht="15" customHeight="1" x14ac:dyDescent="0.2">
      <c r="A96" s="213" t="s">
        <v>104</v>
      </c>
      <c r="B96" s="178">
        <v>95990</v>
      </c>
      <c r="C96" s="133" t="s">
        <v>42</v>
      </c>
      <c r="D96" s="173" t="s">
        <v>106</v>
      </c>
      <c r="E96" s="174" t="s">
        <v>3</v>
      </c>
      <c r="F96" s="175">
        <v>15.75</v>
      </c>
      <c r="G96" s="171">
        <v>788.61</v>
      </c>
      <c r="H96" s="171">
        <f>ROUND((G96*$J$12),2)</f>
        <v>993.73</v>
      </c>
      <c r="I96" s="172">
        <f>H96*F96</f>
        <v>15651.247499999999</v>
      </c>
    </row>
    <row r="97" spans="1:9" ht="15" customHeight="1" x14ac:dyDescent="0.25">
      <c r="A97" s="213"/>
      <c r="B97" s="178"/>
      <c r="C97" s="133"/>
      <c r="D97" s="202" t="s">
        <v>109</v>
      </c>
      <c r="E97" s="202"/>
      <c r="F97" s="202"/>
      <c r="G97" s="202"/>
      <c r="H97" s="184"/>
      <c r="I97" s="177">
        <f>SUM(I92:I96)</f>
        <v>17896.147499999999</v>
      </c>
    </row>
    <row r="98" spans="1:9" ht="15" customHeight="1" x14ac:dyDescent="0.25">
      <c r="A98" s="209" t="s">
        <v>119</v>
      </c>
      <c r="B98" s="210"/>
      <c r="C98" s="210"/>
      <c r="D98" s="210"/>
      <c r="E98" s="210"/>
      <c r="F98" s="210"/>
      <c r="G98" s="210"/>
      <c r="H98" s="210"/>
      <c r="I98" s="211"/>
    </row>
    <row r="99" spans="1:9" ht="15" customHeight="1" x14ac:dyDescent="0.25">
      <c r="A99" s="209" t="s">
        <v>120</v>
      </c>
      <c r="B99" s="210"/>
      <c r="C99" s="210"/>
      <c r="D99" s="210"/>
      <c r="E99" s="210"/>
      <c r="F99" s="210"/>
      <c r="G99" s="210"/>
      <c r="H99" s="210"/>
      <c r="I99" s="211"/>
    </row>
    <row r="100" spans="1:9" ht="15" customHeight="1" x14ac:dyDescent="0.2">
      <c r="A100" s="213" t="s">
        <v>104</v>
      </c>
      <c r="B100" s="178">
        <v>79473</v>
      </c>
      <c r="C100" s="133" t="s">
        <v>0</v>
      </c>
      <c r="D100" s="173" t="s">
        <v>105</v>
      </c>
      <c r="E100" s="174" t="s">
        <v>3</v>
      </c>
      <c r="F100" s="175">
        <v>67.2</v>
      </c>
      <c r="G100" s="171">
        <v>5.12</v>
      </c>
      <c r="H100" s="171">
        <f>ROUND((G100*$J$12),2)</f>
        <v>6.45</v>
      </c>
      <c r="I100" s="172">
        <f>H100*F100</f>
        <v>433.44000000000005</v>
      </c>
    </row>
    <row r="101" spans="1:9" ht="15" customHeight="1" x14ac:dyDescent="0.2">
      <c r="A101" s="213" t="s">
        <v>104</v>
      </c>
      <c r="B101" s="166">
        <v>79472</v>
      </c>
      <c r="C101" s="133" t="s">
        <v>11</v>
      </c>
      <c r="D101" s="173" t="s">
        <v>106</v>
      </c>
      <c r="E101" s="174" t="s">
        <v>2</v>
      </c>
      <c r="F101" s="175">
        <v>840</v>
      </c>
      <c r="G101" s="171">
        <v>0.46</v>
      </c>
      <c r="H101" s="171">
        <f>ROUND((G101*$J$12),2)</f>
        <v>0.57999999999999996</v>
      </c>
      <c r="I101" s="172">
        <f>H101*F101</f>
        <v>487.2</v>
      </c>
    </row>
    <row r="102" spans="1:9" ht="15" customHeight="1" x14ac:dyDescent="0.25">
      <c r="A102" s="213"/>
      <c r="B102" s="132"/>
      <c r="C102" s="224" t="s">
        <v>78</v>
      </c>
      <c r="D102" s="212" t="s">
        <v>103</v>
      </c>
      <c r="E102" s="174"/>
      <c r="F102" s="175"/>
      <c r="G102" s="171"/>
      <c r="H102" s="171"/>
      <c r="I102" s="172"/>
    </row>
    <row r="103" spans="1:9" ht="15" customHeight="1" x14ac:dyDescent="0.2">
      <c r="A103" s="213"/>
      <c r="B103" s="132">
        <v>96402</v>
      </c>
      <c r="C103" s="133" t="s">
        <v>7</v>
      </c>
      <c r="D103" s="173" t="s">
        <v>105</v>
      </c>
      <c r="E103" s="174" t="s">
        <v>2</v>
      </c>
      <c r="F103" s="175">
        <v>840</v>
      </c>
      <c r="G103" s="171">
        <v>2.52</v>
      </c>
      <c r="H103" s="171">
        <f>ROUND((G103*$J$12),2)</f>
        <v>3.18</v>
      </c>
      <c r="I103" s="172">
        <f>F103*H103</f>
        <v>2671.2000000000003</v>
      </c>
    </row>
    <row r="104" spans="1:9" ht="15" customHeight="1" x14ac:dyDescent="0.2">
      <c r="A104" s="213" t="s">
        <v>104</v>
      </c>
      <c r="B104" s="178">
        <v>95990</v>
      </c>
      <c r="C104" s="133" t="s">
        <v>42</v>
      </c>
      <c r="D104" s="173" t="s">
        <v>106</v>
      </c>
      <c r="E104" s="174" t="s">
        <v>3</v>
      </c>
      <c r="F104" s="175">
        <v>25.2</v>
      </c>
      <c r="G104" s="171">
        <v>788.61</v>
      </c>
      <c r="H104" s="171">
        <f>ROUND((G104*$J$12),2)</f>
        <v>993.73</v>
      </c>
      <c r="I104" s="172">
        <f>H104*F104</f>
        <v>25041.995999999999</v>
      </c>
    </row>
    <row r="105" spans="1:9" ht="15" customHeight="1" x14ac:dyDescent="0.25">
      <c r="A105" s="213"/>
      <c r="B105" s="178"/>
      <c r="C105" s="133"/>
      <c r="D105" s="202" t="s">
        <v>109</v>
      </c>
      <c r="E105" s="202"/>
      <c r="F105" s="202"/>
      <c r="G105" s="202"/>
      <c r="H105" s="184"/>
      <c r="I105" s="177">
        <f>SUM(I100:I104)</f>
        <v>28633.835999999999</v>
      </c>
    </row>
    <row r="106" spans="1:9" ht="15" customHeight="1" x14ac:dyDescent="0.25">
      <c r="A106" s="209" t="s">
        <v>121</v>
      </c>
      <c r="B106" s="210"/>
      <c r="C106" s="210"/>
      <c r="D106" s="210"/>
      <c r="E106" s="210"/>
      <c r="F106" s="210"/>
      <c r="G106" s="210"/>
      <c r="H106" s="210"/>
      <c r="I106" s="211"/>
    </row>
    <row r="107" spans="1:9" ht="15" customHeight="1" x14ac:dyDescent="0.2">
      <c r="A107" s="213" t="s">
        <v>104</v>
      </c>
      <c r="B107" s="178">
        <v>79473</v>
      </c>
      <c r="C107" s="133" t="s">
        <v>0</v>
      </c>
      <c r="D107" s="173" t="s">
        <v>105</v>
      </c>
      <c r="E107" s="174" t="s">
        <v>3</v>
      </c>
      <c r="F107" s="175">
        <v>235.2</v>
      </c>
      <c r="G107" s="171">
        <v>5.12</v>
      </c>
      <c r="H107" s="171">
        <f>ROUND((G107*$J$12),2)</f>
        <v>6.45</v>
      </c>
      <c r="I107" s="172">
        <f>H107*F107</f>
        <v>1517.04</v>
      </c>
    </row>
    <row r="108" spans="1:9" ht="15" customHeight="1" x14ac:dyDescent="0.2">
      <c r="A108" s="213" t="s">
        <v>104</v>
      </c>
      <c r="B108" s="166">
        <v>79472</v>
      </c>
      <c r="C108" s="133" t="s">
        <v>11</v>
      </c>
      <c r="D108" s="173" t="s">
        <v>106</v>
      </c>
      <c r="E108" s="174" t="s">
        <v>2</v>
      </c>
      <c r="F108" s="175">
        <v>2940</v>
      </c>
      <c r="G108" s="171">
        <v>0.46</v>
      </c>
      <c r="H108" s="171">
        <f>ROUND((G108*$J$12),2)</f>
        <v>0.57999999999999996</v>
      </c>
      <c r="I108" s="172">
        <f>H108*F108</f>
        <v>1705.1999999999998</v>
      </c>
    </row>
    <row r="109" spans="1:9" ht="15" customHeight="1" x14ac:dyDescent="0.25">
      <c r="A109" s="213"/>
      <c r="B109" s="132"/>
      <c r="C109" s="224" t="s">
        <v>78</v>
      </c>
      <c r="D109" s="212" t="s">
        <v>103</v>
      </c>
      <c r="E109" s="174"/>
      <c r="F109" s="175"/>
      <c r="G109" s="171"/>
      <c r="H109" s="171"/>
      <c r="I109" s="172"/>
    </row>
    <row r="110" spans="1:9" ht="15" customHeight="1" x14ac:dyDescent="0.2">
      <c r="A110" s="213"/>
      <c r="B110" s="132">
        <v>96402</v>
      </c>
      <c r="C110" s="133" t="s">
        <v>7</v>
      </c>
      <c r="D110" s="173" t="s">
        <v>105</v>
      </c>
      <c r="E110" s="174" t="s">
        <v>2</v>
      </c>
      <c r="F110" s="175">
        <v>2940</v>
      </c>
      <c r="G110" s="171">
        <v>2.52</v>
      </c>
      <c r="H110" s="171">
        <f>ROUND((G110*$J$12),2)</f>
        <v>3.18</v>
      </c>
      <c r="I110" s="172">
        <f>F110*H110</f>
        <v>9349.2000000000007</v>
      </c>
    </row>
    <row r="111" spans="1:9" ht="15" customHeight="1" x14ac:dyDescent="0.2">
      <c r="A111" s="213" t="s">
        <v>104</v>
      </c>
      <c r="B111" s="178">
        <v>95990</v>
      </c>
      <c r="C111" s="133" t="s">
        <v>42</v>
      </c>
      <c r="D111" s="173" t="s">
        <v>106</v>
      </c>
      <c r="E111" s="174" t="s">
        <v>3</v>
      </c>
      <c r="F111" s="175">
        <v>88.2</v>
      </c>
      <c r="G111" s="171">
        <v>788.61</v>
      </c>
      <c r="H111" s="171">
        <f>ROUND((G111*$J$12),2)</f>
        <v>993.73</v>
      </c>
      <c r="I111" s="172">
        <f>H111*F111</f>
        <v>87646.986000000004</v>
      </c>
    </row>
    <row r="112" spans="1:9" ht="15" customHeight="1" x14ac:dyDescent="0.25">
      <c r="A112" s="213"/>
      <c r="B112" s="178"/>
      <c r="C112" s="133"/>
      <c r="D112" s="202" t="s">
        <v>109</v>
      </c>
      <c r="E112" s="202"/>
      <c r="F112" s="202"/>
      <c r="G112" s="202"/>
      <c r="H112" s="184"/>
      <c r="I112" s="177">
        <f>SUM(I107:I111)</f>
        <v>100218.42600000001</v>
      </c>
    </row>
    <row r="113" spans="1:10" ht="15" customHeight="1" x14ac:dyDescent="0.25">
      <c r="A113" s="213"/>
      <c r="B113" s="178"/>
      <c r="C113" s="133"/>
      <c r="D113" s="184"/>
      <c r="E113" s="184"/>
      <c r="F113" s="184"/>
      <c r="G113" s="184"/>
      <c r="H113" s="184"/>
      <c r="I113" s="177"/>
    </row>
    <row r="114" spans="1:10" ht="15" customHeight="1" x14ac:dyDescent="0.25">
      <c r="A114" s="213"/>
      <c r="B114" s="178"/>
      <c r="C114" s="133"/>
      <c r="D114" s="184"/>
      <c r="E114" s="184"/>
      <c r="F114" s="184"/>
      <c r="G114" s="184"/>
      <c r="H114" s="184"/>
      <c r="I114" s="177"/>
    </row>
    <row r="115" spans="1:10" ht="15" customHeight="1" x14ac:dyDescent="0.25">
      <c r="A115" s="213"/>
      <c r="B115" s="178"/>
      <c r="C115" s="133"/>
      <c r="D115" s="184"/>
      <c r="E115" s="184"/>
      <c r="F115" s="184"/>
      <c r="G115" s="184"/>
      <c r="H115" s="184"/>
      <c r="I115" s="177"/>
    </row>
    <row r="116" spans="1:10" ht="15" customHeight="1" x14ac:dyDescent="0.25">
      <c r="A116" s="213"/>
      <c r="B116" s="178"/>
      <c r="C116" s="133"/>
      <c r="D116" s="184"/>
      <c r="E116" s="184"/>
      <c r="F116" s="184"/>
      <c r="G116" s="184"/>
      <c r="H116" s="184"/>
      <c r="I116" s="177"/>
    </row>
    <row r="117" spans="1:10" ht="15" customHeight="1" x14ac:dyDescent="0.25">
      <c r="A117" s="213"/>
      <c r="B117" s="178"/>
      <c r="C117" s="133"/>
      <c r="D117" s="184"/>
      <c r="E117" s="184"/>
      <c r="F117" s="184"/>
      <c r="G117" s="184"/>
      <c r="H117" s="184"/>
      <c r="I117" s="177"/>
    </row>
    <row r="118" spans="1:10" ht="15" customHeight="1" x14ac:dyDescent="0.25">
      <c r="A118" s="213"/>
      <c r="B118" s="178"/>
      <c r="C118" s="133"/>
      <c r="D118" s="184"/>
      <c r="E118" s="184"/>
      <c r="F118" s="184"/>
      <c r="G118" s="184"/>
      <c r="H118" s="184"/>
      <c r="I118" s="177"/>
    </row>
    <row r="119" spans="1:10" ht="15" x14ac:dyDescent="0.25">
      <c r="A119" s="136"/>
      <c r="B119" s="136"/>
      <c r="C119" s="136"/>
      <c r="D119" s="203" t="s">
        <v>79</v>
      </c>
      <c r="E119" s="203"/>
      <c r="F119" s="203"/>
      <c r="G119" s="203"/>
      <c r="H119" s="159"/>
      <c r="I119" s="137">
        <f>I16+I25+I33+I41+I49+I57+I65+I73+I81+I89+I97+I105+I112</f>
        <v>330043.9621</v>
      </c>
      <c r="J119" s="138"/>
    </row>
  </sheetData>
  <mergeCells count="39">
    <mergeCell ref="D105:G105"/>
    <mergeCell ref="A99:I99"/>
    <mergeCell ref="A106:I106"/>
    <mergeCell ref="D112:G112"/>
    <mergeCell ref="A82:I82"/>
    <mergeCell ref="D89:G89"/>
    <mergeCell ref="A90:I90"/>
    <mergeCell ref="D97:G97"/>
    <mergeCell ref="A98:I98"/>
    <mergeCell ref="D65:G65"/>
    <mergeCell ref="A66:I66"/>
    <mergeCell ref="D73:G73"/>
    <mergeCell ref="A74:I74"/>
    <mergeCell ref="D81:G81"/>
    <mergeCell ref="A42:I42"/>
    <mergeCell ref="D49:G49"/>
    <mergeCell ref="A50:I50"/>
    <mergeCell ref="D57:G57"/>
    <mergeCell ref="A58:I58"/>
    <mergeCell ref="D119:G119"/>
    <mergeCell ref="H10:H11"/>
    <mergeCell ref="I10:I11"/>
    <mergeCell ref="D25:G25"/>
    <mergeCell ref="D33:G33"/>
    <mergeCell ref="D16:G16"/>
    <mergeCell ref="E10:E11"/>
    <mergeCell ref="F10:F11"/>
    <mergeCell ref="G10:G11"/>
    <mergeCell ref="A17:I17"/>
    <mergeCell ref="A18:I18"/>
    <mergeCell ref="A26:I26"/>
    <mergeCell ref="A34:I34"/>
    <mergeCell ref="D41:G41"/>
    <mergeCell ref="A2:D2"/>
    <mergeCell ref="B5:C5"/>
    <mergeCell ref="A10:A11"/>
    <mergeCell ref="B10:B11"/>
    <mergeCell ref="C10:C11"/>
    <mergeCell ref="D10:D11"/>
  </mergeCells>
  <printOptions horizontalCentered="1"/>
  <pageMargins left="0" right="0" top="0.78740157480314965" bottom="0.39370078740157483" header="0.19685039370078741" footer="0.51181102362204722"/>
  <pageSetup paperSize="9" scale="54" orientation="portrait" verticalDpi="300" r:id="rId1"/>
  <headerFooter alignWithMargins="0">
    <oddFooter>&amp;CAv. 19 de Novembro, nº 1610 -  CEP: 68.330-000 - Porto de Móz - Pará
Fones: (93) 3793-1196, 3793-1191
CNPJ: 05.183.827/0001-00&amp;RPag. &amp;P / &amp;N</oddFooter>
  </headerFooter>
  <rowBreaks count="1" manualBreakCount="1">
    <brk id="89" max="8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1265" r:id="rId4">
          <objectPr defaultSize="0" autoPict="0" r:id="rId5">
            <anchor moveWithCells="1">
              <from>
                <xdr:col>3</xdr:col>
                <xdr:colOff>3524250</xdr:colOff>
                <xdr:row>0</xdr:row>
                <xdr:rowOff>152400</xdr:rowOff>
              </from>
              <to>
                <xdr:col>7</xdr:col>
                <xdr:colOff>1057275</xdr:colOff>
                <xdr:row>6</xdr:row>
                <xdr:rowOff>76200</xdr:rowOff>
              </to>
            </anchor>
          </objectPr>
        </oleObject>
      </mc:Choice>
      <mc:Fallback>
        <oleObject progId="Word.Document.12" shapeId="1126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54"/>
  <sheetViews>
    <sheetView view="pageBreakPreview" zoomScaleNormal="100" zoomScaleSheetLayoutView="100" workbookViewId="0">
      <selection activeCell="Q62" sqref="Q62"/>
    </sheetView>
  </sheetViews>
  <sheetFormatPr defaultRowHeight="12.75" x14ac:dyDescent="0.2"/>
  <cols>
    <col min="1" max="1" width="8.5703125" style="95" customWidth="1"/>
    <col min="2" max="2" width="17.5703125" style="95" customWidth="1"/>
    <col min="3" max="3" width="11.42578125" style="95" customWidth="1"/>
    <col min="4" max="4" width="6.42578125" style="95" customWidth="1"/>
    <col min="5" max="5" width="8.42578125" style="95" customWidth="1"/>
    <col min="6" max="20" width="6.42578125" style="95" customWidth="1"/>
    <col min="21" max="256" width="9.140625" style="95"/>
    <col min="257" max="257" width="8.5703125" style="95" customWidth="1"/>
    <col min="258" max="258" width="6.42578125" style="95" customWidth="1"/>
    <col min="259" max="259" width="8.140625" style="95" bestFit="1" customWidth="1"/>
    <col min="260" max="276" width="6.42578125" style="95" customWidth="1"/>
    <col min="277" max="512" width="9.140625" style="95"/>
    <col min="513" max="513" width="8.5703125" style="95" customWidth="1"/>
    <col min="514" max="514" width="6.42578125" style="95" customWidth="1"/>
    <col min="515" max="515" width="8.140625" style="95" bestFit="1" customWidth="1"/>
    <col min="516" max="532" width="6.42578125" style="95" customWidth="1"/>
    <col min="533" max="768" width="9.140625" style="95"/>
    <col min="769" max="769" width="8.5703125" style="95" customWidth="1"/>
    <col min="770" max="770" width="6.42578125" style="95" customWidth="1"/>
    <col min="771" max="771" width="8.140625" style="95" bestFit="1" customWidth="1"/>
    <col min="772" max="788" width="6.42578125" style="95" customWidth="1"/>
    <col min="789" max="1024" width="9.140625" style="95"/>
    <col min="1025" max="1025" width="8.5703125" style="95" customWidth="1"/>
    <col min="1026" max="1026" width="6.42578125" style="95" customWidth="1"/>
    <col min="1027" max="1027" width="8.140625" style="95" bestFit="1" customWidth="1"/>
    <col min="1028" max="1044" width="6.42578125" style="95" customWidth="1"/>
    <col min="1045" max="1280" width="9.140625" style="95"/>
    <col min="1281" max="1281" width="8.5703125" style="95" customWidth="1"/>
    <col min="1282" max="1282" width="6.42578125" style="95" customWidth="1"/>
    <col min="1283" max="1283" width="8.140625" style="95" bestFit="1" customWidth="1"/>
    <col min="1284" max="1300" width="6.42578125" style="95" customWidth="1"/>
    <col min="1301" max="1536" width="9.140625" style="95"/>
    <col min="1537" max="1537" width="8.5703125" style="95" customWidth="1"/>
    <col min="1538" max="1538" width="6.42578125" style="95" customWidth="1"/>
    <col min="1539" max="1539" width="8.140625" style="95" bestFit="1" customWidth="1"/>
    <col min="1540" max="1556" width="6.42578125" style="95" customWidth="1"/>
    <col min="1557" max="1792" width="9.140625" style="95"/>
    <col min="1793" max="1793" width="8.5703125" style="95" customWidth="1"/>
    <col min="1794" max="1794" width="6.42578125" style="95" customWidth="1"/>
    <col min="1795" max="1795" width="8.140625" style="95" bestFit="1" customWidth="1"/>
    <col min="1796" max="1812" width="6.42578125" style="95" customWidth="1"/>
    <col min="1813" max="2048" width="9.140625" style="95"/>
    <col min="2049" max="2049" width="8.5703125" style="95" customWidth="1"/>
    <col min="2050" max="2050" width="6.42578125" style="95" customWidth="1"/>
    <col min="2051" max="2051" width="8.140625" style="95" bestFit="1" customWidth="1"/>
    <col min="2052" max="2068" width="6.42578125" style="95" customWidth="1"/>
    <col min="2069" max="2304" width="9.140625" style="95"/>
    <col min="2305" max="2305" width="8.5703125" style="95" customWidth="1"/>
    <col min="2306" max="2306" width="6.42578125" style="95" customWidth="1"/>
    <col min="2307" max="2307" width="8.140625" style="95" bestFit="1" customWidth="1"/>
    <col min="2308" max="2324" width="6.42578125" style="95" customWidth="1"/>
    <col min="2325" max="2560" width="9.140625" style="95"/>
    <col min="2561" max="2561" width="8.5703125" style="95" customWidth="1"/>
    <col min="2562" max="2562" width="6.42578125" style="95" customWidth="1"/>
    <col min="2563" max="2563" width="8.140625" style="95" bestFit="1" customWidth="1"/>
    <col min="2564" max="2580" width="6.42578125" style="95" customWidth="1"/>
    <col min="2581" max="2816" width="9.140625" style="95"/>
    <col min="2817" max="2817" width="8.5703125" style="95" customWidth="1"/>
    <col min="2818" max="2818" width="6.42578125" style="95" customWidth="1"/>
    <col min="2819" max="2819" width="8.140625" style="95" bestFit="1" customWidth="1"/>
    <col min="2820" max="2836" width="6.42578125" style="95" customWidth="1"/>
    <col min="2837" max="3072" width="9.140625" style="95"/>
    <col min="3073" max="3073" width="8.5703125" style="95" customWidth="1"/>
    <col min="3074" max="3074" width="6.42578125" style="95" customWidth="1"/>
    <col min="3075" max="3075" width="8.140625" style="95" bestFit="1" customWidth="1"/>
    <col min="3076" max="3092" width="6.42578125" style="95" customWidth="1"/>
    <col min="3093" max="3328" width="9.140625" style="95"/>
    <col min="3329" max="3329" width="8.5703125" style="95" customWidth="1"/>
    <col min="3330" max="3330" width="6.42578125" style="95" customWidth="1"/>
    <col min="3331" max="3331" width="8.140625" style="95" bestFit="1" customWidth="1"/>
    <col min="3332" max="3348" width="6.42578125" style="95" customWidth="1"/>
    <col min="3349" max="3584" width="9.140625" style="95"/>
    <col min="3585" max="3585" width="8.5703125" style="95" customWidth="1"/>
    <col min="3586" max="3586" width="6.42578125" style="95" customWidth="1"/>
    <col min="3587" max="3587" width="8.140625" style="95" bestFit="1" customWidth="1"/>
    <col min="3588" max="3604" width="6.42578125" style="95" customWidth="1"/>
    <col min="3605" max="3840" width="9.140625" style="95"/>
    <col min="3841" max="3841" width="8.5703125" style="95" customWidth="1"/>
    <col min="3842" max="3842" width="6.42578125" style="95" customWidth="1"/>
    <col min="3843" max="3843" width="8.140625" style="95" bestFit="1" customWidth="1"/>
    <col min="3844" max="3860" width="6.42578125" style="95" customWidth="1"/>
    <col min="3861" max="4096" width="9.140625" style="95"/>
    <col min="4097" max="4097" width="8.5703125" style="95" customWidth="1"/>
    <col min="4098" max="4098" width="6.42578125" style="95" customWidth="1"/>
    <col min="4099" max="4099" width="8.140625" style="95" bestFit="1" customWidth="1"/>
    <col min="4100" max="4116" width="6.42578125" style="95" customWidth="1"/>
    <col min="4117" max="4352" width="9.140625" style="95"/>
    <col min="4353" max="4353" width="8.5703125" style="95" customWidth="1"/>
    <col min="4354" max="4354" width="6.42578125" style="95" customWidth="1"/>
    <col min="4355" max="4355" width="8.140625" style="95" bestFit="1" customWidth="1"/>
    <col min="4356" max="4372" width="6.42578125" style="95" customWidth="1"/>
    <col min="4373" max="4608" width="9.140625" style="95"/>
    <col min="4609" max="4609" width="8.5703125" style="95" customWidth="1"/>
    <col min="4610" max="4610" width="6.42578125" style="95" customWidth="1"/>
    <col min="4611" max="4611" width="8.140625" style="95" bestFit="1" customWidth="1"/>
    <col min="4612" max="4628" width="6.42578125" style="95" customWidth="1"/>
    <col min="4629" max="4864" width="9.140625" style="95"/>
    <col min="4865" max="4865" width="8.5703125" style="95" customWidth="1"/>
    <col min="4866" max="4866" width="6.42578125" style="95" customWidth="1"/>
    <col min="4867" max="4867" width="8.140625" style="95" bestFit="1" customWidth="1"/>
    <col min="4868" max="4884" width="6.42578125" style="95" customWidth="1"/>
    <col min="4885" max="5120" width="9.140625" style="95"/>
    <col min="5121" max="5121" width="8.5703125" style="95" customWidth="1"/>
    <col min="5122" max="5122" width="6.42578125" style="95" customWidth="1"/>
    <col min="5123" max="5123" width="8.140625" style="95" bestFit="1" customWidth="1"/>
    <col min="5124" max="5140" width="6.42578125" style="95" customWidth="1"/>
    <col min="5141" max="5376" width="9.140625" style="95"/>
    <col min="5377" max="5377" width="8.5703125" style="95" customWidth="1"/>
    <col min="5378" max="5378" width="6.42578125" style="95" customWidth="1"/>
    <col min="5379" max="5379" width="8.140625" style="95" bestFit="1" customWidth="1"/>
    <col min="5380" max="5396" width="6.42578125" style="95" customWidth="1"/>
    <col min="5397" max="5632" width="9.140625" style="95"/>
    <col min="5633" max="5633" width="8.5703125" style="95" customWidth="1"/>
    <col min="5634" max="5634" width="6.42578125" style="95" customWidth="1"/>
    <col min="5635" max="5635" width="8.140625" style="95" bestFit="1" customWidth="1"/>
    <col min="5636" max="5652" width="6.42578125" style="95" customWidth="1"/>
    <col min="5653" max="5888" width="9.140625" style="95"/>
    <col min="5889" max="5889" width="8.5703125" style="95" customWidth="1"/>
    <col min="5890" max="5890" width="6.42578125" style="95" customWidth="1"/>
    <col min="5891" max="5891" width="8.140625" style="95" bestFit="1" customWidth="1"/>
    <col min="5892" max="5908" width="6.42578125" style="95" customWidth="1"/>
    <col min="5909" max="6144" width="9.140625" style="95"/>
    <col min="6145" max="6145" width="8.5703125" style="95" customWidth="1"/>
    <col min="6146" max="6146" width="6.42578125" style="95" customWidth="1"/>
    <col min="6147" max="6147" width="8.140625" style="95" bestFit="1" customWidth="1"/>
    <col min="6148" max="6164" width="6.42578125" style="95" customWidth="1"/>
    <col min="6165" max="6400" width="9.140625" style="95"/>
    <col min="6401" max="6401" width="8.5703125" style="95" customWidth="1"/>
    <col min="6402" max="6402" width="6.42578125" style="95" customWidth="1"/>
    <col min="6403" max="6403" width="8.140625" style="95" bestFit="1" customWidth="1"/>
    <col min="6404" max="6420" width="6.42578125" style="95" customWidth="1"/>
    <col min="6421" max="6656" width="9.140625" style="95"/>
    <col min="6657" max="6657" width="8.5703125" style="95" customWidth="1"/>
    <col min="6658" max="6658" width="6.42578125" style="95" customWidth="1"/>
    <col min="6659" max="6659" width="8.140625" style="95" bestFit="1" customWidth="1"/>
    <col min="6660" max="6676" width="6.42578125" style="95" customWidth="1"/>
    <col min="6677" max="6912" width="9.140625" style="95"/>
    <col min="6913" max="6913" width="8.5703125" style="95" customWidth="1"/>
    <col min="6914" max="6914" width="6.42578125" style="95" customWidth="1"/>
    <col min="6915" max="6915" width="8.140625" style="95" bestFit="1" customWidth="1"/>
    <col min="6916" max="6932" width="6.42578125" style="95" customWidth="1"/>
    <col min="6933" max="7168" width="9.140625" style="95"/>
    <col min="7169" max="7169" width="8.5703125" style="95" customWidth="1"/>
    <col min="7170" max="7170" width="6.42578125" style="95" customWidth="1"/>
    <col min="7171" max="7171" width="8.140625" style="95" bestFit="1" customWidth="1"/>
    <col min="7172" max="7188" width="6.42578125" style="95" customWidth="1"/>
    <col min="7189" max="7424" width="9.140625" style="95"/>
    <col min="7425" max="7425" width="8.5703125" style="95" customWidth="1"/>
    <col min="7426" max="7426" width="6.42578125" style="95" customWidth="1"/>
    <col min="7427" max="7427" width="8.140625" style="95" bestFit="1" customWidth="1"/>
    <col min="7428" max="7444" width="6.42578125" style="95" customWidth="1"/>
    <col min="7445" max="7680" width="9.140625" style="95"/>
    <col min="7681" max="7681" width="8.5703125" style="95" customWidth="1"/>
    <col min="7682" max="7682" width="6.42578125" style="95" customWidth="1"/>
    <col min="7683" max="7683" width="8.140625" style="95" bestFit="1" customWidth="1"/>
    <col min="7684" max="7700" width="6.42578125" style="95" customWidth="1"/>
    <col min="7701" max="7936" width="9.140625" style="95"/>
    <col min="7937" max="7937" width="8.5703125" style="95" customWidth="1"/>
    <col min="7938" max="7938" width="6.42578125" style="95" customWidth="1"/>
    <col min="7939" max="7939" width="8.140625" style="95" bestFit="1" customWidth="1"/>
    <col min="7940" max="7956" width="6.42578125" style="95" customWidth="1"/>
    <col min="7957" max="8192" width="9.140625" style="95"/>
    <col min="8193" max="8193" width="8.5703125" style="95" customWidth="1"/>
    <col min="8194" max="8194" width="6.42578125" style="95" customWidth="1"/>
    <col min="8195" max="8195" width="8.140625" style="95" bestFit="1" customWidth="1"/>
    <col min="8196" max="8212" width="6.42578125" style="95" customWidth="1"/>
    <col min="8213" max="8448" width="9.140625" style="95"/>
    <col min="8449" max="8449" width="8.5703125" style="95" customWidth="1"/>
    <col min="8450" max="8450" width="6.42578125" style="95" customWidth="1"/>
    <col min="8451" max="8451" width="8.140625" style="95" bestFit="1" customWidth="1"/>
    <col min="8452" max="8468" width="6.42578125" style="95" customWidth="1"/>
    <col min="8469" max="8704" width="9.140625" style="95"/>
    <col min="8705" max="8705" width="8.5703125" style="95" customWidth="1"/>
    <col min="8706" max="8706" width="6.42578125" style="95" customWidth="1"/>
    <col min="8707" max="8707" width="8.140625" style="95" bestFit="1" customWidth="1"/>
    <col min="8708" max="8724" width="6.42578125" style="95" customWidth="1"/>
    <col min="8725" max="8960" width="9.140625" style="95"/>
    <col min="8961" max="8961" width="8.5703125" style="95" customWidth="1"/>
    <col min="8962" max="8962" width="6.42578125" style="95" customWidth="1"/>
    <col min="8963" max="8963" width="8.140625" style="95" bestFit="1" customWidth="1"/>
    <col min="8964" max="8980" width="6.42578125" style="95" customWidth="1"/>
    <col min="8981" max="9216" width="9.140625" style="95"/>
    <col min="9217" max="9217" width="8.5703125" style="95" customWidth="1"/>
    <col min="9218" max="9218" width="6.42578125" style="95" customWidth="1"/>
    <col min="9219" max="9219" width="8.140625" style="95" bestFit="1" customWidth="1"/>
    <col min="9220" max="9236" width="6.42578125" style="95" customWidth="1"/>
    <col min="9237" max="9472" width="9.140625" style="95"/>
    <col min="9473" max="9473" width="8.5703125" style="95" customWidth="1"/>
    <col min="9474" max="9474" width="6.42578125" style="95" customWidth="1"/>
    <col min="9475" max="9475" width="8.140625" style="95" bestFit="1" customWidth="1"/>
    <col min="9476" max="9492" width="6.42578125" style="95" customWidth="1"/>
    <col min="9493" max="9728" width="9.140625" style="95"/>
    <col min="9729" max="9729" width="8.5703125" style="95" customWidth="1"/>
    <col min="9730" max="9730" width="6.42578125" style="95" customWidth="1"/>
    <col min="9731" max="9731" width="8.140625" style="95" bestFit="1" customWidth="1"/>
    <col min="9732" max="9748" width="6.42578125" style="95" customWidth="1"/>
    <col min="9749" max="9984" width="9.140625" style="95"/>
    <col min="9985" max="9985" width="8.5703125" style="95" customWidth="1"/>
    <col min="9986" max="9986" width="6.42578125" style="95" customWidth="1"/>
    <col min="9987" max="9987" width="8.140625" style="95" bestFit="1" customWidth="1"/>
    <col min="9988" max="10004" width="6.42578125" style="95" customWidth="1"/>
    <col min="10005" max="10240" width="9.140625" style="95"/>
    <col min="10241" max="10241" width="8.5703125" style="95" customWidth="1"/>
    <col min="10242" max="10242" width="6.42578125" style="95" customWidth="1"/>
    <col min="10243" max="10243" width="8.140625" style="95" bestFit="1" customWidth="1"/>
    <col min="10244" max="10260" width="6.42578125" style="95" customWidth="1"/>
    <col min="10261" max="10496" width="9.140625" style="95"/>
    <col min="10497" max="10497" width="8.5703125" style="95" customWidth="1"/>
    <col min="10498" max="10498" width="6.42578125" style="95" customWidth="1"/>
    <col min="10499" max="10499" width="8.140625" style="95" bestFit="1" customWidth="1"/>
    <col min="10500" max="10516" width="6.42578125" style="95" customWidth="1"/>
    <col min="10517" max="10752" width="9.140625" style="95"/>
    <col min="10753" max="10753" width="8.5703125" style="95" customWidth="1"/>
    <col min="10754" max="10754" width="6.42578125" style="95" customWidth="1"/>
    <col min="10755" max="10755" width="8.140625" style="95" bestFit="1" customWidth="1"/>
    <col min="10756" max="10772" width="6.42578125" style="95" customWidth="1"/>
    <col min="10773" max="11008" width="9.140625" style="95"/>
    <col min="11009" max="11009" width="8.5703125" style="95" customWidth="1"/>
    <col min="11010" max="11010" width="6.42578125" style="95" customWidth="1"/>
    <col min="11011" max="11011" width="8.140625" style="95" bestFit="1" customWidth="1"/>
    <col min="11012" max="11028" width="6.42578125" style="95" customWidth="1"/>
    <col min="11029" max="11264" width="9.140625" style="95"/>
    <col min="11265" max="11265" width="8.5703125" style="95" customWidth="1"/>
    <col min="11266" max="11266" width="6.42578125" style="95" customWidth="1"/>
    <col min="11267" max="11267" width="8.140625" style="95" bestFit="1" customWidth="1"/>
    <col min="11268" max="11284" width="6.42578125" style="95" customWidth="1"/>
    <col min="11285" max="11520" width="9.140625" style="95"/>
    <col min="11521" max="11521" width="8.5703125" style="95" customWidth="1"/>
    <col min="11522" max="11522" width="6.42578125" style="95" customWidth="1"/>
    <col min="11523" max="11523" width="8.140625" style="95" bestFit="1" customWidth="1"/>
    <col min="11524" max="11540" width="6.42578125" style="95" customWidth="1"/>
    <col min="11541" max="11776" width="9.140625" style="95"/>
    <col min="11777" max="11777" width="8.5703125" style="95" customWidth="1"/>
    <col min="11778" max="11778" width="6.42578125" style="95" customWidth="1"/>
    <col min="11779" max="11779" width="8.140625" style="95" bestFit="1" customWidth="1"/>
    <col min="11780" max="11796" width="6.42578125" style="95" customWidth="1"/>
    <col min="11797" max="12032" width="9.140625" style="95"/>
    <col min="12033" max="12033" width="8.5703125" style="95" customWidth="1"/>
    <col min="12034" max="12034" width="6.42578125" style="95" customWidth="1"/>
    <col min="12035" max="12035" width="8.140625" style="95" bestFit="1" customWidth="1"/>
    <col min="12036" max="12052" width="6.42578125" style="95" customWidth="1"/>
    <col min="12053" max="12288" width="9.140625" style="95"/>
    <col min="12289" max="12289" width="8.5703125" style="95" customWidth="1"/>
    <col min="12290" max="12290" width="6.42578125" style="95" customWidth="1"/>
    <col min="12291" max="12291" width="8.140625" style="95" bestFit="1" customWidth="1"/>
    <col min="12292" max="12308" width="6.42578125" style="95" customWidth="1"/>
    <col min="12309" max="12544" width="9.140625" style="95"/>
    <col min="12545" max="12545" width="8.5703125" style="95" customWidth="1"/>
    <col min="12546" max="12546" width="6.42578125" style="95" customWidth="1"/>
    <col min="12547" max="12547" width="8.140625" style="95" bestFit="1" customWidth="1"/>
    <col min="12548" max="12564" width="6.42578125" style="95" customWidth="1"/>
    <col min="12565" max="12800" width="9.140625" style="95"/>
    <col min="12801" max="12801" width="8.5703125" style="95" customWidth="1"/>
    <col min="12802" max="12802" width="6.42578125" style="95" customWidth="1"/>
    <col min="12803" max="12803" width="8.140625" style="95" bestFit="1" customWidth="1"/>
    <col min="12804" max="12820" width="6.42578125" style="95" customWidth="1"/>
    <col min="12821" max="13056" width="9.140625" style="95"/>
    <col min="13057" max="13057" width="8.5703125" style="95" customWidth="1"/>
    <col min="13058" max="13058" width="6.42578125" style="95" customWidth="1"/>
    <col min="13059" max="13059" width="8.140625" style="95" bestFit="1" customWidth="1"/>
    <col min="13060" max="13076" width="6.42578125" style="95" customWidth="1"/>
    <col min="13077" max="13312" width="9.140625" style="95"/>
    <col min="13313" max="13313" width="8.5703125" style="95" customWidth="1"/>
    <col min="13314" max="13314" width="6.42578125" style="95" customWidth="1"/>
    <col min="13315" max="13315" width="8.140625" style="95" bestFit="1" customWidth="1"/>
    <col min="13316" max="13332" width="6.42578125" style="95" customWidth="1"/>
    <col min="13333" max="13568" width="9.140625" style="95"/>
    <col min="13569" max="13569" width="8.5703125" style="95" customWidth="1"/>
    <col min="13570" max="13570" width="6.42578125" style="95" customWidth="1"/>
    <col min="13571" max="13571" width="8.140625" style="95" bestFit="1" customWidth="1"/>
    <col min="13572" max="13588" width="6.42578125" style="95" customWidth="1"/>
    <col min="13589" max="13824" width="9.140625" style="95"/>
    <col min="13825" max="13825" width="8.5703125" style="95" customWidth="1"/>
    <col min="13826" max="13826" width="6.42578125" style="95" customWidth="1"/>
    <col min="13827" max="13827" width="8.140625" style="95" bestFit="1" customWidth="1"/>
    <col min="13828" max="13844" width="6.42578125" style="95" customWidth="1"/>
    <col min="13845" max="14080" width="9.140625" style="95"/>
    <col min="14081" max="14081" width="8.5703125" style="95" customWidth="1"/>
    <col min="14082" max="14082" width="6.42578125" style="95" customWidth="1"/>
    <col min="14083" max="14083" width="8.140625" style="95" bestFit="1" customWidth="1"/>
    <col min="14084" max="14100" width="6.42578125" style="95" customWidth="1"/>
    <col min="14101" max="14336" width="9.140625" style="95"/>
    <col min="14337" max="14337" width="8.5703125" style="95" customWidth="1"/>
    <col min="14338" max="14338" width="6.42578125" style="95" customWidth="1"/>
    <col min="14339" max="14339" width="8.140625" style="95" bestFit="1" customWidth="1"/>
    <col min="14340" max="14356" width="6.42578125" style="95" customWidth="1"/>
    <col min="14357" max="14592" width="9.140625" style="95"/>
    <col min="14593" max="14593" width="8.5703125" style="95" customWidth="1"/>
    <col min="14594" max="14594" width="6.42578125" style="95" customWidth="1"/>
    <col min="14595" max="14595" width="8.140625" style="95" bestFit="1" customWidth="1"/>
    <col min="14596" max="14612" width="6.42578125" style="95" customWidth="1"/>
    <col min="14613" max="14848" width="9.140625" style="95"/>
    <col min="14849" max="14849" width="8.5703125" style="95" customWidth="1"/>
    <col min="14850" max="14850" width="6.42578125" style="95" customWidth="1"/>
    <col min="14851" max="14851" width="8.140625" style="95" bestFit="1" customWidth="1"/>
    <col min="14852" max="14868" width="6.42578125" style="95" customWidth="1"/>
    <col min="14869" max="15104" width="9.140625" style="95"/>
    <col min="15105" max="15105" width="8.5703125" style="95" customWidth="1"/>
    <col min="15106" max="15106" width="6.42578125" style="95" customWidth="1"/>
    <col min="15107" max="15107" width="8.140625" style="95" bestFit="1" customWidth="1"/>
    <col min="15108" max="15124" width="6.42578125" style="95" customWidth="1"/>
    <col min="15125" max="15360" width="9.140625" style="95"/>
    <col min="15361" max="15361" width="8.5703125" style="95" customWidth="1"/>
    <col min="15362" max="15362" width="6.42578125" style="95" customWidth="1"/>
    <col min="15363" max="15363" width="8.140625" style="95" bestFit="1" customWidth="1"/>
    <col min="15364" max="15380" width="6.42578125" style="95" customWidth="1"/>
    <col min="15381" max="15616" width="9.140625" style="95"/>
    <col min="15617" max="15617" width="8.5703125" style="95" customWidth="1"/>
    <col min="15618" max="15618" width="6.42578125" style="95" customWidth="1"/>
    <col min="15619" max="15619" width="8.140625" style="95" bestFit="1" customWidth="1"/>
    <col min="15620" max="15636" width="6.42578125" style="95" customWidth="1"/>
    <col min="15637" max="15872" width="9.140625" style="95"/>
    <col min="15873" max="15873" width="8.5703125" style="95" customWidth="1"/>
    <col min="15874" max="15874" width="6.42578125" style="95" customWidth="1"/>
    <col min="15875" max="15875" width="8.140625" style="95" bestFit="1" customWidth="1"/>
    <col min="15876" max="15892" width="6.42578125" style="95" customWidth="1"/>
    <col min="15893" max="16128" width="9.140625" style="95"/>
    <col min="16129" max="16129" width="8.5703125" style="95" customWidth="1"/>
    <col min="16130" max="16130" width="6.42578125" style="95" customWidth="1"/>
    <col min="16131" max="16131" width="8.140625" style="95" bestFit="1" customWidth="1"/>
    <col min="16132" max="16148" width="6.42578125" style="95" customWidth="1"/>
    <col min="16149" max="16384" width="9.140625" style="95"/>
  </cols>
  <sheetData>
    <row r="1" spans="1:13" s="68" customFormat="1" ht="15" x14ac:dyDescent="0.2">
      <c r="A1" s="62" t="s">
        <v>86</v>
      </c>
      <c r="B1" s="63"/>
      <c r="C1" s="64"/>
      <c r="D1" s="64"/>
      <c r="E1" s="63"/>
      <c r="F1" s="65"/>
      <c r="G1" s="66"/>
      <c r="H1" s="66"/>
      <c r="I1" s="67"/>
      <c r="J1" s="150"/>
      <c r="K1" s="150"/>
      <c r="L1" s="150"/>
      <c r="M1" s="151"/>
    </row>
    <row r="2" spans="1:13" s="68" customFormat="1" ht="15" x14ac:dyDescent="0.2">
      <c r="A2" s="69" t="s">
        <v>53</v>
      </c>
      <c r="B2" s="70"/>
      <c r="C2" s="70"/>
      <c r="D2" s="70"/>
      <c r="E2" s="71"/>
      <c r="F2" s="72"/>
      <c r="G2" s="73"/>
      <c r="H2" s="73"/>
      <c r="I2" s="74"/>
      <c r="J2" s="152"/>
      <c r="K2" s="152"/>
      <c r="L2" s="152"/>
      <c r="M2" s="153"/>
    </row>
    <row r="3" spans="1:13" s="68" customFormat="1" ht="20.100000000000001" customHeight="1" x14ac:dyDescent="0.2">
      <c r="A3" s="69" t="s">
        <v>87</v>
      </c>
      <c r="B3" s="76"/>
      <c r="C3" s="77"/>
      <c r="D3" s="77"/>
      <c r="E3" s="70"/>
      <c r="F3" s="78"/>
      <c r="G3" s="79"/>
      <c r="H3" s="79"/>
      <c r="I3" s="74"/>
      <c r="J3" s="152"/>
      <c r="K3" s="152"/>
      <c r="L3" s="152"/>
      <c r="M3" s="153"/>
    </row>
    <row r="4" spans="1:13" s="68" customFormat="1" ht="20.100000000000001" customHeight="1" x14ac:dyDescent="0.2">
      <c r="A4" s="69" t="s">
        <v>54</v>
      </c>
      <c r="B4" s="70"/>
      <c r="C4" s="77"/>
      <c r="D4" s="77"/>
      <c r="E4" s="70"/>
      <c r="F4" s="78"/>
      <c r="G4" s="80"/>
      <c r="H4" s="80"/>
      <c r="I4" s="81"/>
      <c r="J4" s="152"/>
      <c r="K4" s="152"/>
      <c r="L4" s="152"/>
      <c r="M4" s="153"/>
    </row>
    <row r="5" spans="1:13" s="68" customFormat="1" ht="20.100000000000001" customHeight="1" x14ac:dyDescent="0.2">
      <c r="A5" s="82" t="s">
        <v>55</v>
      </c>
      <c r="B5" s="199">
        <f>Orçamento!I119</f>
        <v>330043.9621</v>
      </c>
      <c r="C5" s="199"/>
      <c r="D5" s="77"/>
      <c r="E5" s="83"/>
      <c r="F5" s="84"/>
      <c r="G5" s="143"/>
      <c r="H5" s="143"/>
      <c r="I5" s="81"/>
      <c r="J5" s="152"/>
      <c r="K5" s="152"/>
      <c r="L5" s="152"/>
      <c r="M5" s="153"/>
    </row>
    <row r="6" spans="1:13" s="68" customFormat="1" ht="20.100000000000001" customHeight="1" x14ac:dyDescent="0.25">
      <c r="A6" s="86" t="s">
        <v>56</v>
      </c>
      <c r="B6" s="77" t="s">
        <v>89</v>
      </c>
      <c r="C6" s="77"/>
      <c r="D6" s="77"/>
      <c r="E6" s="77"/>
      <c r="F6" s="87"/>
      <c r="G6" s="88"/>
      <c r="H6" s="88"/>
      <c r="I6" s="89"/>
      <c r="J6" s="152"/>
      <c r="K6" s="152"/>
      <c r="L6" s="152"/>
      <c r="M6" s="153"/>
    </row>
    <row r="7" spans="1:13" s="68" customFormat="1" ht="20.100000000000001" customHeight="1" x14ac:dyDescent="0.25">
      <c r="A7" s="86" t="s">
        <v>80</v>
      </c>
      <c r="B7" s="77"/>
      <c r="C7" s="77"/>
      <c r="D7" s="77"/>
      <c r="E7" s="77"/>
      <c r="F7" s="90"/>
      <c r="G7" s="88"/>
      <c r="H7" s="88"/>
      <c r="I7" s="89"/>
      <c r="J7" s="152"/>
      <c r="K7" s="152"/>
      <c r="L7" s="152"/>
      <c r="M7" s="153"/>
    </row>
    <row r="8" spans="1:13" s="68" customFormat="1" ht="20.100000000000001" customHeight="1" thickBot="1" x14ac:dyDescent="0.3">
      <c r="A8" s="91"/>
      <c r="B8" s="92" t="s">
        <v>88</v>
      </c>
      <c r="C8" s="92"/>
      <c r="D8" s="92"/>
      <c r="E8" s="92"/>
      <c r="F8" s="164"/>
      <c r="G8" s="93"/>
      <c r="H8" s="93"/>
      <c r="I8" s="94"/>
      <c r="J8" s="154"/>
      <c r="K8" s="154"/>
      <c r="L8" s="154"/>
      <c r="M8" s="155"/>
    </row>
    <row r="9" spans="1:13" x14ac:dyDescent="0.2">
      <c r="A9" s="101"/>
      <c r="B9" s="156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</row>
    <row r="10" spans="1:13" x14ac:dyDescent="0.2">
      <c r="A10" s="99" t="str">
        <f>Orçamento!C14</f>
        <v>1.1.1</v>
      </c>
      <c r="B10" s="99" t="str">
        <f>Orçamento!D14</f>
        <v>Placa da obra em aço galvanizado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</row>
    <row r="11" spans="1:13" x14ac:dyDescent="0.2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</row>
    <row r="12" spans="1:13" x14ac:dyDescent="0.2">
      <c r="A12" s="99"/>
      <c r="B12" s="157" t="s">
        <v>81</v>
      </c>
      <c r="C12" s="146"/>
      <c r="D12" s="147" t="s">
        <v>82</v>
      </c>
      <c r="E12" s="146" t="s">
        <v>83</v>
      </c>
      <c r="F12" s="99"/>
      <c r="G12" s="99"/>
      <c r="H12" s="99" t="s">
        <v>84</v>
      </c>
      <c r="I12" s="99"/>
      <c r="J12" s="99">
        <v>136.06</v>
      </c>
      <c r="K12" s="99"/>
      <c r="L12" s="99"/>
      <c r="M12" s="99"/>
    </row>
    <row r="13" spans="1:13" x14ac:dyDescent="0.2">
      <c r="A13" s="99"/>
      <c r="B13" s="144" t="s">
        <v>85</v>
      </c>
      <c r="C13" s="101"/>
      <c r="D13" s="99"/>
      <c r="E13" s="99"/>
      <c r="F13" s="99"/>
      <c r="G13" s="99"/>
      <c r="H13" s="99"/>
      <c r="I13" s="99"/>
      <c r="J13" s="99"/>
      <c r="K13" s="99"/>
      <c r="L13" s="99"/>
      <c r="M13" s="99"/>
    </row>
    <row r="14" spans="1:13" x14ac:dyDescent="0.2">
      <c r="A14" s="99"/>
      <c r="B14" s="14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</row>
    <row r="15" spans="1:13" x14ac:dyDescent="0.2">
      <c r="A15" s="99" t="str">
        <f>Orçamento!C15</f>
        <v>1.1.2</v>
      </c>
      <c r="B15" s="157" t="str">
        <f>Orçamento!D15</f>
        <v>Licenças e taxas da obra (acima de 500 m²)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</row>
    <row r="16" spans="1:13" x14ac:dyDescent="0.2">
      <c r="A16" s="99"/>
      <c r="B16" s="14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</row>
    <row r="17" spans="1:19" x14ac:dyDescent="0.2">
      <c r="A17" s="99"/>
      <c r="B17" s="149" t="s">
        <v>17</v>
      </c>
      <c r="C17" s="146">
        <v>2</v>
      </c>
      <c r="D17" s="147" t="s">
        <v>9</v>
      </c>
      <c r="E17" s="146">
        <v>3</v>
      </c>
      <c r="F17" s="99"/>
      <c r="G17" s="99"/>
      <c r="H17" s="99"/>
      <c r="I17" s="99"/>
      <c r="J17" s="99"/>
      <c r="K17" s="99"/>
      <c r="L17" s="99"/>
      <c r="M17" s="99"/>
    </row>
    <row r="18" spans="1:19" x14ac:dyDescent="0.2">
      <c r="A18" s="99"/>
      <c r="B18" s="97" t="s">
        <v>17</v>
      </c>
      <c r="C18" s="98">
        <f>ROUND((C17*E17),2)</f>
        <v>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S18" s="158"/>
    </row>
    <row r="19" spans="1:19" s="99" customFormat="1" x14ac:dyDescent="0.2">
      <c r="B19" s="100"/>
      <c r="C19" s="101"/>
    </row>
    <row r="20" spans="1:19" s="99" customFormat="1" x14ac:dyDescent="0.2">
      <c r="A20" s="99" t="e">
        <f>Orçamento!#REF!</f>
        <v>#REF!</v>
      </c>
      <c r="B20" s="102" t="e">
        <f>Orçamento!#REF!</f>
        <v>#REF!</v>
      </c>
      <c r="C20" s="101"/>
    </row>
    <row r="21" spans="1:19" s="99" customFormat="1" x14ac:dyDescent="0.2">
      <c r="B21" s="103"/>
      <c r="C21" s="101"/>
    </row>
    <row r="22" spans="1:19" x14ac:dyDescent="0.2">
      <c r="A22" s="99"/>
      <c r="B22" s="97" t="s">
        <v>17</v>
      </c>
      <c r="C22" s="98">
        <v>1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</row>
    <row r="23" spans="1:19" s="99" customFormat="1" x14ac:dyDescent="0.2">
      <c r="B23" s="100"/>
      <c r="C23" s="101"/>
    </row>
    <row r="24" spans="1:19" x14ac:dyDescent="0.2">
      <c r="A24" s="99" t="str">
        <f>Orçamento!C20</f>
        <v>1.1</v>
      </c>
      <c r="B24" s="99" t="str">
        <f>Orçamento!D20</f>
        <v>Corte e Aterro compensado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</row>
    <row r="25" spans="1:19" x14ac:dyDescent="0.2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</row>
    <row r="26" spans="1:19" x14ac:dyDescent="0.2">
      <c r="A26" s="99"/>
      <c r="B26" s="149" t="s">
        <v>57</v>
      </c>
      <c r="C26" s="146">
        <v>136.06</v>
      </c>
      <c r="D26" s="147" t="s">
        <v>9</v>
      </c>
      <c r="E26" s="146">
        <v>0.2</v>
      </c>
      <c r="F26" s="147" t="s">
        <v>9</v>
      </c>
      <c r="G26" s="99">
        <v>0.4</v>
      </c>
      <c r="H26" s="99"/>
      <c r="I26" s="99"/>
      <c r="J26" s="99"/>
      <c r="K26" s="99"/>
      <c r="L26" s="99"/>
      <c r="M26" s="99"/>
    </row>
    <row r="27" spans="1:19" x14ac:dyDescent="0.2">
      <c r="A27" s="99"/>
      <c r="B27" s="97" t="s">
        <v>57</v>
      </c>
      <c r="C27" s="98">
        <f>ROUND((C26*E26*G26),2)</f>
        <v>10.88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</row>
    <row r="28" spans="1:19" x14ac:dyDescent="0.2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</row>
    <row r="29" spans="1:19" x14ac:dyDescent="0.2">
      <c r="A29" s="99" t="str">
        <f>Orçamento!C21</f>
        <v>1.2</v>
      </c>
      <c r="B29" s="99" t="str">
        <f>Orçamento!D21</f>
        <v>Regularização de Superfícies em terra com Motoniveladora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</row>
    <row r="30" spans="1:19" x14ac:dyDescent="0.2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</row>
    <row r="31" spans="1:19" x14ac:dyDescent="0.2">
      <c r="A31" s="99"/>
      <c r="B31" s="149" t="s">
        <v>92</v>
      </c>
      <c r="C31" s="146">
        <v>136.06</v>
      </c>
      <c r="D31" s="147" t="s">
        <v>9</v>
      </c>
      <c r="E31" s="146">
        <v>0.2</v>
      </c>
      <c r="F31" s="147" t="s">
        <v>9</v>
      </c>
      <c r="G31" s="146">
        <v>0.4</v>
      </c>
      <c r="H31" s="99"/>
      <c r="I31" s="99"/>
      <c r="J31" s="99"/>
      <c r="K31" s="99"/>
      <c r="L31" s="99"/>
      <c r="M31" s="99"/>
    </row>
    <row r="32" spans="1:19" x14ac:dyDescent="0.2">
      <c r="A32" s="99"/>
      <c r="B32" s="97" t="s">
        <v>92</v>
      </c>
      <c r="C32" s="98">
        <f>C31*E31*G31</f>
        <v>10.884800000000002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</row>
    <row r="33" spans="1:13" x14ac:dyDescent="0.2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</row>
    <row r="34" spans="1:13" x14ac:dyDescent="0.2">
      <c r="A34" s="99" t="str">
        <f>Orçamento!C22</f>
        <v>2</v>
      </c>
      <c r="B34" s="99" t="str">
        <f>Orçamento!D22</f>
        <v>ASFALTO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</row>
    <row r="35" spans="1:13" x14ac:dyDescent="0.2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</row>
    <row r="36" spans="1:13" x14ac:dyDescent="0.2">
      <c r="A36" s="99"/>
      <c r="B36" s="149" t="s">
        <v>58</v>
      </c>
      <c r="C36" s="146">
        <v>136.06</v>
      </c>
      <c r="D36" s="147" t="s">
        <v>9</v>
      </c>
      <c r="E36" s="146">
        <v>1</v>
      </c>
      <c r="F36" s="146"/>
      <c r="G36" s="99"/>
      <c r="H36" s="99"/>
      <c r="I36" s="99"/>
      <c r="J36" s="99"/>
      <c r="K36" s="99"/>
      <c r="L36" s="99"/>
      <c r="M36" s="99"/>
    </row>
    <row r="37" spans="1:13" x14ac:dyDescent="0.2">
      <c r="A37" s="99"/>
      <c r="B37" s="97" t="s">
        <v>58</v>
      </c>
      <c r="C37" s="98">
        <f>C36*E36</f>
        <v>136.06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</row>
    <row r="38" spans="1:13" x14ac:dyDescent="0.2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</row>
    <row r="39" spans="1:13" x14ac:dyDescent="0.2">
      <c r="A39" s="99" t="str">
        <f>Orçamento!C23</f>
        <v>2.1</v>
      </c>
      <c r="B39" s="99" t="str">
        <f>Orçamento!D23</f>
        <v>Execução de imprimação ligante com emulsão asfáltica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</row>
    <row r="40" spans="1:13" x14ac:dyDescent="0.2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</row>
    <row r="41" spans="1:13" x14ac:dyDescent="0.2">
      <c r="A41" s="99"/>
      <c r="B41" s="149" t="s">
        <v>58</v>
      </c>
      <c r="C41" s="146">
        <v>136.06</v>
      </c>
      <c r="D41" s="147" t="s">
        <v>9</v>
      </c>
      <c r="E41" s="146">
        <v>1</v>
      </c>
      <c r="F41" s="99" t="s">
        <v>9</v>
      </c>
      <c r="G41" s="99">
        <v>2</v>
      </c>
      <c r="H41" s="99"/>
      <c r="I41" s="99"/>
      <c r="J41" s="99"/>
      <c r="K41" s="99"/>
      <c r="L41" s="99"/>
      <c r="M41" s="99"/>
    </row>
    <row r="42" spans="1:13" x14ac:dyDescent="0.2">
      <c r="A42" s="99"/>
      <c r="B42" s="97" t="s">
        <v>58</v>
      </c>
      <c r="C42" s="104">
        <f>C41*E41*G41</f>
        <v>272.12</v>
      </c>
      <c r="D42" s="146"/>
      <c r="E42" s="146"/>
      <c r="F42" s="99"/>
      <c r="G42" s="99"/>
      <c r="H42" s="99"/>
      <c r="I42" s="99"/>
      <c r="J42" s="99"/>
      <c r="K42" s="99"/>
      <c r="L42" s="99"/>
      <c r="M42" s="99"/>
    </row>
    <row r="43" spans="1:13" x14ac:dyDescent="0.2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</row>
    <row r="44" spans="1:13" x14ac:dyDescent="0.2">
      <c r="A44" s="99" t="str">
        <f>Orçamento!C24</f>
        <v>2.2</v>
      </c>
      <c r="B44" s="99" t="str">
        <f>Orçamento!D24</f>
        <v>Construção de pavimentação com aplicação CBUQ 3,0cm de espessura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</row>
    <row r="45" spans="1:13" x14ac:dyDescent="0.2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</row>
    <row r="46" spans="1:13" x14ac:dyDescent="0.2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s="96" customFormat="1" x14ac:dyDescent="0.2">
      <c r="A47" s="146"/>
      <c r="B47" s="149" t="s">
        <v>58</v>
      </c>
      <c r="C47" s="146">
        <v>136.06</v>
      </c>
      <c r="D47" s="147" t="s">
        <v>9</v>
      </c>
      <c r="E47" s="146">
        <v>1</v>
      </c>
      <c r="F47" s="146" t="s">
        <v>9</v>
      </c>
      <c r="G47" s="146">
        <v>2</v>
      </c>
      <c r="H47" s="146"/>
      <c r="I47" s="146"/>
      <c r="J47" s="146"/>
      <c r="K47" s="146"/>
      <c r="L47" s="146"/>
      <c r="M47" s="146"/>
    </row>
    <row r="48" spans="1:13" x14ac:dyDescent="0.2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</row>
    <row r="49" spans="1:13" x14ac:dyDescent="0.2">
      <c r="A49" s="99"/>
      <c r="B49" s="97" t="s">
        <v>58</v>
      </c>
      <c r="C49" s="104">
        <f>C47*E47*G47</f>
        <v>272.12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</row>
    <row r="50" spans="1:13" s="99" customFormat="1" x14ac:dyDescent="0.2">
      <c r="B50" s="100"/>
      <c r="C50" s="105"/>
    </row>
    <row r="51" spans="1:13" s="99" customFormat="1" x14ac:dyDescent="0.2">
      <c r="A51" s="99" t="e">
        <f>Orçamento!#REF!</f>
        <v>#REF!</v>
      </c>
      <c r="B51" s="102" t="e">
        <f>Orçamento!#REF!</f>
        <v>#REF!</v>
      </c>
      <c r="C51" s="105"/>
    </row>
    <row r="52" spans="1:13" s="99" customFormat="1" x14ac:dyDescent="0.2">
      <c r="B52" s="100"/>
      <c r="C52" s="105"/>
    </row>
    <row r="53" spans="1:13" s="99" customFormat="1" x14ac:dyDescent="0.2">
      <c r="B53" s="145" t="s">
        <v>58</v>
      </c>
      <c r="C53" s="146">
        <v>136.06</v>
      </c>
      <c r="D53" s="146" t="s">
        <v>9</v>
      </c>
      <c r="E53" s="146">
        <v>1</v>
      </c>
      <c r="F53" s="147" t="s">
        <v>9</v>
      </c>
      <c r="G53" s="146">
        <v>2</v>
      </c>
    </row>
    <row r="54" spans="1:13" s="99" customFormat="1" x14ac:dyDescent="0.2">
      <c r="B54" s="145"/>
      <c r="C54" s="146"/>
      <c r="D54" s="146"/>
      <c r="E54" s="146"/>
      <c r="F54" s="146"/>
      <c r="G54" s="146"/>
    </row>
    <row r="55" spans="1:13" s="99" customFormat="1" x14ac:dyDescent="0.2">
      <c r="B55" s="97" t="s">
        <v>58</v>
      </c>
      <c r="C55" s="98">
        <f>C53*E53*G53</f>
        <v>272.12</v>
      </c>
    </row>
    <row r="56" spans="1:13" s="99" customFormat="1" x14ac:dyDescent="0.2">
      <c r="B56" s="100"/>
      <c r="C56" s="101"/>
    </row>
    <row r="57" spans="1:13" s="99" customFormat="1" x14ac:dyDescent="0.2">
      <c r="B57" s="100"/>
      <c r="C57" s="101"/>
    </row>
    <row r="58" spans="1:13" s="99" customFormat="1" x14ac:dyDescent="0.2">
      <c r="B58" s="100"/>
      <c r="C58" s="101"/>
    </row>
    <row r="59" spans="1:13" s="99" customFormat="1" x14ac:dyDescent="0.2">
      <c r="B59" s="100"/>
      <c r="C59" s="101"/>
    </row>
    <row r="60" spans="1:13" s="99" customFormat="1" x14ac:dyDescent="0.2">
      <c r="A60" s="99" t="e">
        <f>Orçamento!#REF!</f>
        <v>#REF!</v>
      </c>
      <c r="B60" s="102" t="e">
        <f>Orçamento!#REF!</f>
        <v>#REF!</v>
      </c>
      <c r="C60" s="105"/>
    </row>
    <row r="61" spans="1:13" s="99" customFormat="1" x14ac:dyDescent="0.2">
      <c r="B61" s="100"/>
      <c r="C61" s="105"/>
    </row>
    <row r="62" spans="1:13" s="99" customFormat="1" x14ac:dyDescent="0.2">
      <c r="B62" s="145" t="s">
        <v>93</v>
      </c>
      <c r="C62" s="165">
        <v>1756.92</v>
      </c>
      <c r="D62" s="165" t="s">
        <v>9</v>
      </c>
      <c r="E62" s="165">
        <v>0.2</v>
      </c>
      <c r="F62" s="147"/>
      <c r="G62" s="165"/>
    </row>
    <row r="63" spans="1:13" s="99" customFormat="1" x14ac:dyDescent="0.2">
      <c r="B63" s="145"/>
      <c r="C63" s="165"/>
      <c r="D63" s="147"/>
      <c r="E63" s="165"/>
      <c r="F63" s="147"/>
      <c r="G63" s="165"/>
    </row>
    <row r="64" spans="1:13" s="99" customFormat="1" x14ac:dyDescent="0.2">
      <c r="B64" s="145"/>
      <c r="C64" s="165"/>
      <c r="D64" s="165"/>
      <c r="E64" s="165"/>
      <c r="F64" s="165"/>
      <c r="G64" s="165"/>
    </row>
    <row r="65" spans="1:7" s="99" customFormat="1" x14ac:dyDescent="0.2">
      <c r="B65" s="97" t="s">
        <v>93</v>
      </c>
      <c r="C65" s="98">
        <f>C62*E62</f>
        <v>351.38400000000001</v>
      </c>
    </row>
    <row r="66" spans="1:7" s="99" customFormat="1" x14ac:dyDescent="0.2">
      <c r="B66" s="100"/>
      <c r="C66" s="101"/>
    </row>
    <row r="67" spans="1:7" s="99" customFormat="1" x14ac:dyDescent="0.2">
      <c r="B67" s="100"/>
      <c r="C67" s="101"/>
    </row>
    <row r="68" spans="1:7" s="99" customFormat="1" x14ac:dyDescent="0.2">
      <c r="A68" s="99" t="e">
        <f>Orçamento!#REF!</f>
        <v>#REF!</v>
      </c>
      <c r="B68" s="102" t="e">
        <f>Orçamento!#REF!</f>
        <v>#REF!</v>
      </c>
      <c r="C68" s="105"/>
    </row>
    <row r="69" spans="1:7" s="99" customFormat="1" x14ac:dyDescent="0.2">
      <c r="B69" s="100"/>
      <c r="C69" s="105"/>
    </row>
    <row r="70" spans="1:7" s="99" customFormat="1" x14ac:dyDescent="0.2">
      <c r="B70" s="145" t="s">
        <v>59</v>
      </c>
      <c r="C70" s="165">
        <v>1</v>
      </c>
      <c r="D70" s="165" t="s">
        <v>9</v>
      </c>
      <c r="E70" s="165">
        <v>2.1</v>
      </c>
      <c r="F70" s="147" t="s">
        <v>9</v>
      </c>
      <c r="G70" s="165">
        <v>2</v>
      </c>
    </row>
    <row r="71" spans="1:7" s="99" customFormat="1" x14ac:dyDescent="0.2">
      <c r="B71" s="145"/>
      <c r="C71" s="165"/>
      <c r="D71" s="165"/>
      <c r="E71" s="165"/>
      <c r="F71" s="165"/>
      <c r="G71" s="165"/>
    </row>
    <row r="72" spans="1:7" s="99" customFormat="1" x14ac:dyDescent="0.2">
      <c r="B72" s="97" t="s">
        <v>59</v>
      </c>
      <c r="C72" s="98">
        <f>C70*E70*G70</f>
        <v>4.2</v>
      </c>
    </row>
    <row r="73" spans="1:7" s="99" customFormat="1" x14ac:dyDescent="0.2">
      <c r="B73" s="100"/>
      <c r="C73" s="101"/>
    </row>
    <row r="74" spans="1:7" s="99" customFormat="1" x14ac:dyDescent="0.2">
      <c r="A74" s="99" t="e">
        <f>Orçamento!#REF!</f>
        <v>#REF!</v>
      </c>
      <c r="B74" s="102" t="e">
        <f>Orçamento!#REF!</f>
        <v>#REF!</v>
      </c>
      <c r="C74" s="105"/>
    </row>
    <row r="75" spans="1:7" s="99" customFormat="1" x14ac:dyDescent="0.2">
      <c r="B75" s="100"/>
      <c r="C75" s="105"/>
    </row>
    <row r="76" spans="1:7" s="99" customFormat="1" x14ac:dyDescent="0.2">
      <c r="B76" s="145" t="s">
        <v>60</v>
      </c>
      <c r="C76" s="165">
        <v>136.06</v>
      </c>
      <c r="D76" s="165" t="s">
        <v>9</v>
      </c>
      <c r="E76" s="165">
        <v>3</v>
      </c>
      <c r="F76" s="147"/>
      <c r="G76" s="165"/>
    </row>
    <row r="77" spans="1:7" s="99" customFormat="1" x14ac:dyDescent="0.2">
      <c r="B77" s="145"/>
      <c r="C77" s="165"/>
      <c r="D77" s="147"/>
      <c r="E77" s="165"/>
      <c r="F77" s="147"/>
      <c r="G77" s="165"/>
    </row>
    <row r="78" spans="1:7" s="99" customFormat="1" x14ac:dyDescent="0.2">
      <c r="B78" s="97" t="s">
        <v>60</v>
      </c>
      <c r="C78" s="98">
        <f>C76*E76</f>
        <v>408.18</v>
      </c>
    </row>
    <row r="79" spans="1:7" s="99" customFormat="1" x14ac:dyDescent="0.2">
      <c r="B79" s="100"/>
      <c r="C79" s="101"/>
    </row>
    <row r="80" spans="1:7" s="99" customFormat="1" x14ac:dyDescent="0.2">
      <c r="B80" s="100"/>
      <c r="C80" s="101"/>
    </row>
    <row r="81" spans="1:9" s="99" customFormat="1" x14ac:dyDescent="0.2">
      <c r="A81" s="99" t="e">
        <f>Orçamento!#REF!</f>
        <v>#REF!</v>
      </c>
      <c r="B81" s="102" t="e">
        <f>Orçamento!#REF!</f>
        <v>#REF!</v>
      </c>
      <c r="C81" s="105"/>
    </row>
    <row r="82" spans="1:9" s="99" customFormat="1" x14ac:dyDescent="0.2">
      <c r="B82" s="100"/>
      <c r="C82" s="105"/>
    </row>
    <row r="83" spans="1:9" s="99" customFormat="1" x14ac:dyDescent="0.2">
      <c r="B83" s="103" t="s">
        <v>61</v>
      </c>
      <c r="C83" s="185">
        <v>4.2</v>
      </c>
      <c r="D83" s="147" t="s">
        <v>62</v>
      </c>
      <c r="E83" s="148">
        <v>408.18</v>
      </c>
      <c r="F83" s="186" t="s">
        <v>10</v>
      </c>
      <c r="G83" s="148">
        <f>C83+E83</f>
        <v>412.38</v>
      </c>
      <c r="H83" s="148"/>
      <c r="I83" s="148"/>
    </row>
    <row r="84" spans="1:9" s="99" customFormat="1" x14ac:dyDescent="0.2">
      <c r="B84" s="145" t="s">
        <v>61</v>
      </c>
      <c r="C84" s="165">
        <v>412.38</v>
      </c>
      <c r="D84" s="165" t="s">
        <v>9</v>
      </c>
      <c r="E84" s="165">
        <v>2</v>
      </c>
      <c r="F84" s="147"/>
      <c r="G84" s="165"/>
    </row>
    <row r="85" spans="1:9" s="99" customFormat="1" x14ac:dyDescent="0.2">
      <c r="B85" s="145"/>
      <c r="C85" s="165"/>
      <c r="D85" s="147"/>
      <c r="E85" s="165"/>
      <c r="F85" s="147"/>
      <c r="G85" s="165"/>
    </row>
    <row r="86" spans="1:9" s="99" customFormat="1" x14ac:dyDescent="0.2">
      <c r="B86" s="145"/>
      <c r="C86" s="165"/>
      <c r="D86" s="147"/>
      <c r="E86" s="165"/>
      <c r="F86" s="147"/>
      <c r="G86" s="165"/>
    </row>
    <row r="87" spans="1:9" s="99" customFormat="1" x14ac:dyDescent="0.2">
      <c r="B87" s="145"/>
      <c r="C87" s="165"/>
      <c r="D87" s="147"/>
      <c r="E87" s="165"/>
      <c r="F87" s="147"/>
      <c r="G87" s="165"/>
    </row>
    <row r="88" spans="1:9" s="99" customFormat="1" x14ac:dyDescent="0.2">
      <c r="B88" s="145"/>
      <c r="C88" s="165"/>
      <c r="D88" s="165"/>
      <c r="E88" s="165"/>
      <c r="F88" s="165"/>
      <c r="G88" s="165"/>
    </row>
    <row r="89" spans="1:9" s="99" customFormat="1" x14ac:dyDescent="0.2">
      <c r="B89" s="97" t="s">
        <v>61</v>
      </c>
      <c r="C89" s="98">
        <f>C84*E84</f>
        <v>824.76</v>
      </c>
    </row>
    <row r="90" spans="1:9" s="99" customFormat="1" x14ac:dyDescent="0.2">
      <c r="B90" s="100"/>
      <c r="C90" s="101"/>
    </row>
    <row r="91" spans="1:9" s="99" customFormat="1" x14ac:dyDescent="0.2">
      <c r="A91" s="99" t="e">
        <f>Orçamento!#REF!</f>
        <v>#REF!</v>
      </c>
      <c r="B91" s="102" t="e">
        <f>Orçamento!#REF!</f>
        <v>#REF!</v>
      </c>
      <c r="C91" s="105"/>
    </row>
    <row r="92" spans="1:9" s="99" customFormat="1" x14ac:dyDescent="0.2">
      <c r="B92" s="100"/>
      <c r="C92" s="105"/>
    </row>
    <row r="93" spans="1:9" s="99" customFormat="1" x14ac:dyDescent="0.2">
      <c r="B93" s="207" t="s">
        <v>63</v>
      </c>
      <c r="C93" s="207"/>
      <c r="D93" s="207"/>
    </row>
    <row r="94" spans="1:9" s="99" customFormat="1" x14ac:dyDescent="0.2">
      <c r="B94" s="145" t="s">
        <v>58</v>
      </c>
      <c r="C94" s="165">
        <v>144.06</v>
      </c>
      <c r="D94" s="165" t="s">
        <v>9</v>
      </c>
      <c r="E94" s="165">
        <v>1</v>
      </c>
      <c r="F94" s="147" t="s">
        <v>10</v>
      </c>
      <c r="G94" s="165">
        <f>ROUND((C94*E94),2)</f>
        <v>144.06</v>
      </c>
    </row>
    <row r="95" spans="1:9" s="99" customFormat="1" x14ac:dyDescent="0.2">
      <c r="B95" s="145"/>
      <c r="C95" s="165"/>
      <c r="D95" s="147"/>
      <c r="E95" s="165"/>
      <c r="F95" s="147"/>
      <c r="G95" s="165"/>
    </row>
    <row r="96" spans="1:9" s="99" customFormat="1" x14ac:dyDescent="0.2">
      <c r="B96" s="145"/>
      <c r="C96" s="165"/>
      <c r="D96" s="147"/>
      <c r="E96" s="165"/>
      <c r="F96" s="147"/>
      <c r="G96" s="165"/>
    </row>
    <row r="97" spans="1:7" s="99" customFormat="1" x14ac:dyDescent="0.2">
      <c r="B97" s="145"/>
      <c r="C97" s="165"/>
      <c r="D97" s="147"/>
      <c r="E97" s="165"/>
      <c r="F97" s="147"/>
      <c r="G97" s="165"/>
    </row>
    <row r="98" spans="1:7" s="99" customFormat="1" x14ac:dyDescent="0.2">
      <c r="B98" s="145"/>
      <c r="C98" s="165"/>
      <c r="D98" s="165"/>
      <c r="E98" s="165"/>
      <c r="F98" s="165"/>
      <c r="G98" s="165"/>
    </row>
    <row r="99" spans="1:7" s="99" customFormat="1" x14ac:dyDescent="0.2">
      <c r="B99" s="97" t="s">
        <v>58</v>
      </c>
      <c r="C99" s="98">
        <f>SUM(G94:G97)</f>
        <v>144.06</v>
      </c>
    </row>
    <row r="100" spans="1:7" s="99" customFormat="1" x14ac:dyDescent="0.2">
      <c r="B100" s="100"/>
      <c r="C100" s="101"/>
    </row>
    <row r="101" spans="1:7" s="99" customFormat="1" x14ac:dyDescent="0.2">
      <c r="B101" s="100"/>
      <c r="C101" s="101"/>
    </row>
    <row r="102" spans="1:7" s="99" customFormat="1" x14ac:dyDescent="0.2">
      <c r="B102" s="100"/>
      <c r="C102" s="105"/>
    </row>
    <row r="103" spans="1:7" s="99" customFormat="1" x14ac:dyDescent="0.2">
      <c r="A103" s="99" t="str">
        <f>Orçamento!C28</f>
        <v>1.1</v>
      </c>
      <c r="B103" s="102" t="str">
        <f>Orçamento!D28</f>
        <v>Corte e Aterro compensado</v>
      </c>
      <c r="C103" s="105"/>
    </row>
    <row r="104" spans="1:7" s="99" customFormat="1" x14ac:dyDescent="0.2">
      <c r="B104" s="100"/>
      <c r="C104" s="105"/>
    </row>
    <row r="105" spans="1:7" s="99" customFormat="1" x14ac:dyDescent="0.2">
      <c r="B105" s="97" t="s">
        <v>64</v>
      </c>
      <c r="C105" s="104">
        <v>6</v>
      </c>
    </row>
    <row r="106" spans="1:7" s="99" customFormat="1" x14ac:dyDescent="0.2">
      <c r="B106" s="100"/>
      <c r="C106" s="105"/>
    </row>
    <row r="107" spans="1:7" s="99" customFormat="1" x14ac:dyDescent="0.2">
      <c r="A107" s="99" t="str">
        <f>Orçamento!C29</f>
        <v>1.2</v>
      </c>
      <c r="B107" s="102" t="str">
        <f>Orçamento!D29</f>
        <v>Regularização de Superfícies em terra com Motoniveladora</v>
      </c>
      <c r="C107" s="105"/>
    </row>
    <row r="108" spans="1:7" s="99" customFormat="1" x14ac:dyDescent="0.2">
      <c r="B108" s="100"/>
      <c r="C108" s="105"/>
    </row>
    <row r="109" spans="1:7" s="99" customFormat="1" x14ac:dyDescent="0.2">
      <c r="B109" s="97" t="s">
        <v>65</v>
      </c>
      <c r="C109" s="104">
        <v>18</v>
      </c>
    </row>
    <row r="110" spans="1:7" s="99" customFormat="1" x14ac:dyDescent="0.2">
      <c r="B110" s="100"/>
      <c r="C110" s="105"/>
    </row>
    <row r="111" spans="1:7" s="99" customFormat="1" x14ac:dyDescent="0.2">
      <c r="A111" s="99" t="str">
        <f>Orçamento!C30</f>
        <v>2</v>
      </c>
      <c r="B111" s="102" t="str">
        <f>Orçamento!D30</f>
        <v>ASFALTO</v>
      </c>
      <c r="C111" s="105"/>
    </row>
    <row r="112" spans="1:7" s="99" customFormat="1" x14ac:dyDescent="0.2">
      <c r="B112" s="100"/>
      <c r="C112" s="105"/>
    </row>
    <row r="113" spans="1:13" s="99" customFormat="1" x14ac:dyDescent="0.2">
      <c r="B113" s="97" t="s">
        <v>27</v>
      </c>
      <c r="C113" s="104">
        <v>9</v>
      </c>
    </row>
    <row r="114" spans="1:13" s="99" customFormat="1" x14ac:dyDescent="0.2">
      <c r="B114" s="100"/>
      <c r="C114" s="105"/>
    </row>
    <row r="115" spans="1:13" s="99" customFormat="1" x14ac:dyDescent="0.2">
      <c r="A115" s="99" t="str">
        <f>Orçamento!C31</f>
        <v>2.1</v>
      </c>
      <c r="B115" s="102" t="str">
        <f>Orçamento!D31</f>
        <v>Execução de imprimação ligante com emulsão asfáltica</v>
      </c>
      <c r="C115" s="105"/>
    </row>
    <row r="116" spans="1:13" s="99" customFormat="1" x14ac:dyDescent="0.2">
      <c r="B116" s="100"/>
      <c r="C116" s="105"/>
    </row>
    <row r="117" spans="1:13" s="99" customFormat="1" x14ac:dyDescent="0.2">
      <c r="B117" s="97" t="s">
        <v>66</v>
      </c>
      <c r="C117" s="104">
        <v>640</v>
      </c>
    </row>
    <row r="118" spans="1:13" s="99" customFormat="1" x14ac:dyDescent="0.2">
      <c r="B118" s="100"/>
      <c r="C118" s="105"/>
    </row>
    <row r="119" spans="1:13" s="99" customFormat="1" x14ac:dyDescent="0.2">
      <c r="A119" s="99" t="str">
        <f>Orçamento!C32</f>
        <v>2.2</v>
      </c>
      <c r="B119" s="102" t="str">
        <f>Orçamento!D32</f>
        <v>Construção de pavimentação com aplicação CBUQ 3,0cm de espessura</v>
      </c>
      <c r="C119" s="105"/>
    </row>
    <row r="120" spans="1:13" s="99" customFormat="1" x14ac:dyDescent="0.2">
      <c r="B120" s="100"/>
      <c r="C120" s="105"/>
    </row>
    <row r="121" spans="1:13" s="99" customFormat="1" x14ac:dyDescent="0.2">
      <c r="B121" s="97" t="s">
        <v>57</v>
      </c>
      <c r="C121" s="104">
        <v>160</v>
      </c>
    </row>
    <row r="122" spans="1:13" s="99" customFormat="1" x14ac:dyDescent="0.2">
      <c r="B122" s="100"/>
      <c r="C122" s="105"/>
    </row>
    <row r="123" spans="1:13" x14ac:dyDescent="0.2">
      <c r="A123" s="148" t="str">
        <f>Orçamento!C36</f>
        <v>1.1</v>
      </c>
      <c r="B123" s="148" t="str">
        <f>Orçamento!D36</f>
        <v>Corte e Aterro compensado</v>
      </c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</row>
    <row r="124" spans="1:13" x14ac:dyDescent="0.2">
      <c r="A124" s="148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</row>
    <row r="125" spans="1:13" x14ac:dyDescent="0.2">
      <c r="A125" s="148"/>
      <c r="B125" s="149" t="s">
        <v>57</v>
      </c>
      <c r="C125" s="147">
        <v>160</v>
      </c>
      <c r="D125" s="147" t="s">
        <v>9</v>
      </c>
      <c r="E125" s="147">
        <v>0.4</v>
      </c>
      <c r="F125" s="147" t="s">
        <v>9</v>
      </c>
      <c r="G125" s="147">
        <v>0.3</v>
      </c>
      <c r="H125" s="148"/>
      <c r="I125" s="148"/>
      <c r="J125" s="148"/>
      <c r="K125" s="148"/>
      <c r="L125" s="148"/>
      <c r="M125" s="148"/>
    </row>
    <row r="126" spans="1:13" x14ac:dyDescent="0.2">
      <c r="A126" s="148"/>
      <c r="B126" s="97" t="s">
        <v>57</v>
      </c>
      <c r="C126" s="98">
        <f>ROUND((C125*E125*G125),2)</f>
        <v>19.2</v>
      </c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</row>
    <row r="127" spans="1:13" x14ac:dyDescent="0.2">
      <c r="A127" s="148"/>
      <c r="B127" s="100"/>
      <c r="C127" s="101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</row>
    <row r="128" spans="1:13" x14ac:dyDescent="0.2">
      <c r="A128" s="148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</row>
    <row r="129" spans="1:13" x14ac:dyDescent="0.2">
      <c r="A129" s="148" t="str">
        <f>Orçamento!C37</f>
        <v>1.2</v>
      </c>
      <c r="B129" s="148" t="str">
        <f>Orçamento!D37</f>
        <v>Regularização de Superfícies em terra com Motoniveladora</v>
      </c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</row>
    <row r="130" spans="1:13" x14ac:dyDescent="0.2">
      <c r="A130" s="148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</row>
    <row r="131" spans="1:13" x14ac:dyDescent="0.2">
      <c r="A131" s="148"/>
      <c r="B131" s="149" t="s">
        <v>17</v>
      </c>
      <c r="C131" s="147">
        <f>C125</f>
        <v>160</v>
      </c>
      <c r="D131" s="147" t="s">
        <v>9</v>
      </c>
      <c r="E131" s="147">
        <v>0.3</v>
      </c>
      <c r="F131" s="147" t="s">
        <v>9</v>
      </c>
      <c r="G131" s="147">
        <v>0.25</v>
      </c>
      <c r="H131" s="148"/>
      <c r="I131" s="148"/>
      <c r="J131" s="148"/>
      <c r="K131" s="148"/>
      <c r="L131" s="148"/>
      <c r="M131" s="148"/>
    </row>
    <row r="132" spans="1:13" x14ac:dyDescent="0.2">
      <c r="A132" s="148"/>
      <c r="B132" s="97" t="s">
        <v>17</v>
      </c>
      <c r="C132" s="98">
        <f>ROUND((C131*E131*G131),2)</f>
        <v>12</v>
      </c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</row>
    <row r="133" spans="1:13" x14ac:dyDescent="0.2">
      <c r="A133" s="148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</row>
    <row r="134" spans="1:13" x14ac:dyDescent="0.2">
      <c r="A134" s="148" t="str">
        <f>Orçamento!C38</f>
        <v>2</v>
      </c>
      <c r="B134" s="148" t="str">
        <f>Orçamento!D38</f>
        <v>ASFALTO</v>
      </c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</row>
    <row r="135" spans="1:13" x14ac:dyDescent="0.2">
      <c r="A135" s="148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</row>
    <row r="136" spans="1:13" x14ac:dyDescent="0.2">
      <c r="A136" s="148"/>
      <c r="B136" s="149" t="s">
        <v>67</v>
      </c>
      <c r="C136" s="147">
        <f>C126</f>
        <v>19.2</v>
      </c>
      <c r="D136" s="147" t="s">
        <v>52</v>
      </c>
      <c r="E136" s="147">
        <f>C132</f>
        <v>12</v>
      </c>
      <c r="F136" s="147"/>
      <c r="G136" s="147"/>
      <c r="H136" s="148"/>
      <c r="I136" s="148"/>
      <c r="J136" s="148"/>
      <c r="K136" s="148"/>
      <c r="L136" s="148"/>
      <c r="M136" s="148"/>
    </row>
    <row r="137" spans="1:13" x14ac:dyDescent="0.2">
      <c r="A137" s="148"/>
      <c r="B137" s="97" t="s">
        <v>67</v>
      </c>
      <c r="C137" s="98">
        <f>C136-E136</f>
        <v>7.1999999999999993</v>
      </c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</row>
    <row r="138" spans="1:13" x14ac:dyDescent="0.2">
      <c r="A138" s="148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</row>
    <row r="139" spans="1:13" x14ac:dyDescent="0.2">
      <c r="A139" s="148" t="str">
        <f>Orçamento!C40</f>
        <v>2.2</v>
      </c>
      <c r="B139" s="148" t="str">
        <f>Orçamento!D40</f>
        <v>Regularização de Superfícies em terra com Motoniveladora</v>
      </c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</row>
    <row r="140" spans="1:13" x14ac:dyDescent="0.2">
      <c r="A140" s="148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</row>
    <row r="141" spans="1:13" x14ac:dyDescent="0.2">
      <c r="A141" s="148"/>
      <c r="B141" s="97" t="s">
        <v>68</v>
      </c>
      <c r="C141" s="98">
        <v>1</v>
      </c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</row>
    <row r="142" spans="1:13" x14ac:dyDescent="0.2">
      <c r="A142" s="148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</row>
    <row r="143" spans="1:13" x14ac:dyDescent="0.2">
      <c r="A143" s="148" t="e">
        <f>Orçamento!#REF!</f>
        <v>#REF!</v>
      </c>
      <c r="B143" s="148" t="e">
        <f>Orçamento!#REF!</f>
        <v>#REF!</v>
      </c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</row>
    <row r="144" spans="1:13" x14ac:dyDescent="0.2">
      <c r="A144" s="148"/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</row>
    <row r="145" spans="1:13" x14ac:dyDescent="0.2">
      <c r="A145" s="148"/>
      <c r="B145" s="149" t="s">
        <v>69</v>
      </c>
      <c r="C145" s="147">
        <v>44</v>
      </c>
      <c r="D145" s="147" t="s">
        <v>9</v>
      </c>
      <c r="E145" s="147">
        <v>39.93</v>
      </c>
      <c r="F145" s="148"/>
      <c r="G145" s="148"/>
      <c r="H145" s="148"/>
      <c r="I145" s="148"/>
      <c r="J145" s="148"/>
      <c r="K145" s="148"/>
      <c r="L145" s="148"/>
      <c r="M145" s="148"/>
    </row>
    <row r="146" spans="1:13" x14ac:dyDescent="0.2">
      <c r="A146" s="148"/>
      <c r="B146" s="97" t="s">
        <v>69</v>
      </c>
      <c r="C146" s="98">
        <f>ROUND((C145*E145),2)</f>
        <v>1756.92</v>
      </c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</row>
    <row r="147" spans="1:13" x14ac:dyDescent="0.2">
      <c r="A147" s="148"/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</row>
    <row r="148" spans="1:13" x14ac:dyDescent="0.2">
      <c r="A148" s="148"/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</row>
    <row r="149" spans="1:13" x14ac:dyDescent="0.2">
      <c r="A149" s="148"/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</row>
    <row r="150" spans="1:13" x14ac:dyDescent="0.2">
      <c r="A150" s="148"/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</row>
    <row r="151" spans="1:13" x14ac:dyDescent="0.2">
      <c r="A151" s="148"/>
      <c r="B151" s="148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</row>
    <row r="152" spans="1:13" x14ac:dyDescent="0.2">
      <c r="A152" s="148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</row>
    <row r="153" spans="1:13" x14ac:dyDescent="0.2">
      <c r="A153" s="148"/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</row>
    <row r="154" spans="1:13" x14ac:dyDescent="0.2">
      <c r="A154" s="148"/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</row>
  </sheetData>
  <mergeCells count="2">
    <mergeCell ref="B93:D93"/>
    <mergeCell ref="B5:C5"/>
  </mergeCells>
  <pageMargins left="0.511811024" right="0.511811024" top="0.78740157499999996" bottom="0.78740157499999996" header="0.31496062000000002" footer="0.31496062000000002"/>
  <pageSetup paperSize="9" scale="84" orientation="portrait" r:id="rId1"/>
  <rowBreaks count="2" manualBreakCount="2">
    <brk id="66" max="12" man="1"/>
    <brk id="127" max="12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241" r:id="rId4">
          <objectPr defaultSize="0" autoPict="0" r:id="rId5">
            <anchor moveWithCells="1">
              <from>
                <xdr:col>7</xdr:col>
                <xdr:colOff>400050</xdr:colOff>
                <xdr:row>2</xdr:row>
                <xdr:rowOff>104775</xdr:rowOff>
              </from>
              <to>
                <xdr:col>12</xdr:col>
                <xdr:colOff>295275</xdr:colOff>
                <xdr:row>7</xdr:row>
                <xdr:rowOff>123825</xdr:rowOff>
              </to>
            </anchor>
          </objectPr>
        </oleObject>
      </mc:Choice>
      <mc:Fallback>
        <oleObject progId="Word.Document.12" shapeId="1024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SER.PRE.1.0</vt:lpstr>
      <vt:lpstr>PAV.2.0</vt:lpstr>
      <vt:lpstr>Orçamento</vt:lpstr>
      <vt:lpstr>Memória de Cálculo</vt:lpstr>
      <vt:lpstr>'Memória de Cálculo'!Area_de_impressao</vt:lpstr>
      <vt:lpstr>Orçamento!Area_de_impressao</vt:lpstr>
      <vt:lpstr>PAV.2.0!Area_de_impressao</vt:lpstr>
      <vt:lpstr>SER.PRE.1.0!Area_de_impressao</vt:lpstr>
      <vt:lpstr>Orçamento!Titulos_de_impressao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2019-08-28T13:47:10Z</dcterms:modified>
</cp:coreProperties>
</file>