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9735"/>
  </bookViews>
  <sheets>
    <sheet name="memória de cálculo" sheetId="7" r:id="rId1"/>
    <sheet name="Orçamento" sheetId="1" r:id="rId2"/>
    <sheet name="cronograma" sheetId="6" r:id="rId3"/>
    <sheet name="BDI" sheetId="8" r:id="rId4"/>
  </sheets>
  <definedNames>
    <definedName name="_xlnm.Print_Area" localSheetId="2">cronograma!$A$12:$O$56</definedName>
    <definedName name="_xlnm.Print_Area" localSheetId="0">'memória de cálculo'!$A$1:$P$177</definedName>
    <definedName name="_xlnm.Print_Area" localSheetId="1">Orçamento!$A$1:$I$103</definedName>
    <definedName name="_xlnm.Print_Titles" localSheetId="1">Orçamento!$11:$11</definedName>
  </definedNames>
  <calcPr calcId="152511"/>
</workbook>
</file>

<file path=xl/calcChain.xml><?xml version="1.0" encoding="utf-8"?>
<calcChain xmlns="http://schemas.openxmlformats.org/spreadsheetml/2006/main">
  <c r="H13" i="1" l="1"/>
  <c r="I13" i="1" s="1"/>
  <c r="F95" i="1" l="1"/>
  <c r="C107" i="7"/>
  <c r="F41" i="1" s="1"/>
  <c r="C102" i="7"/>
  <c r="C44" i="7"/>
  <c r="H20" i="1"/>
  <c r="C28" i="7"/>
  <c r="F20" i="1" s="1"/>
  <c r="C18" i="7"/>
  <c r="C11" i="7"/>
  <c r="F15" i="1" s="1"/>
  <c r="I20" i="1" l="1"/>
  <c r="H75" i="1" l="1"/>
  <c r="I75" i="1" s="1"/>
  <c r="A5" i="8" l="1"/>
  <c r="A4" i="8"/>
  <c r="A3" i="8"/>
  <c r="I22" i="8"/>
  <c r="I15" i="8" s="1"/>
  <c r="I24" i="8" s="1"/>
  <c r="A6" i="8" s="1"/>
  <c r="P23" i="6"/>
  <c r="P20" i="6"/>
  <c r="H80" i="1"/>
  <c r="I80" i="1" s="1"/>
  <c r="H79" i="1"/>
  <c r="I79" i="1" s="1"/>
  <c r="H78" i="1"/>
  <c r="I78" i="1" s="1"/>
  <c r="H77" i="1"/>
  <c r="I77" i="1" s="1"/>
  <c r="A10" i="1" l="1"/>
  <c r="H15" i="1"/>
  <c r="H14" i="1"/>
  <c r="H42" i="1" l="1"/>
  <c r="C112" i="7"/>
  <c r="F42" i="1" s="1"/>
  <c r="H54" i="1"/>
  <c r="C23" i="7"/>
  <c r="C34" i="7" s="1"/>
  <c r="C35" i="7" s="1"/>
  <c r="I42" i="1" l="1"/>
  <c r="H18" i="1"/>
  <c r="F18" i="1"/>
  <c r="I18" i="1" l="1"/>
  <c r="H85" i="1" l="1"/>
  <c r="I85" i="1" s="1"/>
  <c r="H84" i="1"/>
  <c r="I84" i="1" s="1"/>
  <c r="H82" i="1"/>
  <c r="I82" i="1" s="1"/>
  <c r="C53" i="7" l="1"/>
  <c r="A14" i="6" l="1"/>
  <c r="A13" i="6"/>
  <c r="A3" i="7" l="1"/>
  <c r="A2" i="7"/>
  <c r="H91" i="1" l="1"/>
  <c r="I91" i="1" s="1"/>
  <c r="I90" i="1" s="1"/>
  <c r="I89" i="1" s="1"/>
  <c r="H74" i="1"/>
  <c r="I74" i="1" s="1"/>
  <c r="L171" i="7"/>
  <c r="I171" i="7"/>
  <c r="F171" i="7"/>
  <c r="C171" i="7"/>
  <c r="C169" i="7"/>
  <c r="I169" i="7" s="1"/>
  <c r="C173" i="7" s="1"/>
  <c r="C165" i="7"/>
  <c r="C160" i="7"/>
  <c r="F54" i="1" s="1"/>
  <c r="I54" i="1" s="1"/>
  <c r="L154" i="7"/>
  <c r="L153" i="7"/>
  <c r="C142" i="7"/>
  <c r="C148" i="7" s="1"/>
  <c r="C149" i="7" s="1"/>
  <c r="C136" i="7"/>
  <c r="F48" i="1" s="1"/>
  <c r="I129" i="7"/>
  <c r="C128" i="7"/>
  <c r="I128" i="7" s="1"/>
  <c r="C127" i="7"/>
  <c r="I127" i="7" s="1"/>
  <c r="C117" i="7"/>
  <c r="I93" i="7"/>
  <c r="F93" i="7"/>
  <c r="C93" i="7"/>
  <c r="C91" i="7"/>
  <c r="I91" i="7" s="1"/>
  <c r="F40" i="1"/>
  <c r="C80" i="7"/>
  <c r="F58" i="7"/>
  <c r="C58" i="7"/>
  <c r="C7" i="7"/>
  <c r="F14" i="1" s="1"/>
  <c r="I14" i="1" s="1"/>
  <c r="C59" i="7" l="1"/>
  <c r="F21" i="1"/>
  <c r="O171" i="7"/>
  <c r="F173" i="7" s="1"/>
  <c r="C174" i="7" s="1"/>
  <c r="C155" i="7"/>
  <c r="F51" i="1"/>
  <c r="C131" i="7"/>
  <c r="L93" i="7"/>
  <c r="F95" i="7" s="1"/>
  <c r="C95" i="7"/>
  <c r="C73" i="7"/>
  <c r="C74" i="7" s="1"/>
  <c r="C63" i="7"/>
  <c r="C84" i="7" s="1"/>
  <c r="C85" i="7" s="1"/>
  <c r="C96" i="7" l="1"/>
  <c r="C64" i="7"/>
  <c r="C68" i="7"/>
  <c r="C69" i="7" s="1"/>
  <c r="F37" i="1" l="1"/>
  <c r="C122" i="7"/>
  <c r="F30" i="1"/>
  <c r="F50" i="1" l="1"/>
  <c r="H21" i="1" l="1"/>
  <c r="I21" i="1" l="1"/>
  <c r="F19" i="1" l="1"/>
  <c r="H19" i="1"/>
  <c r="I19" i="1" l="1"/>
  <c r="H76" i="1"/>
  <c r="I76" i="1" s="1"/>
  <c r="B33" i="6" l="1"/>
  <c r="B30" i="6"/>
  <c r="B27" i="6"/>
  <c r="B24" i="6"/>
  <c r="B21" i="6"/>
  <c r="B18" i="6"/>
  <c r="H41" i="1"/>
  <c r="I41" i="1" l="1"/>
  <c r="H86" i="1" l="1"/>
  <c r="I86" i="1" s="1"/>
  <c r="H87" i="1"/>
  <c r="I87" i="1" s="1"/>
  <c r="H83" i="1" l="1"/>
  <c r="I83" i="1" s="1"/>
  <c r="F22" i="1" l="1"/>
  <c r="H70" i="1"/>
  <c r="I70" i="1" s="1"/>
  <c r="H69" i="1"/>
  <c r="I69" i="1" s="1"/>
  <c r="H68" i="1"/>
  <c r="I68" i="1" s="1"/>
  <c r="H67" i="1"/>
  <c r="I67" i="1" s="1"/>
  <c r="H66" i="1"/>
  <c r="I66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H57" i="1"/>
  <c r="H55" i="1"/>
  <c r="I55" i="1" s="1"/>
  <c r="H53" i="1"/>
  <c r="H51" i="1"/>
  <c r="H50" i="1"/>
  <c r="H47" i="1"/>
  <c r="H48" i="1"/>
  <c r="I48" i="1" s="1"/>
  <c r="H46" i="1"/>
  <c r="H45" i="1"/>
  <c r="H43" i="1"/>
  <c r="H40" i="1"/>
  <c r="H39" i="1"/>
  <c r="H37" i="1"/>
  <c r="H35" i="1"/>
  <c r="H34" i="1"/>
  <c r="H32" i="1"/>
  <c r="H30" i="1"/>
  <c r="H31" i="1"/>
  <c r="H29" i="1"/>
  <c r="H28" i="1"/>
  <c r="F43" i="1"/>
  <c r="F35" i="1"/>
  <c r="F34" i="1"/>
  <c r="F32" i="1"/>
  <c r="F31" i="1"/>
  <c r="C54" i="7"/>
  <c r="I65" i="1" l="1"/>
  <c r="F28" i="1"/>
  <c r="I28" i="1" s="1"/>
  <c r="F53" i="1"/>
  <c r="I53" i="1" s="1"/>
  <c r="I52" i="1" s="1"/>
  <c r="F57" i="1"/>
  <c r="I57" i="1" s="1"/>
  <c r="I56" i="1" s="1"/>
  <c r="F39" i="1"/>
  <c r="I39" i="1" s="1"/>
  <c r="I40" i="1"/>
  <c r="F47" i="1"/>
  <c r="I47" i="1" s="1"/>
  <c r="I32" i="1"/>
  <c r="I31" i="1"/>
  <c r="I43" i="1"/>
  <c r="I34" i="1"/>
  <c r="I30" i="1"/>
  <c r="I35" i="1"/>
  <c r="I59" i="1"/>
  <c r="I58" i="1" s="1"/>
  <c r="I38" i="1" l="1"/>
  <c r="I33" i="1"/>
  <c r="F29" i="1"/>
  <c r="I29" i="1" s="1"/>
  <c r="I27" i="1" s="1"/>
  <c r="I51" i="1"/>
  <c r="I50" i="1"/>
  <c r="C123" i="7"/>
  <c r="I37" i="1"/>
  <c r="I36" i="1" s="1"/>
  <c r="I49" i="1" l="1"/>
  <c r="F45" i="1"/>
  <c r="I45" i="1" s="1"/>
  <c r="F46" i="1"/>
  <c r="I46" i="1" s="1"/>
  <c r="I44" i="1" l="1"/>
  <c r="H26" i="1" s="1"/>
  <c r="I26" i="1"/>
  <c r="C24" i="6" s="1"/>
  <c r="H94" i="1"/>
  <c r="I94" i="1" s="1"/>
  <c r="E25" i="6" l="1"/>
  <c r="O25" i="6"/>
  <c r="J25" i="6"/>
  <c r="N25" i="6"/>
  <c r="M25" i="6"/>
  <c r="K25" i="6"/>
  <c r="I25" i="6"/>
  <c r="G25" i="6"/>
  <c r="L25" i="6"/>
  <c r="F25" i="6"/>
  <c r="H25" i="6"/>
  <c r="D25" i="6"/>
  <c r="P32" i="6" s="1"/>
  <c r="H24" i="1"/>
  <c r="I24" i="1" s="1"/>
  <c r="H23" i="1"/>
  <c r="I23" i="1" s="1"/>
  <c r="H22" i="1"/>
  <c r="I22" i="1" s="1"/>
  <c r="I17" i="1" s="1"/>
  <c r="H95" i="1" l="1"/>
  <c r="I95" i="1" s="1"/>
  <c r="H93" i="1"/>
  <c r="I93" i="1" s="1"/>
  <c r="H81" i="1"/>
  <c r="I81" i="1" s="1"/>
  <c r="I73" i="1" s="1"/>
  <c r="I92" i="1" l="1"/>
  <c r="I72" i="1"/>
  <c r="C33" i="6"/>
  <c r="C21" i="6"/>
  <c r="I15" i="1"/>
  <c r="I12" i="1" l="1"/>
  <c r="I96" i="1" s="1"/>
  <c r="L22" i="6"/>
  <c r="L35" i="6" s="1"/>
  <c r="J22" i="6"/>
  <c r="H22" i="6"/>
  <c r="H35" i="6" s="1"/>
  <c r="E22" i="6"/>
  <c r="E35" i="6" s="1"/>
  <c r="O22" i="6"/>
  <c r="N22" i="6"/>
  <c r="M22" i="6"/>
  <c r="K22" i="6"/>
  <c r="K35" i="6" s="1"/>
  <c r="I22" i="6"/>
  <c r="I35" i="6" s="1"/>
  <c r="G22" i="6"/>
  <c r="G35" i="6" s="1"/>
  <c r="D22" i="6"/>
  <c r="O34" i="6"/>
  <c r="N34" i="6"/>
  <c r="M34" i="6"/>
  <c r="C27" i="6"/>
  <c r="C18" i="6"/>
  <c r="F22" i="6"/>
  <c r="F35" i="6" s="1"/>
  <c r="P29" i="6" l="1"/>
  <c r="J35" i="6"/>
  <c r="N28" i="6"/>
  <c r="M28" i="6"/>
  <c r="O28" i="6"/>
  <c r="D19" i="6"/>
  <c r="P26" i="6" s="1"/>
  <c r="D28" i="6"/>
  <c r="C30" i="6"/>
  <c r="C35" i="6" s="1"/>
  <c r="E36" i="6" s="1"/>
  <c r="G36" i="6" l="1"/>
  <c r="K36" i="6"/>
  <c r="L36" i="6"/>
  <c r="H36" i="6"/>
  <c r="J36" i="6"/>
  <c r="N31" i="6"/>
  <c r="N35" i="6" s="1"/>
  <c r="N36" i="6" s="1"/>
  <c r="D31" i="6"/>
  <c r="D35" i="6" s="1"/>
  <c r="D36" i="6" s="1"/>
  <c r="O31" i="6"/>
  <c r="O35" i="6" s="1"/>
  <c r="M31" i="6"/>
  <c r="M35" i="6" s="1"/>
  <c r="M36" i="6" s="1"/>
  <c r="I36" i="6"/>
  <c r="I109" i="1"/>
  <c r="K96" i="1"/>
  <c r="L96" i="1" s="1"/>
  <c r="L108" i="1" s="1"/>
  <c r="B5" i="1"/>
  <c r="P35" i="6" l="1"/>
  <c r="F36" i="6"/>
  <c r="O36" i="6"/>
  <c r="C36" i="6" l="1"/>
</calcChain>
</file>

<file path=xl/sharedStrings.xml><?xml version="1.0" encoding="utf-8"?>
<sst xmlns="http://schemas.openxmlformats.org/spreadsheetml/2006/main" count="680" uniqueCount="326">
  <si>
    <t>ITEM</t>
  </si>
  <si>
    <t>DESCRIÇÃO DOS SERVIÇOS</t>
  </si>
  <si>
    <t>UNID.</t>
  </si>
  <si>
    <t>QUANT.</t>
  </si>
  <si>
    <t>1.1</t>
  </si>
  <si>
    <t>SERVIÇOS INICIAIS</t>
  </si>
  <si>
    <t>m²</t>
  </si>
  <si>
    <t>m³</t>
  </si>
  <si>
    <t>3.1</t>
  </si>
  <si>
    <t>3.2</t>
  </si>
  <si>
    <t>3.3</t>
  </si>
  <si>
    <t>INSTALAÇÕES ELÉTRICAS</t>
  </si>
  <si>
    <t>PRAÇA</t>
  </si>
  <si>
    <t>5.1.1</t>
  </si>
  <si>
    <t>Escavação Manual de Cavas(Fundações Rasas)</t>
  </si>
  <si>
    <t>COBERTURA</t>
  </si>
  <si>
    <t>REVESTIMENTO</t>
  </si>
  <si>
    <t>PISO</t>
  </si>
  <si>
    <t>PINTURA</t>
  </si>
  <si>
    <t>SERVIÇOS COMPLEMENTARES</t>
  </si>
  <si>
    <t>SERVIÇOS FINAIS</t>
  </si>
  <si>
    <t>Placa de Inauguração em Acrílico /letras Bx, Relevo(60 x 40 Cm),Inclusive Base de Concreto</t>
  </si>
  <si>
    <t>TOTAL GERAL</t>
  </si>
  <si>
    <t>TABELA</t>
  </si>
  <si>
    <t>CÓDIGO</t>
  </si>
  <si>
    <t xml:space="preserve">PR. UNIT.(R$) </t>
  </si>
  <si>
    <t xml:space="preserve">PR. UNIT. C/ BDI(R$) </t>
  </si>
  <si>
    <t xml:space="preserve">VALOR TOTAL (R$) </t>
  </si>
  <si>
    <t>PREFEITURA MUNICIPAL DE OUREM /PA</t>
  </si>
  <si>
    <t>PAVIMENTAÇÃO / URBANIZAÇÃO</t>
  </si>
  <si>
    <t>und</t>
  </si>
  <si>
    <t>SEOP/PA</t>
  </si>
  <si>
    <t>SINAPI</t>
  </si>
  <si>
    <t>Locação da obra</t>
  </si>
  <si>
    <t>2.1</t>
  </si>
  <si>
    <t>2.4</t>
  </si>
  <si>
    <t>2.5</t>
  </si>
  <si>
    <t>m</t>
  </si>
  <si>
    <t>3.1.1</t>
  </si>
  <si>
    <t>3.1.2</t>
  </si>
  <si>
    <t>3.1.3</t>
  </si>
  <si>
    <t>3.1.4</t>
  </si>
  <si>
    <t>3.2.1</t>
  </si>
  <si>
    <t>3.2.2</t>
  </si>
  <si>
    <t>3.4.1</t>
  </si>
  <si>
    <t>3.4.2</t>
  </si>
  <si>
    <t>3.4.3</t>
  </si>
  <si>
    <t>4.1</t>
  </si>
  <si>
    <t>5.1</t>
  </si>
  <si>
    <t>6.2</t>
  </si>
  <si>
    <t>Lixeira em madeira c/ estrutura tubular em aço</t>
  </si>
  <si>
    <t>ÍTEM</t>
  </si>
  <si>
    <t>DESCRIÇÃO</t>
  </si>
  <si>
    <t>M</t>
  </si>
  <si>
    <t>M²</t>
  </si>
  <si>
    <t>TOTAL</t>
  </si>
  <si>
    <t>1º MÊS</t>
  </si>
  <si>
    <t>2º MÊS</t>
  </si>
  <si>
    <t>3º MÊS</t>
  </si>
  <si>
    <t>4º MÊS</t>
  </si>
  <si>
    <t>QUIOSQUE</t>
  </si>
  <si>
    <t>UND</t>
  </si>
  <si>
    <t>INFRAESTRUTURA</t>
  </si>
  <si>
    <t>M³</t>
  </si>
  <si>
    <t>Desforma</t>
  </si>
  <si>
    <t>ESTRUTURA</t>
  </si>
  <si>
    <t>Concreto armado fck=20MPA c/ forma mad. branca</t>
  </si>
  <si>
    <t>Concreto armado p/ percinta</t>
  </si>
  <si>
    <t>ALVENARIA</t>
  </si>
  <si>
    <t>Estrutura em mad. lei p/ telha de barro - pç. serrada</t>
  </si>
  <si>
    <t>Cobertura - telha plan</t>
  </si>
  <si>
    <t>Granito e=2cm</t>
  </si>
  <si>
    <t>ESQUADRIAS</t>
  </si>
  <si>
    <t>Porta de aço-esteira de enrolar c/ferr.(incl.pint.anticorrosiva)</t>
  </si>
  <si>
    <t>Ferrolho para porta e janela (média)</t>
  </si>
  <si>
    <t>Acrilica fosca externa c/massa e selador - 3 demaos</t>
  </si>
  <si>
    <t>INSTALAÇÕES ELETRICAS</t>
  </si>
  <si>
    <t>Pt</t>
  </si>
  <si>
    <t>Tomada 2P+T 20A (s/fiaçao)</t>
  </si>
  <si>
    <t>INTALAÇÕES HIDROSANITÁRIAS</t>
  </si>
  <si>
    <t>Ponto de água fria (tubos e conexões)</t>
  </si>
  <si>
    <t>3.1.5</t>
  </si>
  <si>
    <t>MEMÓRIA DE CÁLCULO</t>
  </si>
  <si>
    <t>Obs.: Está incluso calçada e meio fio das laterais</t>
  </si>
  <si>
    <t>x</t>
  </si>
  <si>
    <t>=</t>
  </si>
  <si>
    <t>E=</t>
  </si>
  <si>
    <t>Lastro de Concreto magro com seixo</t>
  </si>
  <si>
    <t>CA=</t>
  </si>
  <si>
    <t>Baldrame</t>
  </si>
  <si>
    <t>Impermeabilização para baldrame</t>
  </si>
  <si>
    <t>Concreto armado para pilar</t>
  </si>
  <si>
    <t>Concreto para percinta</t>
  </si>
  <si>
    <t>B=</t>
  </si>
  <si>
    <t>Alvenaria em Tijolo de barro a cutelo</t>
  </si>
  <si>
    <t>A=</t>
  </si>
  <si>
    <t>+</t>
  </si>
  <si>
    <t>Cobertura</t>
  </si>
  <si>
    <t>C=</t>
  </si>
  <si>
    <t>CB=</t>
  </si>
  <si>
    <t>Forro</t>
  </si>
  <si>
    <t>F=</t>
  </si>
  <si>
    <t>Chapisco / Emboço / Reboco</t>
  </si>
  <si>
    <t>Á.alvenaria</t>
  </si>
  <si>
    <t>2lados</t>
  </si>
  <si>
    <t>Ch=</t>
  </si>
  <si>
    <t>Cerâmica / Paredes</t>
  </si>
  <si>
    <t>Fundos e lados das potas de enrolar - interno</t>
  </si>
  <si>
    <t>Abaixo das potas de enrolar - interno</t>
  </si>
  <si>
    <t>Fundos e lados das potas de enrolar - externo (parte superior)</t>
  </si>
  <si>
    <t>CP=</t>
  </si>
  <si>
    <t>3 bancadas de lag.0,40m</t>
  </si>
  <si>
    <t>Piso interno</t>
  </si>
  <si>
    <t>Porta de aço de enrolar</t>
  </si>
  <si>
    <t>PR=</t>
  </si>
  <si>
    <t>Porta de Madeira</t>
  </si>
  <si>
    <t>(Grade para porta com 10cm a mais cada lado)</t>
  </si>
  <si>
    <t>Pintura externa</t>
  </si>
  <si>
    <t>Descontos: 2 janelas de atendimento de 1,2x1,9 + uma de 1,2x2,0  e 1 porta de 1,15x0,80 e uma parte cerâmica 1,2x2,0.</t>
  </si>
  <si>
    <t>-</t>
  </si>
  <si>
    <t>altura</t>
  </si>
  <si>
    <t>PM=</t>
  </si>
  <si>
    <t>3.4</t>
  </si>
  <si>
    <t>3.5</t>
  </si>
  <si>
    <t>3.6</t>
  </si>
  <si>
    <t>3.7</t>
  </si>
  <si>
    <t>3.8</t>
  </si>
  <si>
    <t>3.9</t>
  </si>
  <si>
    <t>3.10</t>
  </si>
  <si>
    <t>6.1</t>
  </si>
  <si>
    <t>6.3</t>
  </si>
  <si>
    <t>3.3.1</t>
  </si>
  <si>
    <t>3.5.4</t>
  </si>
  <si>
    <t>3.4.4</t>
  </si>
  <si>
    <t>3.4.5</t>
  </si>
  <si>
    <t>3.5.1</t>
  </si>
  <si>
    <t>3.5.2</t>
  </si>
  <si>
    <t>3.5.3</t>
  </si>
  <si>
    <t>3.6.1</t>
  </si>
  <si>
    <t>3.6.2</t>
  </si>
  <si>
    <t>3.7.1</t>
  </si>
  <si>
    <t>3.7.2</t>
  </si>
  <si>
    <t>3.7.3</t>
  </si>
  <si>
    <t>3.7.4</t>
  </si>
  <si>
    <t>3.8.1</t>
  </si>
  <si>
    <t>3.9.1</t>
  </si>
  <si>
    <t>3.9.2</t>
  </si>
  <si>
    <t>3.9.3</t>
  </si>
  <si>
    <t>3.9.4</t>
  </si>
  <si>
    <t>3.9.6</t>
  </si>
  <si>
    <t>3.10.1</t>
  </si>
  <si>
    <t>3.10.2</t>
  </si>
  <si>
    <t>3.10.3</t>
  </si>
  <si>
    <t>3.10.4</t>
  </si>
  <si>
    <t>3.10.5</t>
  </si>
  <si>
    <t>2.2</t>
  </si>
  <si>
    <t>Plantio de grama</t>
  </si>
  <si>
    <t>BANCO EM CONCRETO 8 UNIDADES</t>
  </si>
  <si>
    <t>PERCENTUAL</t>
  </si>
  <si>
    <t>GRAMA 1</t>
  </si>
  <si>
    <t>GRAMA 2</t>
  </si>
  <si>
    <t xml:space="preserve">A= </t>
  </si>
  <si>
    <t>Impermeabilização para baldrame(Igol 2 + Sika 1)</t>
  </si>
  <si>
    <t>Alvenaria tijolo de barro a singelo</t>
  </si>
  <si>
    <t>Chapisco de cimento e areia no traço 1:3</t>
  </si>
  <si>
    <t>Emboço com argamassa 1:6:Adit. Plast.</t>
  </si>
  <si>
    <t>Cabo de cobre 10mm2 - 750 V</t>
  </si>
  <si>
    <t>Haste de cobre p/ aterram. 3/4"x3m s/ conector</t>
  </si>
  <si>
    <t>Meio fio em concreto sem linha d'água</t>
  </si>
  <si>
    <t>2.6</t>
  </si>
  <si>
    <t>PIS</t>
  </si>
  <si>
    <t>COFINS</t>
  </si>
  <si>
    <t>2.3</t>
  </si>
  <si>
    <t>ISS</t>
  </si>
  <si>
    <t>Caiação</t>
  </si>
  <si>
    <t>Placa de Obra</t>
  </si>
  <si>
    <t>PO=</t>
  </si>
  <si>
    <t>1.2</t>
  </si>
  <si>
    <t>MF=</t>
  </si>
  <si>
    <t>(m)</t>
  </si>
  <si>
    <t>LC=</t>
  </si>
  <si>
    <t>Concreto Baldrame</t>
  </si>
  <si>
    <t>D=</t>
  </si>
  <si>
    <t>altura da alvenaria</t>
  </si>
  <si>
    <t>Alvenaria</t>
  </si>
  <si>
    <t>Descontos      
de Vãos</t>
  </si>
  <si>
    <t>Descontos: 2 janelas de atendimento de 1,2x1,9 + uma de 1,2x2,0  e 1 porta de 1,15x0,80</t>
  </si>
  <si>
    <t>Quant.</t>
  </si>
  <si>
    <t>BA=</t>
  </si>
  <si>
    <t>Piso interno - Lajota</t>
  </si>
  <si>
    <t>PI=</t>
  </si>
  <si>
    <t>Contapiso</t>
  </si>
  <si>
    <t>Contrapiso em argamassa traço 1:4. (cimento e areia), espessura de 6cm, preparo manual</t>
  </si>
  <si>
    <t>PA=</t>
  </si>
  <si>
    <t>Portão de ferro</t>
  </si>
  <si>
    <t>GF=</t>
  </si>
  <si>
    <t>P=</t>
  </si>
  <si>
    <t>Descontos de vãos</t>
  </si>
  <si>
    <t>Escavação manual ate 1.50m de profundidade</t>
  </si>
  <si>
    <t>Lastro de concreto magro c/ seixo (espessura=3cm)</t>
  </si>
  <si>
    <t>Plantio de Grama (Incluido terra preta)</t>
  </si>
  <si>
    <t>Placa da obra em aço galvanizado (3,00x2,00)</t>
  </si>
  <si>
    <t>Ponto de esgoto (incl. tubos, conexoes,cx. e ralos)</t>
  </si>
  <si>
    <r>
      <t>VALOR:</t>
    </r>
    <r>
      <rPr>
        <sz val="12"/>
        <rFont val="Calibri"/>
        <family val="2"/>
        <scheme val="minor"/>
      </rPr>
      <t xml:space="preserve"> </t>
    </r>
  </si>
  <si>
    <r>
      <t>PRAZO:</t>
    </r>
    <r>
      <rPr>
        <sz val="12"/>
        <rFont val="Calibri"/>
        <family val="2"/>
        <scheme val="minor"/>
      </rPr>
      <t xml:space="preserve"> </t>
    </r>
  </si>
  <si>
    <t>Balcão  em granito - e=2cm</t>
  </si>
  <si>
    <t>Locação da Obra / Limpeza</t>
  </si>
  <si>
    <t>CRONOGRAMA FÍSICO / FINANCEIRO</t>
  </si>
  <si>
    <t>Baldrame em concret Ciclópico</t>
  </si>
  <si>
    <t>Cabo de cobre 16mm2 - 750 V</t>
  </si>
  <si>
    <t>Disjuntor 1P-16A</t>
  </si>
  <si>
    <t>Disjuntor 2P-20A</t>
  </si>
  <si>
    <t>4.1.1</t>
  </si>
  <si>
    <t>4.1.2</t>
  </si>
  <si>
    <t>4.1.3</t>
  </si>
  <si>
    <t>4.1.5</t>
  </si>
  <si>
    <t>4.1.6</t>
  </si>
  <si>
    <t>4.1.7</t>
  </si>
  <si>
    <t>4.1.8</t>
  </si>
  <si>
    <t>4.1.11</t>
  </si>
  <si>
    <t>4.1.12</t>
  </si>
  <si>
    <t>4.1.13</t>
  </si>
  <si>
    <t>Ponto de luz/força (c/tubul., cx. e fiaçao) ate 200W</t>
  </si>
  <si>
    <t>Valor da Revisão Anterior</t>
  </si>
  <si>
    <t>Contrapartida</t>
  </si>
  <si>
    <r>
      <t xml:space="preserve">QUIOSQUE - </t>
    </r>
    <r>
      <rPr>
        <sz val="8"/>
        <rFont val="Arial"/>
        <family val="2"/>
      </rPr>
      <t>MEMÓRIA PARA UM QUIOSQUE (MULTIPLICADO POR 2 APENAS NA PLANILHA ORÇAMENTÁRIA)</t>
    </r>
  </si>
  <si>
    <t>RESP. TEC.:PATRICK DA SILVA SIDRIM CREA/PA 1517032679</t>
  </si>
  <si>
    <t>A1=</t>
  </si>
  <si>
    <t>A2=</t>
  </si>
  <si>
    <t>2.7</t>
  </si>
  <si>
    <t>Calçada (incl.alicerce, baldrame e concreto c/ junta seca)</t>
  </si>
  <si>
    <t>Calçada</t>
  </si>
  <si>
    <t>A5=</t>
  </si>
  <si>
    <t>A6=</t>
  </si>
  <si>
    <t>A7=</t>
  </si>
  <si>
    <t>A8=</t>
  </si>
  <si>
    <t>Meio fio sem linha d'água</t>
  </si>
  <si>
    <t>PVA sobre meio fio</t>
  </si>
  <si>
    <t>12 MESES</t>
  </si>
  <si>
    <t>Atotal=</t>
  </si>
  <si>
    <t>Barroteamento em madeira de lei p/ forro PVC</t>
  </si>
  <si>
    <t>Forro em lambri de PVC</t>
  </si>
  <si>
    <t>Portão em grade c/ chapa de ferro 3/16" - incl. ferragens e pintura antiferruginosa</t>
  </si>
  <si>
    <t>Revestimento Cerâmico Padrão Médio</t>
  </si>
  <si>
    <t>Pia 01 cuba em aço inox c/torn.,sifao e valv.(1,00m)</t>
  </si>
  <si>
    <t>Caixa em alvenaria de  30x30x30cm c/ tpo. concret</t>
  </si>
  <si>
    <t>Barroteamento</t>
  </si>
  <si>
    <t>Luminária  p/ lâmp PLL de sobrepor + Lâmpada</t>
  </si>
  <si>
    <t>170980 / 171000</t>
  </si>
  <si>
    <t>Luminária  p/ lâmp PLL de sobrepor dupla + Lâmpada</t>
  </si>
  <si>
    <t xml:space="preserve">Limpeza final da Obra </t>
  </si>
  <si>
    <t>PLANTIO DE PALMEIRA COM ALTURA DE MUDA MENOR OU IGUAL A 2,00 M.</t>
  </si>
  <si>
    <t>PLANTIO DE ARBUSTO OU  CERCA VIVA.</t>
  </si>
  <si>
    <t>Poste concr.300-DN, h=11m(incl.base concr.ciclópico)</t>
  </si>
  <si>
    <t>Baldrame em conc.simples c/seixo incl.forma mad.br.</t>
  </si>
  <si>
    <t>Ponto de força (tubul., fiaçao e disjuntor) até de 200W</t>
  </si>
  <si>
    <t>4.1.14</t>
  </si>
  <si>
    <t>74231/001</t>
  </si>
  <si>
    <t>4.1.15</t>
  </si>
  <si>
    <t>LUMINARIA ABERTA PARA ILUMINACAO PUBLICA, PARA LAMPADA A VAPOR DE METALICA ATE 400W COM BRACO EM TUBO DE ACO GALV D=50MM PROJ HOR=2.500MM</t>
  </si>
  <si>
    <t>Lâmpada mista 250W -E27</t>
  </si>
  <si>
    <t>REATOR PARA LAMPADA VAPOR - 220V/250W - USO EXTERNO 138,76</t>
  </si>
  <si>
    <t xml:space="preserve"> RELE FOTOELETRICO P/ COMANDO DE ILUMINACAO EXTERNA 220V/1000W 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</si>
  <si>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</si>
  <si>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</si>
  <si>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</si>
  <si>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</si>
  <si>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</si>
  <si>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</si>
  <si>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</si>
  <si>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</si>
  <si>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>Data Base:</t>
  </si>
  <si>
    <t xml:space="preserve">Registro Profissional:  </t>
  </si>
  <si>
    <t>Item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</si>
  <si>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</si>
  <si>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</si>
  <si>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</si>
  <si>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</si>
  <si>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</si>
  <si>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</si>
  <si>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</si>
  <si>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</si>
  <si>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6.4</t>
  </si>
  <si>
    <t>CPRB</t>
  </si>
  <si>
    <t>Total Impostos =</t>
  </si>
  <si>
    <t>Fórmula para o cálculo de BDI</t>
  </si>
  <si>
    <t>Notas:</t>
  </si>
  <si>
    <t>1) Alíquota de ISS é determinada pela “Relação de Serviços”  do município onde se prestará o serviço conforme art. 1º e art.8º da Lei Complementar nº116/2001.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</si>
  <si>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</si>
  <si>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</si>
  <si>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</si>
  <si>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PATRICK DA SILVA SIDRIM</t>
  </si>
  <si>
    <t>CREA/PA 1517032679</t>
  </si>
  <si>
    <t>SEOP/PA e SINAPI OUTUBRO 2018</t>
  </si>
  <si>
    <t>Disjuntor C 32A</t>
  </si>
  <si>
    <t>Interruptor 2 teclas simples (s/fiaçao)</t>
  </si>
  <si>
    <t>Cabo de cobre 2,5mm2 - 750 V</t>
  </si>
  <si>
    <r>
      <t>DATA:</t>
    </r>
    <r>
      <rPr>
        <sz val="12"/>
        <rFont val="Calibri"/>
        <family val="2"/>
        <scheme val="minor"/>
      </rPr>
      <t xml:space="preserve"> ABRIL DE 2019</t>
    </r>
  </si>
  <si>
    <t>SEDOP/PA DATA BASE: ABRIL 2019</t>
  </si>
  <si>
    <t>SEDOP/PA</t>
  </si>
  <si>
    <t>Encaliçamento de telha ceramica (beiral e cumieira)</t>
  </si>
  <si>
    <t>Encaliçamento</t>
  </si>
  <si>
    <t>Lajota ceramica - PEI V -  (Padrão Alto)</t>
  </si>
  <si>
    <t>2.9.5</t>
  </si>
  <si>
    <t>74050/001</t>
  </si>
  <si>
    <t>Caixa sifonada de PVC c/ grelha - 100x100x50mm</t>
  </si>
  <si>
    <t>Quadro de mediçao monofasico (c/ disjuntor)</t>
  </si>
  <si>
    <t>Responsável Técnico Municipal</t>
  </si>
  <si>
    <t>_____________________________________________</t>
  </si>
  <si>
    <t>Banco em concreto c/2 mod.2,75x0,5m</t>
  </si>
  <si>
    <r>
      <t>OBRA:</t>
    </r>
    <r>
      <rPr>
        <sz val="12"/>
        <rFont val="Calibri"/>
        <family val="2"/>
        <scheme val="minor"/>
      </rPr>
      <t xml:space="preserve"> CONSTRUÇÃO DE UMA PRAÇA COM UM QUIOSQUE</t>
    </r>
  </si>
  <si>
    <r>
      <t xml:space="preserve">LOCAL: </t>
    </r>
    <r>
      <rPr>
        <sz val="12"/>
        <rFont val="Calibri"/>
        <family val="2"/>
        <scheme val="minor"/>
      </rPr>
      <t>RUA FELIPE NERY, ZONA URBANA DO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>MUNICIPIO DE OURÉM - PA</t>
    </r>
  </si>
  <si>
    <t>SINAPI/PA DATA BASE: JULHO 2019</t>
  </si>
  <si>
    <t>A cad=</t>
  </si>
  <si>
    <t>Meio fio com linha d'água</t>
  </si>
  <si>
    <t>Meio fio em concreto com linha d'água</t>
  </si>
  <si>
    <t>Área Retangulo =</t>
  </si>
  <si>
    <t>3.4.1.1</t>
  </si>
  <si>
    <t>3.4.1.2</t>
  </si>
  <si>
    <t>3.4.1.3</t>
  </si>
  <si>
    <t>3.4.1.4</t>
  </si>
  <si>
    <t>4.1.9</t>
  </si>
  <si>
    <t>4.1.10</t>
  </si>
  <si>
    <t>Centro de distribuição p/ 03 disjuntores (s/ barramento)</t>
  </si>
  <si>
    <t>Licenças e taxas da obra (até 500m2)</t>
  </si>
  <si>
    <t>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</si>
</sst>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 &quot;#,##0.00_);\(&quot;R$ &quot;#,##0.00\)"/>
    <numFmt numFmtId="165" formatCode="_(* #,##0.00_);_(* \(#,##0.00\);_(* &quot;-&quot;??_);_(@_)"/>
    <numFmt numFmtId="166" formatCode="&quot;R$&quot;\ #,##0.00"/>
    <numFmt numFmtId="167" formatCode="[$-416]mmmm\-yy;@"/>
    <numFmt numFmtId="168" formatCode="_-[$R$-416]\ * #,##0.00_-;\-[$R$-416]\ * #,##0.00_-;_-[$R$-416]\ * &quot;-&quot;?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Arial"/>
      <family val="2"/>
    </font>
    <font>
      <sz val="7.5"/>
      <color theme="1"/>
      <name val="Calibri"/>
      <family val="2"/>
      <scheme val="minor"/>
    </font>
    <font>
      <b/>
      <sz val="7.5"/>
      <name val="Calibri"/>
      <family val="2"/>
      <scheme val="minor"/>
    </font>
    <font>
      <sz val="7.5"/>
      <color theme="1" tint="0.14999847407452621"/>
      <name val="Calibri"/>
      <family val="2"/>
      <scheme val="minor"/>
    </font>
    <font>
      <b/>
      <sz val="7.5"/>
      <name val="Arial"/>
      <family val="2"/>
    </font>
    <font>
      <sz val="7.5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20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1"/>
      <name val="Arial"/>
      <family val="2"/>
    </font>
    <font>
      <i/>
      <sz val="9"/>
      <color theme="1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1">
    <xf numFmtId="0" fontId="0" fillId="0" borderId="0" xfId="0"/>
    <xf numFmtId="0" fontId="2" fillId="0" borderId="0" xfId="0" applyNumberFormat="1" applyFont="1" applyFill="1" applyBorder="1" applyAlignment="1">
      <alignment vertical="center" wrapText="1"/>
    </xf>
    <xf numFmtId="40" fontId="2" fillId="0" borderId="0" xfId="0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39" fontId="6" fillId="0" borderId="0" xfId="0" applyNumberFormat="1" applyFont="1" applyAlignment="1">
      <alignment horizontal="center" wrapText="1"/>
    </xf>
    <xf numFmtId="164" fontId="6" fillId="0" borderId="0" xfId="0" applyNumberFormat="1" applyFont="1" applyAlignment="1">
      <alignment wrapText="1"/>
    </xf>
    <xf numFmtId="0" fontId="0" fillId="0" borderId="1" xfId="0" applyBorder="1" applyAlignment="1">
      <alignment vertical="center"/>
    </xf>
    <xf numFmtId="40" fontId="2" fillId="3" borderId="0" xfId="6" applyNumberFormat="1" applyFill="1" applyAlignment="1">
      <alignment horizontal="center"/>
    </xf>
    <xf numFmtId="40" fontId="3" fillId="3" borderId="0" xfId="6" applyNumberFormat="1" applyFont="1" applyFill="1" applyAlignment="1">
      <alignment horizontal="center"/>
    </xf>
    <xf numFmtId="40" fontId="3" fillId="3" borderId="0" xfId="6" applyNumberFormat="1" applyFont="1" applyFill="1" applyAlignment="1">
      <alignment horizontal="left"/>
    </xf>
    <xf numFmtId="40" fontId="9" fillId="3" borderId="0" xfId="6" applyNumberFormat="1" applyFont="1" applyFill="1" applyAlignment="1">
      <alignment horizontal="left"/>
    </xf>
    <xf numFmtId="40" fontId="2" fillId="3" borderId="0" xfId="6" applyNumberFormat="1" applyFont="1" applyFill="1" applyAlignment="1">
      <alignment horizontal="center"/>
    </xf>
    <xf numFmtId="38" fontId="3" fillId="3" borderId="0" xfId="6" applyNumberFormat="1" applyFont="1" applyFill="1" applyAlignment="1">
      <alignment horizontal="center"/>
    </xf>
    <xf numFmtId="38" fontId="2" fillId="3" borderId="0" xfId="6" applyNumberFormat="1" applyFill="1" applyAlignment="1">
      <alignment horizontal="center"/>
    </xf>
    <xf numFmtId="40" fontId="10" fillId="3" borderId="0" xfId="6" applyNumberFormat="1" applyFont="1" applyFill="1" applyAlignment="1">
      <alignment horizontal="left"/>
    </xf>
    <xf numFmtId="40" fontId="2" fillId="3" borderId="0" xfId="6" applyNumberFormat="1" applyFont="1" applyFill="1" applyBorder="1" applyAlignment="1">
      <alignment horizontal="center"/>
    </xf>
    <xf numFmtId="40" fontId="2" fillId="3" borderId="0" xfId="6" applyNumberFormat="1" applyFill="1" applyBorder="1" applyAlignment="1">
      <alignment horizontal="center"/>
    </xf>
    <xf numFmtId="40" fontId="3" fillId="3" borderId="0" xfId="6" applyNumberFormat="1" applyFont="1" applyFill="1" applyBorder="1" applyAlignment="1">
      <alignment horizontal="left"/>
    </xf>
    <xf numFmtId="40" fontId="11" fillId="3" borderId="0" xfId="6" applyNumberFormat="1" applyFont="1" applyFill="1" applyAlignment="1">
      <alignment horizontal="left"/>
    </xf>
    <xf numFmtId="40" fontId="10" fillId="3" borderId="0" xfId="6" applyNumberFormat="1" applyFont="1" applyFill="1" applyAlignment="1">
      <alignment vertical="top" wrapText="1"/>
    </xf>
    <xf numFmtId="40" fontId="2" fillId="3" borderId="0" xfId="6" applyNumberFormat="1" applyFont="1" applyFill="1" applyAlignment="1">
      <alignment horizontal="left"/>
    </xf>
    <xf numFmtId="166" fontId="0" fillId="0" borderId="5" xfId="0" applyNumberFormat="1" applyFont="1" applyBorder="1" applyAlignment="1">
      <alignment horizontal="right" vertical="center"/>
    </xf>
    <xf numFmtId="40" fontId="2" fillId="4" borderId="2" xfId="6" applyNumberFormat="1" applyFill="1" applyBorder="1" applyAlignment="1">
      <alignment horizontal="center"/>
    </xf>
    <xf numFmtId="40" fontId="2" fillId="4" borderId="3" xfId="6" applyNumberFormat="1" applyFont="1" applyFill="1" applyBorder="1" applyAlignment="1">
      <alignment horizontal="center"/>
    </xf>
    <xf numFmtId="40" fontId="2" fillId="5" borderId="4" xfId="6" applyNumberFormat="1" applyFill="1" applyBorder="1" applyAlignment="1">
      <alignment horizontal="center"/>
    </xf>
    <xf numFmtId="40" fontId="2" fillId="5" borderId="2" xfId="6" applyNumberFormat="1" applyFill="1" applyBorder="1" applyAlignment="1">
      <alignment horizontal="center"/>
    </xf>
    <xf numFmtId="40" fontId="2" fillId="5" borderId="3" xfId="6" applyNumberFormat="1" applyFont="1" applyFill="1" applyBorder="1" applyAlignment="1">
      <alignment horizontal="center"/>
    </xf>
    <xf numFmtId="0" fontId="14" fillId="5" borderId="14" xfId="0" applyNumberFormat="1" applyFont="1" applyFill="1" applyBorder="1" applyAlignment="1">
      <alignment horizontal="center" vertical="center" wrapText="1"/>
    </xf>
    <xf numFmtId="0" fontId="14" fillId="5" borderId="14" xfId="0" applyNumberFormat="1" applyFont="1" applyFill="1" applyBorder="1" applyAlignment="1">
      <alignment vertical="center" wrapText="1"/>
    </xf>
    <xf numFmtId="39" fontId="14" fillId="5" borderId="14" xfId="1" applyNumberFormat="1" applyFont="1" applyFill="1" applyBorder="1" applyAlignment="1">
      <alignment vertical="center" wrapText="1"/>
    </xf>
    <xf numFmtId="164" fontId="15" fillId="5" borderId="14" xfId="1" applyNumberFormat="1" applyFont="1" applyFill="1" applyBorder="1" applyAlignment="1">
      <alignment vertical="center" wrapText="1"/>
    </xf>
    <xf numFmtId="164" fontId="16" fillId="5" borderId="15" xfId="1" applyNumberFormat="1" applyFont="1" applyFill="1" applyBorder="1" applyAlignment="1">
      <alignment vertical="center" wrapText="1"/>
    </xf>
    <xf numFmtId="164" fontId="4" fillId="5" borderId="24" xfId="1" applyNumberFormat="1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center" vertical="center" wrapText="1"/>
    </xf>
    <xf numFmtId="40" fontId="13" fillId="3" borderId="0" xfId="0" applyNumberFormat="1" applyFont="1" applyFill="1" applyBorder="1" applyAlignment="1">
      <alignment horizontal="center" vertical="center" wrapText="1"/>
    </xf>
    <xf numFmtId="8" fontId="13" fillId="3" borderId="0" xfId="0" applyNumberFormat="1" applyFont="1" applyFill="1" applyBorder="1" applyAlignment="1">
      <alignment horizontal="center" vertical="center" wrapText="1"/>
    </xf>
    <xf numFmtId="8" fontId="14" fillId="3" borderId="16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40" fontId="13" fillId="3" borderId="0" xfId="0" applyNumberFormat="1" applyFont="1" applyFill="1" applyBorder="1" applyAlignment="1">
      <alignment horizontal="center" vertical="center"/>
    </xf>
    <xf numFmtId="8" fontId="13" fillId="3" borderId="0" xfId="2" applyNumberFormat="1" applyFont="1" applyFill="1" applyBorder="1" applyAlignment="1">
      <alignment horizontal="center" vertical="center"/>
    </xf>
    <xf numFmtId="8" fontId="13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40" fontId="0" fillId="3" borderId="0" xfId="0" applyNumberFormat="1" applyFont="1" applyFill="1" applyBorder="1" applyAlignment="1">
      <alignment horizontal="center" vertical="center"/>
    </xf>
    <xf numFmtId="8" fontId="0" fillId="3" borderId="0" xfId="2" applyNumberFormat="1" applyFont="1" applyFill="1" applyBorder="1" applyAlignment="1">
      <alignment horizontal="center" vertical="center"/>
    </xf>
    <xf numFmtId="8" fontId="0" fillId="3" borderId="0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40" fontId="0" fillId="3" borderId="7" xfId="0" applyNumberFormat="1" applyFont="1" applyFill="1" applyBorder="1" applyAlignment="1">
      <alignment horizontal="center" vertical="center"/>
    </xf>
    <xf numFmtId="8" fontId="0" fillId="3" borderId="7" xfId="2" applyNumberFormat="1" applyFont="1" applyFill="1" applyBorder="1" applyAlignment="1">
      <alignment horizontal="center" vertical="center"/>
    </xf>
    <xf numFmtId="8" fontId="0" fillId="3" borderId="7" xfId="0" applyNumberFormat="1" applyFont="1" applyFill="1" applyBorder="1" applyAlignment="1">
      <alignment horizontal="center" vertical="center"/>
    </xf>
    <xf numFmtId="8" fontId="14" fillId="3" borderId="8" xfId="0" applyNumberFormat="1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40" fontId="13" fillId="3" borderId="26" xfId="0" applyNumberFormat="1" applyFont="1" applyFill="1" applyBorder="1" applyAlignment="1">
      <alignment horizontal="center" vertical="center"/>
    </xf>
    <xf numFmtId="8" fontId="13" fillId="3" borderId="26" xfId="0" applyNumberFormat="1" applyFont="1" applyFill="1" applyBorder="1" applyAlignment="1">
      <alignment horizontal="center" vertical="center"/>
    </xf>
    <xf numFmtId="8" fontId="14" fillId="3" borderId="27" xfId="0" applyNumberFormat="1" applyFont="1" applyFill="1" applyBorder="1" applyAlignment="1">
      <alignment horizontal="center" vertical="center"/>
    </xf>
    <xf numFmtId="40" fontId="2" fillId="4" borderId="4" xfId="6" applyNumberFormat="1" applyFont="1" applyFill="1" applyBorder="1" applyAlignment="1">
      <alignment horizontal="center"/>
    </xf>
    <xf numFmtId="40" fontId="2" fillId="5" borderId="4" xfId="6" applyNumberFormat="1" applyFont="1" applyFill="1" applyBorder="1" applyAlignment="1">
      <alignment horizontal="center"/>
    </xf>
    <xf numFmtId="40" fontId="2" fillId="5" borderId="3" xfId="6" applyNumberFormat="1" applyFill="1" applyBorder="1" applyAlignment="1">
      <alignment horizontal="center"/>
    </xf>
    <xf numFmtId="164" fontId="16" fillId="5" borderId="24" xfId="1" applyNumberFormat="1" applyFont="1" applyFill="1" applyBorder="1" applyAlignment="1">
      <alignment vertical="center" wrapText="1"/>
    </xf>
    <xf numFmtId="0" fontId="14" fillId="5" borderId="26" xfId="0" applyNumberFormat="1" applyFont="1" applyFill="1" applyBorder="1" applyAlignment="1">
      <alignment horizontal="center" vertical="center" wrapText="1"/>
    </xf>
    <xf numFmtId="0" fontId="14" fillId="5" borderId="26" xfId="0" applyNumberFormat="1" applyFont="1" applyFill="1" applyBorder="1" applyAlignment="1">
      <alignment vertical="center" wrapText="1"/>
    </xf>
    <xf numFmtId="39" fontId="14" fillId="5" borderId="26" xfId="1" applyNumberFormat="1" applyFont="1" applyFill="1" applyBorder="1" applyAlignment="1">
      <alignment vertical="center" wrapText="1"/>
    </xf>
    <xf numFmtId="164" fontId="15" fillId="5" borderId="26" xfId="1" applyNumberFormat="1" applyFont="1" applyFill="1" applyBorder="1" applyAlignment="1">
      <alignment vertical="center" wrapText="1"/>
    </xf>
    <xf numFmtId="164" fontId="16" fillId="5" borderId="27" xfId="1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164" fontId="15" fillId="5" borderId="14" xfId="1" applyNumberFormat="1" applyFont="1" applyFill="1" applyBorder="1" applyAlignment="1">
      <alignment horizontal="left" vertical="center" wrapText="1"/>
    </xf>
    <xf numFmtId="164" fontId="16" fillId="5" borderId="14" xfId="1" applyNumberFormat="1" applyFont="1" applyFill="1" applyBorder="1" applyAlignment="1">
      <alignment horizontal="left" vertical="center" wrapText="1"/>
    </xf>
    <xf numFmtId="0" fontId="15" fillId="5" borderId="14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5" fillId="5" borderId="28" xfId="0" applyNumberFormat="1" applyFont="1" applyFill="1" applyBorder="1" applyAlignment="1">
      <alignment horizontal="center" vertical="center" wrapText="1"/>
    </xf>
    <xf numFmtId="0" fontId="3" fillId="5" borderId="22" xfId="3" applyFont="1" applyFill="1" applyBorder="1" applyAlignment="1">
      <alignment horizontal="center"/>
    </xf>
    <xf numFmtId="0" fontId="2" fillId="3" borderId="0" xfId="3" applyFill="1"/>
    <xf numFmtId="0" fontId="3" fillId="3" borderId="22" xfId="3" applyFont="1" applyFill="1" applyBorder="1" applyAlignment="1">
      <alignment horizontal="center"/>
    </xf>
    <xf numFmtId="0" fontId="2" fillId="3" borderId="22" xfId="3" applyFill="1" applyBorder="1"/>
    <xf numFmtId="0" fontId="2" fillId="3" borderId="20" xfId="3" applyFill="1" applyBorder="1"/>
    <xf numFmtId="0" fontId="2" fillId="3" borderId="21" xfId="3" applyFill="1" applyBorder="1"/>
    <xf numFmtId="0" fontId="2" fillId="3" borderId="20" xfId="3" applyFont="1" applyFill="1" applyBorder="1"/>
    <xf numFmtId="0" fontId="2" fillId="3" borderId="0" xfId="3" applyFill="1" applyAlignment="1">
      <alignment horizontal="center"/>
    </xf>
    <xf numFmtId="8" fontId="2" fillId="3" borderId="38" xfId="3" applyNumberFormat="1" applyFill="1" applyBorder="1" applyAlignment="1">
      <alignment horizontal="center"/>
    </xf>
    <xf numFmtId="0" fontId="3" fillId="5" borderId="4" xfId="3" applyFont="1" applyFill="1" applyBorder="1" applyAlignment="1">
      <alignment horizontal="center"/>
    </xf>
    <xf numFmtId="9" fontId="2" fillId="3" borderId="18" xfId="3" applyNumberFormat="1" applyFill="1" applyBorder="1" applyAlignment="1">
      <alignment horizontal="center"/>
    </xf>
    <xf numFmtId="0" fontId="2" fillId="5" borderId="19" xfId="3" applyFill="1" applyBorder="1" applyAlignment="1">
      <alignment horizontal="center"/>
    </xf>
    <xf numFmtId="0" fontId="2" fillId="3" borderId="19" xfId="3" applyFill="1" applyBorder="1" applyAlignment="1">
      <alignment horizontal="center"/>
    </xf>
    <xf numFmtId="10" fontId="2" fillId="3" borderId="18" xfId="3" applyNumberFormat="1" applyFill="1" applyBorder="1" applyAlignment="1">
      <alignment horizontal="center"/>
    </xf>
    <xf numFmtId="10" fontId="2" fillId="3" borderId="39" xfId="3" applyNumberFormat="1" applyFill="1" applyBorder="1" applyAlignment="1">
      <alignment horizontal="center"/>
    </xf>
    <xf numFmtId="0" fontId="2" fillId="3" borderId="32" xfId="3" applyFill="1" applyBorder="1" applyAlignment="1">
      <alignment horizontal="center"/>
    </xf>
    <xf numFmtId="8" fontId="2" fillId="3" borderId="40" xfId="3" applyNumberFormat="1" applyFill="1" applyBorder="1" applyAlignment="1">
      <alignment horizontal="center"/>
    </xf>
    <xf numFmtId="9" fontId="2" fillId="3" borderId="9" xfId="3" applyNumberFormat="1" applyFill="1" applyBorder="1" applyAlignment="1">
      <alignment horizontal="center"/>
    </xf>
    <xf numFmtId="0" fontId="2" fillId="5" borderId="10" xfId="3" applyFill="1" applyBorder="1" applyAlignment="1">
      <alignment horizontal="center"/>
    </xf>
    <xf numFmtId="8" fontId="2" fillId="3" borderId="11" xfId="3" applyNumberFormat="1" applyFill="1" applyBorder="1" applyAlignment="1">
      <alignment horizont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vertical="center" wrapText="1"/>
    </xf>
    <xf numFmtId="0" fontId="18" fillId="3" borderId="14" xfId="0" applyFont="1" applyFill="1" applyBorder="1" applyAlignment="1">
      <alignment horizontal="center" vertical="center" wrapText="1"/>
    </xf>
    <xf numFmtId="39" fontId="0" fillId="3" borderId="14" xfId="0" applyNumberFormat="1" applyFont="1" applyFill="1" applyBorder="1" applyAlignment="1">
      <alignment horizontal="center" vertical="center" wrapText="1"/>
    </xf>
    <xf numFmtId="164" fontId="0" fillId="3" borderId="14" xfId="0" applyNumberFormat="1" applyFont="1" applyFill="1" applyBorder="1" applyAlignment="1">
      <alignment vertical="center" wrapText="1"/>
    </xf>
    <xf numFmtId="164" fontId="0" fillId="3" borderId="14" xfId="0" applyNumberFormat="1" applyFont="1" applyFill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 wrapText="1"/>
    </xf>
    <xf numFmtId="164" fontId="0" fillId="0" borderId="17" xfId="0" applyNumberFormat="1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164" fontId="0" fillId="0" borderId="10" xfId="0" applyNumberFormat="1" applyFont="1" applyBorder="1" applyAlignment="1">
      <alignment vertical="center" wrapText="1"/>
    </xf>
    <xf numFmtId="0" fontId="0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164" fontId="0" fillId="0" borderId="9" xfId="0" applyNumberFormat="1" applyFont="1" applyBorder="1" applyAlignment="1">
      <alignment vertical="center" wrapText="1"/>
    </xf>
    <xf numFmtId="39" fontId="14" fillId="5" borderId="28" xfId="1" applyNumberFormat="1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164" fontId="0" fillId="0" borderId="12" xfId="0" applyNumberFormat="1" applyFont="1" applyBorder="1" applyAlignment="1">
      <alignment vertical="center" wrapText="1"/>
    </xf>
    <xf numFmtId="8" fontId="2" fillId="3" borderId="41" xfId="3" applyNumberFormat="1" applyFill="1" applyBorder="1" applyAlignment="1">
      <alignment horizontal="center"/>
    </xf>
    <xf numFmtId="40" fontId="2" fillId="3" borderId="0" xfId="6" applyNumberFormat="1" applyFill="1" applyAlignment="1">
      <alignment horizontal="center" vertical="center"/>
    </xf>
    <xf numFmtId="40" fontId="2" fillId="3" borderId="0" xfId="6" applyNumberFormat="1" applyFill="1" applyAlignment="1">
      <alignment horizontal="center"/>
    </xf>
    <xf numFmtId="40" fontId="2" fillId="3" borderId="0" xfId="6" applyNumberFormat="1" applyFill="1" applyAlignment="1">
      <alignment horizontal="center"/>
    </xf>
    <xf numFmtId="40" fontId="2" fillId="3" borderId="0" xfId="6" applyNumberFormat="1" applyFont="1" applyFill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0" fillId="3" borderId="10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0" fontId="3" fillId="3" borderId="0" xfId="6" applyNumberFormat="1" applyFont="1" applyFill="1" applyBorder="1" applyAlignment="1">
      <alignment horizontal="center"/>
    </xf>
    <xf numFmtId="40" fontId="2" fillId="3" borderId="0" xfId="6" applyNumberFormat="1" applyFill="1" applyBorder="1" applyAlignment="1">
      <alignment horizontal="left"/>
    </xf>
    <xf numFmtId="40" fontId="2" fillId="4" borderId="2" xfId="6" applyNumberFormat="1" applyFill="1" applyBorder="1" applyAlignment="1">
      <alignment horizontal="left"/>
    </xf>
    <xf numFmtId="40" fontId="2" fillId="3" borderId="0" xfId="6" applyNumberFormat="1" applyFill="1" applyAlignment="1">
      <alignment horizontal="left"/>
    </xf>
    <xf numFmtId="40" fontId="2" fillId="4" borderId="4" xfId="6" applyNumberFormat="1" applyFill="1" applyBorder="1" applyAlignment="1">
      <alignment horizontal="center"/>
    </xf>
    <xf numFmtId="40" fontId="2" fillId="4" borderId="3" xfId="6" applyNumberFormat="1" applyFill="1" applyBorder="1" applyAlignment="1">
      <alignment horizontal="center"/>
    </xf>
    <xf numFmtId="38" fontId="2" fillId="3" borderId="0" xfId="6" applyNumberFormat="1" applyFill="1" applyAlignment="1">
      <alignment horizontal="left"/>
    </xf>
    <xf numFmtId="40" fontId="2" fillId="5" borderId="2" xfId="6" applyNumberFormat="1" applyFill="1" applyBorder="1" applyAlignment="1">
      <alignment horizontal="left"/>
    </xf>
    <xf numFmtId="40" fontId="19" fillId="3" borderId="0" xfId="6" applyNumberFormat="1" applyFont="1" applyFill="1" applyBorder="1" applyAlignment="1">
      <alignment horizontal="left" vertical="center" wrapText="1"/>
    </xf>
    <xf numFmtId="40" fontId="10" fillId="3" borderId="0" xfId="6" applyNumberFormat="1" applyFont="1" applyFill="1" applyBorder="1" applyAlignment="1">
      <alignment horizontal="left"/>
    </xf>
    <xf numFmtId="38" fontId="2" fillId="3" borderId="0" xfId="6" applyNumberFormat="1" applyFill="1" applyBorder="1" applyAlignment="1">
      <alignment horizontal="center"/>
    </xf>
    <xf numFmtId="38" fontId="3" fillId="3" borderId="0" xfId="6" applyNumberFormat="1" applyFont="1" applyFill="1" applyBorder="1" applyAlignment="1">
      <alignment horizontal="center"/>
    </xf>
    <xf numFmtId="40" fontId="10" fillId="3" borderId="0" xfId="6" applyNumberFormat="1" applyFont="1" applyFill="1" applyBorder="1" applyAlignment="1">
      <alignment horizontal="center"/>
    </xf>
    <xf numFmtId="40" fontId="10" fillId="3" borderId="0" xfId="6" applyNumberFormat="1" applyFont="1" applyFill="1" applyBorder="1" applyAlignment="1">
      <alignment horizontal="right"/>
    </xf>
    <xf numFmtId="40" fontId="10" fillId="3" borderId="0" xfId="6" applyNumberFormat="1" applyFont="1" applyFill="1" applyBorder="1" applyAlignment="1">
      <alignment vertical="top" wrapText="1"/>
    </xf>
    <xf numFmtId="40" fontId="9" fillId="3" borderId="0" xfId="6" applyNumberFormat="1" applyFont="1" applyFill="1" applyBorder="1" applyAlignment="1">
      <alignment horizontal="left"/>
    </xf>
    <xf numFmtId="40" fontId="2" fillId="3" borderId="0" xfId="6" applyNumberFormat="1" applyFont="1" applyFill="1" applyBorder="1" applyAlignment="1">
      <alignment horizontal="right"/>
    </xf>
    <xf numFmtId="0" fontId="0" fillId="0" borderId="4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0" fillId="3" borderId="29" xfId="0" applyFont="1" applyFill="1" applyBorder="1" applyAlignment="1">
      <alignment horizontal="right" vertical="center"/>
    </xf>
    <xf numFmtId="0" fontId="20" fillId="3" borderId="10" xfId="0" applyFont="1" applyFill="1" applyBorder="1" applyAlignment="1">
      <alignment horizontal="right" vertical="center"/>
    </xf>
    <xf numFmtId="0" fontId="20" fillId="3" borderId="30" xfId="0" applyFont="1" applyFill="1" applyBorder="1" applyAlignment="1">
      <alignment horizontal="right" vertical="center"/>
    </xf>
    <xf numFmtId="166" fontId="0" fillId="0" borderId="44" xfId="0" applyNumberFormat="1" applyFont="1" applyBorder="1" applyAlignment="1">
      <alignment horizontal="right" vertical="center"/>
    </xf>
    <xf numFmtId="166" fontId="0" fillId="0" borderId="45" xfId="0" applyNumberFormat="1" applyFont="1" applyBorder="1" applyAlignment="1">
      <alignment horizontal="right" vertical="center"/>
    </xf>
    <xf numFmtId="40" fontId="10" fillId="3" borderId="0" xfId="6" applyNumberFormat="1" applyFont="1" applyFill="1" applyBorder="1" applyAlignment="1">
      <alignment horizontal="left" vertical="top" wrapText="1"/>
    </xf>
    <xf numFmtId="0" fontId="0" fillId="0" borderId="44" xfId="0" applyFont="1" applyBorder="1" applyAlignment="1">
      <alignment horizontal="left" vertical="center"/>
    </xf>
    <xf numFmtId="0" fontId="0" fillId="0" borderId="35" xfId="0" applyFont="1" applyBorder="1" applyAlignment="1">
      <alignment vertical="center" wrapText="1"/>
    </xf>
    <xf numFmtId="0" fontId="0" fillId="0" borderId="46" xfId="0" applyFont="1" applyBorder="1" applyAlignment="1">
      <alignment vertical="center" wrapText="1"/>
    </xf>
    <xf numFmtId="0" fontId="0" fillId="0" borderId="44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/>
    </xf>
    <xf numFmtId="164" fontId="0" fillId="0" borderId="44" xfId="0" applyNumberFormat="1" applyFont="1" applyBorder="1" applyAlignment="1">
      <alignment vertical="center" wrapText="1"/>
    </xf>
    <xf numFmtId="0" fontId="0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/>
    </xf>
    <xf numFmtId="166" fontId="0" fillId="0" borderId="17" xfId="0" applyNumberFormat="1" applyFont="1" applyBorder="1" applyAlignment="1">
      <alignment horizontal="right" vertical="center"/>
    </xf>
    <xf numFmtId="0" fontId="0" fillId="0" borderId="45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left" vertical="center"/>
    </xf>
    <xf numFmtId="0" fontId="18" fillId="0" borderId="45" xfId="0" applyFont="1" applyBorder="1" applyAlignment="1">
      <alignment horizontal="center" vertical="center"/>
    </xf>
    <xf numFmtId="164" fontId="0" fillId="0" borderId="45" xfId="0" applyNumberFormat="1" applyFont="1" applyBorder="1" applyAlignment="1">
      <alignment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left" vertical="center"/>
    </xf>
    <xf numFmtId="0" fontId="18" fillId="0" borderId="46" xfId="0" applyFont="1" applyBorder="1" applyAlignment="1">
      <alignment horizontal="center" vertical="center"/>
    </xf>
    <xf numFmtId="166" fontId="0" fillId="0" borderId="46" xfId="0" applyNumberFormat="1" applyFont="1" applyBorder="1" applyAlignment="1">
      <alignment horizontal="right" vertical="center"/>
    </xf>
    <xf numFmtId="164" fontId="0" fillId="0" borderId="46" xfId="0" applyNumberFormat="1" applyFont="1" applyBorder="1" applyAlignment="1">
      <alignment vertical="center" wrapText="1"/>
    </xf>
    <xf numFmtId="0" fontId="0" fillId="0" borderId="46" xfId="0" applyFont="1" applyBorder="1" applyAlignment="1">
      <alignment horizontal="left" vertical="center" wrapText="1"/>
    </xf>
    <xf numFmtId="0" fontId="0" fillId="3" borderId="47" xfId="0" applyFont="1" applyFill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17" fillId="0" borderId="5" xfId="3" quotePrefix="1" applyFont="1" applyFill="1" applyBorder="1" applyAlignment="1">
      <alignment vertical="center" wrapText="1"/>
    </xf>
    <xf numFmtId="0" fontId="20" fillId="0" borderId="10" xfId="0" applyFont="1" applyBorder="1" applyAlignment="1">
      <alignment horizontal="right" vertical="center" wrapText="1"/>
    </xf>
    <xf numFmtId="0" fontId="0" fillId="0" borderId="49" xfId="0" applyFont="1" applyBorder="1" applyAlignment="1">
      <alignment horizontal="center" vertical="center" wrapText="1"/>
    </xf>
    <xf numFmtId="8" fontId="7" fillId="0" borderId="12" xfId="2" applyNumberFormat="1" applyFont="1" applyFill="1" applyBorder="1" applyAlignment="1" applyProtection="1">
      <alignment horizontal="right" vertical="center"/>
    </xf>
    <xf numFmtId="0" fontId="20" fillId="3" borderId="9" xfId="0" applyFont="1" applyFill="1" applyBorder="1" applyAlignment="1">
      <alignment horizontal="right" vertical="center" wrapText="1"/>
    </xf>
    <xf numFmtId="164" fontId="6" fillId="0" borderId="37" xfId="0" applyNumberFormat="1" applyFont="1" applyBorder="1" applyAlignment="1">
      <alignment wrapText="1"/>
    </xf>
    <xf numFmtId="0" fontId="18" fillId="3" borderId="5" xfId="0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 wrapText="1"/>
    </xf>
    <xf numFmtId="0" fontId="0" fillId="0" borderId="20" xfId="0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 wrapText="1"/>
    </xf>
    <xf numFmtId="8" fontId="7" fillId="0" borderId="17" xfId="2" applyNumberFormat="1" applyFont="1" applyFill="1" applyBorder="1" applyAlignment="1" applyProtection="1">
      <alignment horizontal="right" vertical="center"/>
    </xf>
    <xf numFmtId="164" fontId="0" fillId="0" borderId="20" xfId="0" applyNumberFormat="1" applyFont="1" applyBorder="1" applyAlignment="1">
      <alignment vertical="center" wrapText="1"/>
    </xf>
    <xf numFmtId="8" fontId="7" fillId="0" borderId="5" xfId="2" applyNumberFormat="1" applyFont="1" applyFill="1" applyBorder="1" applyAlignment="1" applyProtection="1">
      <alignment horizontal="right" vertical="center"/>
    </xf>
    <xf numFmtId="0" fontId="0" fillId="0" borderId="45" xfId="0" applyFont="1" applyBorder="1" applyAlignment="1">
      <alignment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left" vertical="center"/>
    </xf>
    <xf numFmtId="166" fontId="0" fillId="0" borderId="17" xfId="0" applyNumberFormat="1" applyFont="1" applyBorder="1" applyAlignment="1">
      <alignment vertical="center"/>
    </xf>
    <xf numFmtId="166" fontId="0" fillId="0" borderId="5" xfId="0" applyNumberFormat="1" applyFont="1" applyBorder="1" applyAlignment="1">
      <alignment vertical="center"/>
    </xf>
    <xf numFmtId="0" fontId="0" fillId="0" borderId="48" xfId="0" applyFont="1" applyBorder="1" applyAlignment="1">
      <alignment horizontal="left" vertical="center"/>
    </xf>
    <xf numFmtId="166" fontId="7" fillId="0" borderId="5" xfId="5" applyNumberFormat="1" applyFont="1" applyBorder="1" applyAlignment="1">
      <alignment horizontal="right" vertical="center" wrapText="1"/>
    </xf>
    <xf numFmtId="164" fontId="0" fillId="0" borderId="51" xfId="0" applyNumberFormat="1" applyFont="1" applyBorder="1" applyAlignment="1">
      <alignment vertical="center" wrapText="1"/>
    </xf>
    <xf numFmtId="164" fontId="0" fillId="0" borderId="50" xfId="0" applyNumberFormat="1" applyFont="1" applyBorder="1" applyAlignment="1">
      <alignment vertical="center" wrapText="1"/>
    </xf>
    <xf numFmtId="9" fontId="21" fillId="5" borderId="26" xfId="7" applyFont="1" applyFill="1" applyBorder="1" applyAlignment="1">
      <alignment horizontal="center" vertical="center" wrapText="1"/>
    </xf>
    <xf numFmtId="0" fontId="21" fillId="5" borderId="14" xfId="0" applyNumberFormat="1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right" vertical="center" wrapText="1"/>
    </xf>
    <xf numFmtId="0" fontId="20" fillId="3" borderId="14" xfId="0" applyFont="1" applyFill="1" applyBorder="1" applyAlignment="1">
      <alignment horizontal="right" vertical="center" wrapText="1"/>
    </xf>
    <xf numFmtId="0" fontId="21" fillId="5" borderId="14" xfId="0" applyNumberFormat="1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/>
    </xf>
    <xf numFmtId="0" fontId="20" fillId="3" borderId="12" xfId="0" applyFont="1" applyFill="1" applyBorder="1" applyAlignment="1">
      <alignment horizontal="right" vertical="center"/>
    </xf>
    <xf numFmtId="0" fontId="20" fillId="3" borderId="17" xfId="0" applyFont="1" applyFill="1" applyBorder="1" applyAlignment="1">
      <alignment horizontal="right" vertical="center"/>
    </xf>
    <xf numFmtId="0" fontId="20" fillId="3" borderId="31" xfId="0" applyFont="1" applyFill="1" applyBorder="1" applyAlignment="1">
      <alignment horizontal="right" vertical="center"/>
    </xf>
    <xf numFmtId="0" fontId="20" fillId="3" borderId="42" xfId="0" applyFont="1" applyFill="1" applyBorder="1" applyAlignment="1">
      <alignment horizontal="right" vertical="center" wrapText="1"/>
    </xf>
    <xf numFmtId="0" fontId="20" fillId="3" borderId="19" xfId="0" applyFont="1" applyFill="1" applyBorder="1" applyAlignment="1">
      <alignment horizontal="right" vertical="center" wrapText="1"/>
    </xf>
    <xf numFmtId="0" fontId="22" fillId="3" borderId="19" xfId="3" quotePrefix="1" applyFont="1" applyFill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3" fillId="5" borderId="14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15" fillId="5" borderId="25" xfId="0" applyNumberFormat="1" applyFont="1" applyFill="1" applyBorder="1" applyAlignment="1">
      <alignment horizontal="center" vertical="center" wrapText="1"/>
    </xf>
    <xf numFmtId="0" fontId="15" fillId="5" borderId="13" xfId="0" applyNumberFormat="1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left" vertical="center" wrapText="1"/>
    </xf>
    <xf numFmtId="0" fontId="15" fillId="5" borderId="13" xfId="0" applyNumberFormat="1" applyFont="1" applyFill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25" fillId="5" borderId="13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7" fillId="3" borderId="1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left" vertical="center"/>
    </xf>
    <xf numFmtId="0" fontId="29" fillId="3" borderId="0" xfId="0" applyFont="1" applyFill="1" applyBorder="1" applyAlignment="1">
      <alignment vertical="center"/>
    </xf>
    <xf numFmtId="17" fontId="27" fillId="3" borderId="0" xfId="0" applyNumberFormat="1" applyFont="1" applyFill="1" applyBorder="1" applyAlignment="1">
      <alignment horizontal="left" vertical="center"/>
    </xf>
    <xf numFmtId="0" fontId="29" fillId="3" borderId="0" xfId="0" applyFont="1" applyFill="1" applyBorder="1" applyAlignment="1">
      <alignment horizontal="left" vertical="center"/>
    </xf>
    <xf numFmtId="0" fontId="28" fillId="3" borderId="1" xfId="0" applyFont="1" applyFill="1" applyBorder="1" applyAlignment="1">
      <alignment horizontal="left" vertical="center"/>
    </xf>
    <xf numFmtId="17" fontId="29" fillId="3" borderId="0" xfId="0" applyNumberFormat="1" applyFont="1" applyFill="1" applyBorder="1" applyAlignment="1">
      <alignment vertical="center"/>
    </xf>
    <xf numFmtId="9" fontId="29" fillId="3" borderId="7" xfId="7" applyNumberFormat="1" applyFont="1" applyFill="1" applyBorder="1" applyAlignment="1">
      <alignment horizontal="left" vertical="center"/>
    </xf>
    <xf numFmtId="0" fontId="29" fillId="3" borderId="7" xfId="0" applyFont="1" applyFill="1" applyBorder="1" applyAlignment="1">
      <alignment vertical="center"/>
    </xf>
    <xf numFmtId="0" fontId="2" fillId="3" borderId="0" xfId="3" applyFont="1" applyFill="1" applyBorder="1" applyAlignment="1">
      <alignment vertical="center"/>
    </xf>
    <xf numFmtId="0" fontId="2" fillId="3" borderId="0" xfId="3" applyFill="1" applyBorder="1" applyAlignment="1">
      <alignment horizontal="center" vertical="center"/>
    </xf>
    <xf numFmtId="0" fontId="2" fillId="3" borderId="0" xfId="3" applyFill="1" applyBorder="1" applyAlignment="1">
      <alignment horizontal="center"/>
    </xf>
    <xf numFmtId="0" fontId="2" fillId="3" borderId="0" xfId="3" applyFill="1" applyBorder="1"/>
    <xf numFmtId="0" fontId="2" fillId="3" borderId="22" xfId="3" applyFill="1" applyBorder="1" applyAlignment="1">
      <alignment horizontal="center"/>
    </xf>
    <xf numFmtId="8" fontId="2" fillId="3" borderId="20" xfId="3" applyNumberFormat="1" applyFill="1" applyBorder="1" applyAlignment="1">
      <alignment horizontal="center"/>
    </xf>
    <xf numFmtId="0" fontId="2" fillId="3" borderId="21" xfId="3" applyFill="1" applyBorder="1" applyAlignment="1">
      <alignment horizontal="center"/>
    </xf>
    <xf numFmtId="8" fontId="3" fillId="3" borderId="22" xfId="3" applyNumberFormat="1" applyFont="1" applyFill="1" applyBorder="1" applyAlignment="1">
      <alignment horizontal="center"/>
    </xf>
    <xf numFmtId="0" fontId="2" fillId="3" borderId="52" xfId="3" applyFont="1" applyFill="1" applyBorder="1" applyAlignment="1">
      <alignment vertical="center"/>
    </xf>
    <xf numFmtId="0" fontId="2" fillId="3" borderId="53" xfId="3" applyFill="1" applyBorder="1"/>
    <xf numFmtId="0" fontId="2" fillId="3" borderId="20" xfId="3" applyFill="1" applyBorder="1" applyAlignment="1">
      <alignment horizontal="center"/>
    </xf>
    <xf numFmtId="0" fontId="2" fillId="3" borderId="10" xfId="3" applyFill="1" applyBorder="1" applyAlignment="1">
      <alignment horizontal="center"/>
    </xf>
    <xf numFmtId="0" fontId="3" fillId="3" borderId="5" xfId="3" applyFont="1" applyFill="1" applyBorder="1" applyAlignment="1">
      <alignment horizontal="center"/>
    </xf>
    <xf numFmtId="9" fontId="3" fillId="3" borderId="5" xfId="3" applyNumberFormat="1" applyFont="1" applyFill="1" applyBorder="1" applyAlignment="1">
      <alignment horizontal="center"/>
    </xf>
    <xf numFmtId="9" fontId="2" fillId="3" borderId="4" xfId="7" applyFont="1" applyFill="1" applyBorder="1" applyAlignment="1">
      <alignment horizontal="center"/>
    </xf>
    <xf numFmtId="9" fontId="2" fillId="3" borderId="5" xfId="7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9" fillId="0" borderId="0" xfId="0" applyFont="1" applyBorder="1"/>
    <xf numFmtId="164" fontId="30" fillId="5" borderId="24" xfId="1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39" fontId="14" fillId="5" borderId="54" xfId="1" applyNumberFormat="1" applyFont="1" applyFill="1" applyBorder="1" applyAlignment="1">
      <alignment vertical="center" wrapText="1"/>
    </xf>
    <xf numFmtId="0" fontId="15" fillId="5" borderId="54" xfId="0" applyNumberFormat="1" applyFont="1" applyFill="1" applyBorder="1" applyAlignment="1">
      <alignment horizontal="center" vertical="center" wrapText="1"/>
    </xf>
    <xf numFmtId="164" fontId="15" fillId="5" borderId="54" xfId="1" applyNumberFormat="1" applyFont="1" applyFill="1" applyBorder="1" applyAlignment="1">
      <alignment horizontal="left" vertical="center" wrapText="1"/>
    </xf>
    <xf numFmtId="39" fontId="6" fillId="0" borderId="5" xfId="0" applyNumberFormat="1" applyFont="1" applyBorder="1" applyAlignment="1">
      <alignment horizontal="center" wrapText="1"/>
    </xf>
    <xf numFmtId="164" fontId="6" fillId="0" borderId="5" xfId="0" applyNumberFormat="1" applyFont="1" applyBorder="1" applyAlignment="1">
      <alignment wrapText="1"/>
    </xf>
    <xf numFmtId="2" fontId="2" fillId="3" borderId="0" xfId="6" applyNumberFormat="1" applyFill="1" applyAlignment="1">
      <alignment horizontal="left"/>
    </xf>
    <xf numFmtId="0" fontId="0" fillId="0" borderId="20" xfId="0" applyFont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left" vertical="center" wrapText="1"/>
    </xf>
    <xf numFmtId="0" fontId="20" fillId="3" borderId="26" xfId="0" applyFont="1" applyFill="1" applyBorder="1" applyAlignment="1">
      <alignment horizontal="right" vertical="center" wrapText="1"/>
    </xf>
    <xf numFmtId="0" fontId="0" fillId="3" borderId="26" xfId="0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vertical="center" wrapText="1"/>
    </xf>
    <xf numFmtId="0" fontId="18" fillId="3" borderId="26" xfId="0" applyFont="1" applyFill="1" applyBorder="1" applyAlignment="1">
      <alignment horizontal="center" vertical="center" wrapText="1"/>
    </xf>
    <xf numFmtId="39" fontId="0" fillId="3" borderId="26" xfId="0" applyNumberFormat="1" applyFont="1" applyFill="1" applyBorder="1" applyAlignment="1">
      <alignment horizontal="center" vertical="center" wrapText="1"/>
    </xf>
    <xf numFmtId="164" fontId="0" fillId="3" borderId="26" xfId="0" applyNumberFormat="1" applyFont="1" applyFill="1" applyBorder="1" applyAlignment="1">
      <alignment vertical="center" wrapText="1"/>
    </xf>
    <xf numFmtId="164" fontId="0" fillId="3" borderId="26" xfId="0" applyNumberFormat="1" applyFont="1" applyFill="1" applyBorder="1" applyAlignment="1">
      <alignment horizontal="left" vertical="center" wrapText="1"/>
    </xf>
    <xf numFmtId="0" fontId="15" fillId="5" borderId="4" xfId="0" applyNumberFormat="1" applyFont="1" applyFill="1" applyBorder="1" applyAlignment="1">
      <alignment horizontal="left" vertical="center" wrapText="1"/>
    </xf>
    <xf numFmtId="0" fontId="21" fillId="5" borderId="2" xfId="0" applyNumberFormat="1" applyFont="1" applyFill="1" applyBorder="1" applyAlignment="1">
      <alignment horizontal="right" vertical="center" wrapText="1"/>
    </xf>
    <xf numFmtId="0" fontId="14" fillId="5" borderId="2" xfId="0" applyNumberFormat="1" applyFont="1" applyFill="1" applyBorder="1" applyAlignment="1">
      <alignment horizontal="center" vertical="center" wrapText="1"/>
    </xf>
    <xf numFmtId="0" fontId="14" fillId="5" borderId="2" xfId="0" applyNumberFormat="1" applyFont="1" applyFill="1" applyBorder="1" applyAlignment="1">
      <alignment vertical="center" wrapText="1"/>
    </xf>
    <xf numFmtId="0" fontId="15" fillId="5" borderId="2" xfId="0" applyNumberFormat="1" applyFont="1" applyFill="1" applyBorder="1" applyAlignment="1">
      <alignment horizontal="center" vertical="center" wrapText="1"/>
    </xf>
    <xf numFmtId="39" fontId="14" fillId="5" borderId="2" xfId="1" applyNumberFormat="1" applyFont="1" applyFill="1" applyBorder="1" applyAlignment="1">
      <alignment vertical="center" wrapText="1"/>
    </xf>
    <xf numFmtId="164" fontId="15" fillId="5" borderId="2" xfId="1" applyNumberFormat="1" applyFont="1" applyFill="1" applyBorder="1" applyAlignment="1">
      <alignment horizontal="left" vertical="center" wrapText="1"/>
    </xf>
    <xf numFmtId="164" fontId="16" fillId="5" borderId="3" xfId="1" applyNumberFormat="1" applyFont="1" applyFill="1" applyBorder="1" applyAlignment="1">
      <alignment vertical="center" wrapText="1"/>
    </xf>
    <xf numFmtId="0" fontId="31" fillId="0" borderId="55" xfId="0" applyNumberFormat="1" applyFont="1" applyFill="1" applyBorder="1" applyAlignment="1">
      <alignment vertical="center" wrapText="1"/>
    </xf>
    <xf numFmtId="0" fontId="32" fillId="0" borderId="21" xfId="0" applyNumberFormat="1" applyFont="1" applyFill="1" applyBorder="1" applyAlignment="1">
      <alignment horizontal="center" vertical="center" wrapText="1"/>
    </xf>
    <xf numFmtId="166" fontId="31" fillId="0" borderId="21" xfId="1" applyNumberFormat="1" applyFont="1" applyFill="1" applyBorder="1" applyAlignment="1">
      <alignment vertical="center" wrapText="1"/>
    </xf>
    <xf numFmtId="40" fontId="2" fillId="0" borderId="0" xfId="6" applyNumberFormat="1" applyFill="1" applyBorder="1" applyAlignment="1">
      <alignment horizontal="center"/>
    </xf>
    <xf numFmtId="40" fontId="2" fillId="0" borderId="0" xfId="6" applyNumberFormat="1" applyFill="1" applyBorder="1" applyAlignment="1">
      <alignment horizontal="left"/>
    </xf>
    <xf numFmtId="0" fontId="0" fillId="3" borderId="5" xfId="0" applyFont="1" applyFill="1" applyBorder="1" applyAlignment="1">
      <alignment horizontal="left" vertical="center"/>
    </xf>
    <xf numFmtId="164" fontId="0" fillId="0" borderId="46" xfId="0" applyNumberFormat="1" applyFont="1" applyBorder="1" applyAlignment="1">
      <alignment horizontal="right" vertical="center" wrapText="1"/>
    </xf>
    <xf numFmtId="164" fontId="0" fillId="0" borderId="45" xfId="0" applyNumberFormat="1" applyFont="1" applyBorder="1" applyAlignment="1">
      <alignment horizontal="right" vertical="center" wrapText="1"/>
    </xf>
    <xf numFmtId="164" fontId="0" fillId="0" borderId="5" xfId="0" applyNumberFormat="1" applyFont="1" applyBorder="1" applyAlignment="1">
      <alignment horizontal="right" vertical="center" wrapText="1"/>
    </xf>
    <xf numFmtId="164" fontId="0" fillId="0" borderId="20" xfId="0" applyNumberFormat="1" applyFont="1" applyBorder="1" applyAlignment="1">
      <alignment horizontal="right" vertical="center" wrapText="1"/>
    </xf>
    <xf numFmtId="164" fontId="0" fillId="0" borderId="17" xfId="0" applyNumberFormat="1" applyFont="1" applyBorder="1" applyAlignment="1">
      <alignment horizontal="right" vertical="center" wrapText="1"/>
    </xf>
    <xf numFmtId="164" fontId="0" fillId="0" borderId="44" xfId="0" applyNumberFormat="1" applyFont="1" applyBorder="1" applyAlignment="1">
      <alignment horizontal="right" vertical="center" wrapText="1"/>
    </xf>
    <xf numFmtId="164" fontId="0" fillId="0" borderId="10" xfId="0" applyNumberFormat="1" applyFont="1" applyBorder="1" applyAlignment="1">
      <alignment horizontal="right" vertical="center" wrapText="1"/>
    </xf>
    <xf numFmtId="164" fontId="0" fillId="0" borderId="9" xfId="0" applyNumberFormat="1" applyFont="1" applyBorder="1" applyAlignment="1">
      <alignment horizontal="right" vertical="center" wrapText="1"/>
    </xf>
    <xf numFmtId="164" fontId="0" fillId="0" borderId="12" xfId="0" applyNumberFormat="1" applyFont="1" applyBorder="1" applyAlignment="1">
      <alignment horizontal="righ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horizontal="left" vertical="center" wrapText="1"/>
    </xf>
    <xf numFmtId="0" fontId="0" fillId="3" borderId="29" xfId="0" applyFont="1" applyFill="1" applyBorder="1" applyAlignment="1">
      <alignment horizontal="right" vertical="center"/>
    </xf>
    <xf numFmtId="164" fontId="7" fillId="0" borderId="5" xfId="0" applyNumberFormat="1" applyFont="1" applyBorder="1" applyAlignment="1">
      <alignment vertical="center" wrapText="1"/>
    </xf>
    <xf numFmtId="164" fontId="7" fillId="0" borderId="21" xfId="0" applyNumberFormat="1" applyFont="1" applyBorder="1" applyAlignment="1">
      <alignment vertical="center" wrapText="1"/>
    </xf>
    <xf numFmtId="166" fontId="7" fillId="0" borderId="5" xfId="0" applyNumberFormat="1" applyFont="1" applyBorder="1" applyAlignment="1">
      <alignment horizontal="right" vertical="center"/>
    </xf>
    <xf numFmtId="166" fontId="7" fillId="0" borderId="44" xfId="0" applyNumberFormat="1" applyFont="1" applyBorder="1" applyAlignment="1">
      <alignment horizontal="right" vertical="center"/>
    </xf>
    <xf numFmtId="166" fontId="7" fillId="0" borderId="46" xfId="0" applyNumberFormat="1" applyFont="1" applyBorder="1" applyAlignment="1">
      <alignment horizontal="right" vertical="center"/>
    </xf>
    <xf numFmtId="164" fontId="7" fillId="0" borderId="20" xfId="0" applyNumberFormat="1" applyFont="1" applyBorder="1" applyAlignment="1">
      <alignment vertical="center" wrapText="1"/>
    </xf>
    <xf numFmtId="0" fontId="0" fillId="0" borderId="21" xfId="0" applyFont="1" applyBorder="1" applyAlignment="1">
      <alignment horizontal="center" vertical="center" wrapText="1"/>
    </xf>
    <xf numFmtId="0" fontId="2" fillId="5" borderId="19" xfId="3" applyFont="1" applyFill="1" applyBorder="1" applyAlignment="1">
      <alignment horizontal="center"/>
    </xf>
    <xf numFmtId="0" fontId="2" fillId="0" borderId="19" xfId="3" applyFill="1" applyBorder="1" applyAlignment="1">
      <alignment horizontal="center"/>
    </xf>
    <xf numFmtId="9" fontId="2" fillId="3" borderId="0" xfId="3" applyNumberFormat="1" applyFill="1"/>
    <xf numFmtId="8" fontId="2" fillId="3" borderId="0" xfId="3" applyNumberFormat="1" applyFill="1"/>
    <xf numFmtId="0" fontId="33" fillId="6" borderId="56" xfId="6" applyNumberFormat="1" applyFont="1" applyFill="1" applyBorder="1" applyAlignment="1">
      <alignment vertical="center"/>
    </xf>
    <xf numFmtId="0" fontId="33" fillId="6" borderId="57" xfId="6" applyNumberFormat="1" applyFont="1" applyFill="1" applyBorder="1" applyAlignment="1">
      <alignment vertical="center"/>
    </xf>
    <xf numFmtId="0" fontId="33" fillId="6" borderId="58" xfId="6" applyNumberFormat="1" applyFont="1" applyFill="1" applyBorder="1" applyAlignment="1">
      <alignment vertical="center"/>
    </xf>
    <xf numFmtId="0" fontId="34" fillId="0" borderId="0" xfId="0" applyFont="1" applyBorder="1"/>
    <xf numFmtId="0" fontId="33" fillId="7" borderId="5" xfId="6" applyFont="1" applyFill="1" applyBorder="1" applyAlignment="1">
      <alignment vertical="center"/>
    </xf>
    <xf numFmtId="0" fontId="33" fillId="3" borderId="2" xfId="6" applyNumberFormat="1" applyFont="1" applyFill="1" applyBorder="1" applyAlignment="1">
      <alignment vertical="center"/>
    </xf>
    <xf numFmtId="0" fontId="33" fillId="3" borderId="59" xfId="6" applyNumberFormat="1" applyFont="1" applyFill="1" applyBorder="1" applyAlignment="1">
      <alignment vertical="center"/>
    </xf>
    <xf numFmtId="168" fontId="33" fillId="7" borderId="35" xfId="0" applyNumberFormat="1" applyFont="1" applyFill="1" applyBorder="1" applyAlignment="1" applyProtection="1">
      <alignment horizontal="center" vertical="center" wrapText="1"/>
    </xf>
    <xf numFmtId="0" fontId="34" fillId="0" borderId="0" xfId="0" applyFont="1"/>
    <xf numFmtId="0" fontId="33" fillId="0" borderId="54" xfId="0" applyFont="1" applyBorder="1" applyAlignment="1">
      <alignment horizontal="center"/>
    </xf>
    <xf numFmtId="0" fontId="33" fillId="0" borderId="13" xfId="0" applyFont="1" applyBorder="1"/>
    <xf numFmtId="0" fontId="34" fillId="0" borderId="14" xfId="0" applyFont="1" applyBorder="1"/>
    <xf numFmtId="2" fontId="34" fillId="0" borderId="15" xfId="0" applyNumberFormat="1" applyFont="1" applyBorder="1"/>
    <xf numFmtId="1" fontId="34" fillId="0" borderId="61" xfId="0" applyNumberFormat="1" applyFont="1" applyBorder="1" applyAlignment="1">
      <alignment horizontal="center"/>
    </xf>
    <xf numFmtId="0" fontId="34" fillId="0" borderId="62" xfId="0" applyFont="1" applyBorder="1"/>
    <xf numFmtId="0" fontId="34" fillId="0" borderId="63" xfId="0" applyFont="1" applyBorder="1"/>
    <xf numFmtId="10" fontId="34" fillId="0" borderId="64" xfId="8" applyNumberFormat="1" applyFont="1" applyFill="1" applyBorder="1" applyAlignment="1" applyProtection="1">
      <alignment horizontal="center"/>
    </xf>
    <xf numFmtId="10" fontId="34" fillId="0" borderId="64" xfId="0" applyNumberFormat="1" applyFont="1" applyBorder="1" applyAlignment="1">
      <alignment horizontal="center"/>
    </xf>
    <xf numFmtId="1" fontId="34" fillId="0" borderId="65" xfId="0" applyNumberFormat="1" applyFont="1" applyBorder="1" applyAlignment="1">
      <alignment horizontal="center"/>
    </xf>
    <xf numFmtId="0" fontId="34" fillId="0" borderId="66" xfId="0" applyFont="1" applyBorder="1"/>
    <xf numFmtId="0" fontId="34" fillId="0" borderId="67" xfId="0" applyFont="1" applyBorder="1"/>
    <xf numFmtId="0" fontId="34" fillId="0" borderId="68" xfId="0" applyFont="1" applyBorder="1"/>
    <xf numFmtId="10" fontId="34" fillId="8" borderId="69" xfId="8" applyNumberFormat="1" applyFont="1" applyFill="1" applyBorder="1" applyAlignment="1" applyProtection="1">
      <alignment horizontal="center"/>
    </xf>
    <xf numFmtId="0" fontId="34" fillId="0" borderId="1" xfId="0" applyFont="1" applyBorder="1" applyAlignment="1">
      <alignment horizontal="center"/>
    </xf>
    <xf numFmtId="10" fontId="34" fillId="0" borderId="16" xfId="0" applyNumberFormat="1" applyFont="1" applyBorder="1"/>
    <xf numFmtId="0" fontId="33" fillId="0" borderId="14" xfId="0" applyFont="1" applyBorder="1"/>
    <xf numFmtId="10" fontId="34" fillId="0" borderId="15" xfId="0" applyNumberFormat="1" applyFont="1" applyBorder="1"/>
    <xf numFmtId="0" fontId="34" fillId="0" borderId="61" xfId="0" applyFont="1" applyBorder="1" applyAlignment="1">
      <alignment horizontal="center"/>
    </xf>
    <xf numFmtId="0" fontId="34" fillId="0" borderId="65" xfId="0" applyFont="1" applyBorder="1" applyAlignment="1">
      <alignment horizontal="center"/>
    </xf>
    <xf numFmtId="10" fontId="34" fillId="0" borderId="69" xfId="8" applyNumberFormat="1" applyFont="1" applyFill="1" applyBorder="1" applyAlignment="1" applyProtection="1">
      <alignment horizontal="center"/>
    </xf>
    <xf numFmtId="0" fontId="34" fillId="0" borderId="1" xfId="0" applyFont="1" applyBorder="1"/>
    <xf numFmtId="0" fontId="34" fillId="0" borderId="70" xfId="0" applyFont="1" applyBorder="1" applyAlignment="1"/>
    <xf numFmtId="10" fontId="33" fillId="8" borderId="71" xfId="8" applyNumberFormat="1" applyFont="1" applyFill="1" applyBorder="1" applyAlignment="1" applyProtection="1">
      <alignment horizontal="center"/>
    </xf>
    <xf numFmtId="0" fontId="34" fillId="0" borderId="74" xfId="0" applyFont="1" applyBorder="1" applyAlignment="1"/>
    <xf numFmtId="0" fontId="34" fillId="0" borderId="75" xfId="0" applyFont="1" applyBorder="1" applyAlignment="1"/>
    <xf numFmtId="0" fontId="34" fillId="0" borderId="76" xfId="0" applyFont="1" applyBorder="1" applyAlignment="1"/>
    <xf numFmtId="10" fontId="33" fillId="8" borderId="71" xfId="0" applyNumberFormat="1" applyFont="1" applyFill="1" applyBorder="1" applyAlignment="1">
      <alignment horizontal="center" vertical="center"/>
    </xf>
    <xf numFmtId="10" fontId="33" fillId="0" borderId="16" xfId="0" applyNumberFormat="1" applyFont="1" applyBorder="1" applyAlignment="1">
      <alignment horizontal="center"/>
    </xf>
    <xf numFmtId="0" fontId="33" fillId="0" borderId="1" xfId="0" applyFont="1" applyBorder="1"/>
    <xf numFmtId="0" fontId="34" fillId="0" borderId="16" xfId="0" applyFont="1" applyBorder="1"/>
    <xf numFmtId="0" fontId="34" fillId="0" borderId="77" xfId="0" applyFont="1" applyBorder="1" applyAlignment="1">
      <alignment vertical="center"/>
    </xf>
    <xf numFmtId="0" fontId="34" fillId="0" borderId="78" xfId="0" applyFont="1" applyBorder="1" applyAlignment="1">
      <alignment vertical="center"/>
    </xf>
    <xf numFmtId="0" fontId="34" fillId="0" borderId="79" xfId="0" applyFont="1" applyBorder="1" applyAlignment="1">
      <alignment vertical="center"/>
    </xf>
    <xf numFmtId="0" fontId="33" fillId="3" borderId="60" xfId="6" applyNumberFormat="1" applyFont="1" applyFill="1" applyBorder="1" applyAlignment="1">
      <alignment vertical="center"/>
    </xf>
    <xf numFmtId="10" fontId="28" fillId="3" borderId="6" xfId="0" applyNumberFormat="1" applyFont="1" applyFill="1" applyBorder="1" applyAlignment="1">
      <alignment horizontal="left" vertical="center"/>
    </xf>
    <xf numFmtId="0" fontId="20" fillId="3" borderId="42" xfId="0" applyFont="1" applyFill="1" applyBorder="1" applyAlignment="1">
      <alignment horizontal="right" vertical="center"/>
    </xf>
    <xf numFmtId="164" fontId="0" fillId="0" borderId="21" xfId="0" applyNumberFormat="1" applyFont="1" applyBorder="1" applyAlignment="1">
      <alignment horizontal="right" vertical="center" wrapText="1"/>
    </xf>
    <xf numFmtId="166" fontId="7" fillId="0" borderId="47" xfId="0" applyNumberFormat="1" applyFont="1" applyBorder="1" applyAlignment="1">
      <alignment horizontal="right" vertical="center"/>
    </xf>
    <xf numFmtId="39" fontId="7" fillId="3" borderId="12" xfId="0" applyNumberFormat="1" applyFont="1" applyFill="1" applyBorder="1" applyAlignment="1">
      <alignment horizontal="center" vertical="center" wrapText="1"/>
    </xf>
    <xf numFmtId="39" fontId="7" fillId="0" borderId="5" xfId="0" applyNumberFormat="1" applyFont="1" applyBorder="1" applyAlignment="1">
      <alignment horizontal="center" vertical="center" wrapText="1"/>
    </xf>
    <xf numFmtId="39" fontId="7" fillId="0" borderId="20" xfId="0" applyNumberFormat="1" applyFont="1" applyBorder="1" applyAlignment="1">
      <alignment horizontal="center" vertical="center" wrapText="1"/>
    </xf>
    <xf numFmtId="39" fontId="7" fillId="3" borderId="9" xfId="0" applyNumberFormat="1" applyFont="1" applyFill="1" applyBorder="1" applyAlignment="1">
      <alignment horizontal="center" vertical="center" wrapText="1"/>
    </xf>
    <xf numFmtId="2" fontId="7" fillId="3" borderId="46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2" fontId="7" fillId="3" borderId="44" xfId="0" applyNumberFormat="1" applyFont="1" applyFill="1" applyBorder="1" applyAlignment="1">
      <alignment horizontal="center" vertical="center"/>
    </xf>
    <xf numFmtId="2" fontId="7" fillId="3" borderId="17" xfId="0" applyNumberFormat="1" applyFont="1" applyFill="1" applyBorder="1" applyAlignment="1">
      <alignment horizontal="center" vertical="center"/>
    </xf>
    <xf numFmtId="2" fontId="7" fillId="3" borderId="47" xfId="0" applyNumberFormat="1" applyFont="1" applyFill="1" applyBorder="1" applyAlignment="1">
      <alignment horizontal="center" vertical="center"/>
    </xf>
    <xf numFmtId="2" fontId="7" fillId="3" borderId="45" xfId="0" applyNumberFormat="1" applyFont="1" applyFill="1" applyBorder="1" applyAlignment="1">
      <alignment horizontal="center" vertical="center"/>
    </xf>
    <xf numFmtId="40" fontId="7" fillId="3" borderId="44" xfId="4" applyNumberFormat="1" applyFont="1" applyFill="1" applyBorder="1" applyAlignment="1">
      <alignment horizontal="center" vertical="center"/>
    </xf>
    <xf numFmtId="39" fontId="7" fillId="3" borderId="5" xfId="0" applyNumberFormat="1" applyFont="1" applyFill="1" applyBorder="1" applyAlignment="1">
      <alignment horizontal="center" vertical="center" wrapText="1"/>
    </xf>
    <xf numFmtId="39" fontId="7" fillId="3" borderId="17" xfId="0" applyNumberFormat="1" applyFont="1" applyFill="1" applyBorder="1" applyAlignment="1">
      <alignment horizontal="center" vertical="center" wrapText="1"/>
    </xf>
    <xf numFmtId="39" fontId="7" fillId="0" borderId="46" xfId="0" applyNumberFormat="1" applyFont="1" applyBorder="1" applyAlignment="1">
      <alignment horizontal="center" vertical="center" wrapText="1"/>
    </xf>
    <xf numFmtId="39" fontId="7" fillId="0" borderId="21" xfId="0" applyNumberFormat="1" applyFont="1" applyBorder="1" applyAlignment="1">
      <alignment horizontal="center" vertical="center" wrapText="1"/>
    </xf>
    <xf numFmtId="164" fontId="0" fillId="0" borderId="21" xfId="0" applyNumberFormat="1" applyFont="1" applyBorder="1" applyAlignment="1">
      <alignment vertical="center" wrapText="1"/>
    </xf>
    <xf numFmtId="0" fontId="25" fillId="5" borderId="0" xfId="0" applyNumberFormat="1" applyFont="1" applyFill="1" applyBorder="1" applyAlignment="1">
      <alignment horizontal="center" vertical="center" wrapText="1"/>
    </xf>
    <xf numFmtId="0" fontId="23" fillId="5" borderId="0" xfId="0" applyNumberFormat="1" applyFont="1" applyFill="1" applyBorder="1" applyAlignment="1">
      <alignment horizontal="center" vertical="center" wrapText="1"/>
    </xf>
    <xf numFmtId="0" fontId="3" fillId="5" borderId="0" xfId="0" applyNumberFormat="1" applyFont="1" applyFill="1" applyBorder="1" applyAlignment="1">
      <alignment horizontal="center" vertical="center" wrapText="1"/>
    </xf>
    <xf numFmtId="164" fontId="4" fillId="5" borderId="0" xfId="1" applyNumberFormat="1" applyFont="1" applyFill="1" applyBorder="1" applyAlignment="1">
      <alignment vertical="center" wrapText="1"/>
    </xf>
    <xf numFmtId="164" fontId="30" fillId="5" borderId="0" xfId="1" applyNumberFormat="1" applyFont="1" applyFill="1" applyBorder="1" applyAlignment="1">
      <alignment vertical="center" wrapText="1"/>
    </xf>
    <xf numFmtId="0" fontId="25" fillId="0" borderId="0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40" fontId="40" fillId="3" borderId="0" xfId="6" applyNumberFormat="1" applyFont="1" applyFill="1" applyAlignment="1">
      <alignment horizontal="center"/>
    </xf>
    <xf numFmtId="40" fontId="2" fillId="3" borderId="0" xfId="6" applyNumberFormat="1" applyFill="1" applyAlignment="1">
      <alignment horizontal="center"/>
    </xf>
    <xf numFmtId="40" fontId="3" fillId="0" borderId="0" xfId="6" applyNumberFormat="1" applyFont="1" applyFill="1" applyAlignment="1">
      <alignment horizontal="center"/>
    </xf>
    <xf numFmtId="40" fontId="2" fillId="0" borderId="0" xfId="6" applyNumberFormat="1" applyFont="1" applyFill="1" applyBorder="1" applyAlignment="1">
      <alignment horizontal="center"/>
    </xf>
    <xf numFmtId="40" fontId="10" fillId="0" borderId="0" xfId="6" applyNumberFormat="1" applyFont="1" applyFill="1" applyAlignment="1">
      <alignment horizontal="left"/>
    </xf>
    <xf numFmtId="40" fontId="2" fillId="0" borderId="0" xfId="6" applyNumberFormat="1" applyFill="1" applyAlignment="1">
      <alignment horizontal="center"/>
    </xf>
    <xf numFmtId="40" fontId="2" fillId="0" borderId="0" xfId="6" applyNumberFormat="1" applyFill="1" applyAlignment="1">
      <alignment horizontal="left"/>
    </xf>
    <xf numFmtId="0" fontId="0" fillId="3" borderId="7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21" xfId="0" applyFont="1" applyBorder="1" applyAlignment="1">
      <alignment vertical="center" wrapText="1"/>
    </xf>
    <xf numFmtId="0" fontId="18" fillId="0" borderId="21" xfId="0" applyFont="1" applyBorder="1" applyAlignment="1">
      <alignment horizontal="center" vertical="center" wrapText="1"/>
    </xf>
    <xf numFmtId="164" fontId="0" fillId="0" borderId="80" xfId="0" applyNumberFormat="1" applyFont="1" applyBorder="1" applyAlignment="1">
      <alignment vertical="center" wrapText="1"/>
    </xf>
    <xf numFmtId="0" fontId="18" fillId="0" borderId="42" xfId="0" applyFont="1" applyBorder="1" applyAlignment="1">
      <alignment horizontal="left" vertical="center" wrapText="1"/>
    </xf>
    <xf numFmtId="0" fontId="0" fillId="0" borderId="81" xfId="0" applyFont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right" vertical="center" wrapText="1"/>
    </xf>
    <xf numFmtId="0" fontId="12" fillId="3" borderId="25" xfId="0" applyFont="1" applyFill="1" applyBorder="1" applyAlignment="1">
      <alignment horizontal="left" vertical="center"/>
    </xf>
    <xf numFmtId="0" fontId="12" fillId="3" borderId="26" xfId="0" applyFont="1" applyFill="1" applyBorder="1" applyAlignment="1">
      <alignment horizontal="left" vertical="center"/>
    </xf>
    <xf numFmtId="8" fontId="27" fillId="3" borderId="0" xfId="0" applyNumberFormat="1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left" vertical="center"/>
    </xf>
    <xf numFmtId="0" fontId="3" fillId="5" borderId="14" xfId="0" applyNumberFormat="1" applyFont="1" applyFill="1" applyBorder="1" applyAlignment="1">
      <alignment horizontal="center" vertical="center" wrapText="1"/>
    </xf>
    <xf numFmtId="0" fontId="3" fillId="5" borderId="23" xfId="0" applyNumberFormat="1" applyFont="1" applyFill="1" applyBorder="1" applyAlignment="1">
      <alignment horizontal="center" vertical="center" wrapText="1"/>
    </xf>
    <xf numFmtId="40" fontId="2" fillId="3" borderId="0" xfId="6" applyNumberFormat="1" applyFill="1" applyAlignment="1">
      <alignment horizontal="center"/>
    </xf>
    <xf numFmtId="40" fontId="3" fillId="3" borderId="0" xfId="6" applyNumberFormat="1" applyFont="1" applyFill="1" applyAlignment="1">
      <alignment horizontal="center" vertical="center"/>
    </xf>
    <xf numFmtId="40" fontId="2" fillId="3" borderId="0" xfId="6" applyNumberFormat="1" applyFont="1" applyFill="1" applyBorder="1" applyAlignment="1">
      <alignment horizontal="left" vertical="center"/>
    </xf>
    <xf numFmtId="40" fontId="19" fillId="3" borderId="0" xfId="6" applyNumberFormat="1" applyFont="1" applyFill="1" applyBorder="1" applyAlignment="1">
      <alignment horizontal="center" vertical="center" wrapText="1"/>
    </xf>
    <xf numFmtId="40" fontId="10" fillId="3" borderId="0" xfId="6" applyNumberFormat="1" applyFont="1" applyFill="1" applyBorder="1" applyAlignment="1">
      <alignment horizontal="right" vertical="center" wrapText="1"/>
    </xf>
    <xf numFmtId="0" fontId="10" fillId="3" borderId="0" xfId="6" applyNumberFormat="1" applyFont="1" applyFill="1" applyBorder="1" applyAlignment="1">
      <alignment horizontal="left" wrapText="1"/>
    </xf>
    <xf numFmtId="40" fontId="10" fillId="3" borderId="0" xfId="6" applyNumberFormat="1" applyFont="1" applyFill="1" applyBorder="1" applyAlignment="1">
      <alignment horizontal="right" wrapText="1"/>
    </xf>
    <xf numFmtId="40" fontId="10" fillId="3" borderId="0" xfId="6" applyNumberFormat="1" applyFont="1" applyFill="1" applyBorder="1" applyAlignment="1">
      <alignment horizontal="right" vertical="top" wrapText="1"/>
    </xf>
    <xf numFmtId="40" fontId="10" fillId="3" borderId="0" xfId="6" applyNumberFormat="1" applyFont="1" applyFill="1" applyBorder="1" applyAlignment="1">
      <alignment horizontal="left" vertical="center" wrapText="1"/>
    </xf>
    <xf numFmtId="0" fontId="2" fillId="3" borderId="0" xfId="3" applyFill="1" applyAlignment="1">
      <alignment horizontal="center"/>
    </xf>
    <xf numFmtId="0" fontId="2" fillId="3" borderId="37" xfId="3" applyFill="1" applyBorder="1" applyAlignment="1">
      <alignment horizontal="center"/>
    </xf>
    <xf numFmtId="0" fontId="36" fillId="3" borderId="4" xfId="3" applyFont="1" applyFill="1" applyBorder="1" applyAlignment="1">
      <alignment horizontal="center" vertical="center"/>
    </xf>
    <xf numFmtId="0" fontId="36" fillId="3" borderId="2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/>
    </xf>
    <xf numFmtId="0" fontId="33" fillId="0" borderId="72" xfId="0" applyFont="1" applyBorder="1" applyAlignment="1">
      <alignment horizontal="center"/>
    </xf>
    <xf numFmtId="0" fontId="33" fillId="0" borderId="67" xfId="0" applyFont="1" applyBorder="1" applyAlignment="1">
      <alignment horizontal="center"/>
    </xf>
    <xf numFmtId="0" fontId="33" fillId="0" borderId="73" xfId="0" applyFont="1" applyBorder="1" applyAlignment="1">
      <alignment horizontal="center"/>
    </xf>
    <xf numFmtId="0" fontId="33" fillId="3" borderId="60" xfId="6" applyNumberFormat="1" applyFont="1" applyFill="1" applyBorder="1" applyAlignment="1">
      <alignment horizontal="left" vertical="center"/>
    </xf>
    <xf numFmtId="0" fontId="33" fillId="3" borderId="2" xfId="6" applyNumberFormat="1" applyFont="1" applyFill="1" applyBorder="1" applyAlignment="1">
      <alignment horizontal="left" vertical="center"/>
    </xf>
    <xf numFmtId="0" fontId="33" fillId="3" borderId="59" xfId="6" applyNumberFormat="1" applyFont="1" applyFill="1" applyBorder="1" applyAlignment="1">
      <alignment horizontal="left" vertical="center"/>
    </xf>
    <xf numFmtId="10" fontId="33" fillId="3" borderId="33" xfId="6" applyNumberFormat="1" applyFont="1" applyFill="1" applyBorder="1" applyAlignment="1">
      <alignment horizontal="left" vertical="center"/>
    </xf>
    <xf numFmtId="10" fontId="33" fillId="3" borderId="5" xfId="6" applyNumberFormat="1" applyFont="1" applyFill="1" applyBorder="1" applyAlignment="1">
      <alignment horizontal="left" vertical="center"/>
    </xf>
    <xf numFmtId="167" fontId="33" fillId="3" borderId="4" xfId="6" applyNumberFormat="1" applyFont="1" applyFill="1" applyBorder="1" applyAlignment="1">
      <alignment horizontal="center" vertical="center" wrapText="1"/>
    </xf>
    <xf numFmtId="167" fontId="33" fillId="3" borderId="2" xfId="6" applyNumberFormat="1" applyFont="1" applyFill="1" applyBorder="1" applyAlignment="1">
      <alignment horizontal="center" vertical="center" wrapText="1"/>
    </xf>
    <xf numFmtId="167" fontId="33" fillId="3" borderId="59" xfId="6" applyNumberFormat="1" applyFont="1" applyFill="1" applyBorder="1" applyAlignment="1">
      <alignment horizontal="center" vertical="center" wrapText="1"/>
    </xf>
    <xf numFmtId="0" fontId="33" fillId="3" borderId="34" xfId="6" applyNumberFormat="1" applyFont="1" applyFill="1" applyBorder="1" applyAlignment="1">
      <alignment horizontal="left" vertical="center" wrapText="1"/>
    </xf>
    <xf numFmtId="0" fontId="33" fillId="3" borderId="35" xfId="6" applyNumberFormat="1" applyFont="1" applyFill="1" applyBorder="1" applyAlignment="1">
      <alignment horizontal="left" vertical="center" wrapText="1"/>
    </xf>
    <xf numFmtId="168" fontId="33" fillId="3" borderId="35" xfId="0" applyNumberFormat="1" applyFont="1" applyFill="1" applyBorder="1" applyAlignment="1" applyProtection="1">
      <alignment horizontal="left" vertical="center"/>
    </xf>
    <xf numFmtId="168" fontId="33" fillId="3" borderId="36" xfId="0" applyNumberFormat="1" applyFont="1" applyFill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center" vertical="center" wrapText="1"/>
    </xf>
  </cellXfs>
  <cellStyles count="9">
    <cellStyle name="Moeda" xfId="2" builtinId="4"/>
    <cellStyle name="Normal" xfId="0" builtinId="0"/>
    <cellStyle name="Normal 17" xfId="6"/>
    <cellStyle name="Normal 2" xfId="3"/>
    <cellStyle name="Normal 3" xfId="5"/>
    <cellStyle name="Normal 7" xfId="4"/>
    <cellStyle name="Porcentagem" xfId="7" builtinId="5"/>
    <cellStyle name="Porcentagem 2" xfId="8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20484</xdr:colOff>
      <xdr:row>92</xdr:row>
      <xdr:rowOff>71694</xdr:rowOff>
    </xdr:from>
    <xdr:to>
      <xdr:col>1</xdr:col>
      <xdr:colOff>184355</xdr:colOff>
      <xdr:row>92</xdr:row>
      <xdr:rowOff>81936</xdr:rowOff>
    </xdr:to>
    <xdr:cxnSp macro="">
      <xdr:nvCxnSpPr>
        <xdr:cNvPr id="6" name="Conector de seta reta 5"/>
        <xdr:cNvCxnSpPr/>
      </xdr:nvCxnSpPr>
      <xdr:spPr>
        <a:xfrm>
          <a:off x="630084" y="20626644"/>
          <a:ext cx="163871" cy="1024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204841</xdr:colOff>
      <xdr:row>92</xdr:row>
      <xdr:rowOff>81936</xdr:rowOff>
    </xdr:from>
    <xdr:to>
      <xdr:col>13</xdr:col>
      <xdr:colOff>10242</xdr:colOff>
      <xdr:row>92</xdr:row>
      <xdr:rowOff>92178</xdr:rowOff>
    </xdr:to>
    <xdr:cxnSp macro="">
      <xdr:nvCxnSpPr>
        <xdr:cNvPr id="7" name="Conector de seta reta 6"/>
        <xdr:cNvCxnSpPr/>
      </xdr:nvCxnSpPr>
      <xdr:spPr>
        <a:xfrm flipH="1">
          <a:off x="5081641" y="20636886"/>
          <a:ext cx="129251" cy="1024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348225</xdr:colOff>
      <xdr:row>168</xdr:row>
      <xdr:rowOff>153629</xdr:rowOff>
    </xdr:from>
    <xdr:to>
      <xdr:col>14</xdr:col>
      <xdr:colOff>348225</xdr:colOff>
      <xdr:row>169</xdr:row>
      <xdr:rowOff>143387</xdr:rowOff>
    </xdr:to>
    <xdr:cxnSp macro="">
      <xdr:nvCxnSpPr>
        <xdr:cNvPr id="8" name="Conector de seta reta 7"/>
        <xdr:cNvCxnSpPr/>
      </xdr:nvCxnSpPr>
      <xdr:spPr>
        <a:xfrm>
          <a:off x="5872725" y="34253129"/>
          <a:ext cx="0" cy="15168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20484</xdr:colOff>
      <xdr:row>170</xdr:row>
      <xdr:rowOff>81936</xdr:rowOff>
    </xdr:from>
    <xdr:to>
      <xdr:col>1</xdr:col>
      <xdr:colOff>163872</xdr:colOff>
      <xdr:row>170</xdr:row>
      <xdr:rowOff>81936</xdr:rowOff>
    </xdr:to>
    <xdr:cxnSp macro="">
      <xdr:nvCxnSpPr>
        <xdr:cNvPr id="9" name="Conector de seta reta 8"/>
        <xdr:cNvCxnSpPr/>
      </xdr:nvCxnSpPr>
      <xdr:spPr>
        <a:xfrm>
          <a:off x="630084" y="34505286"/>
          <a:ext cx="143388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4200525</xdr:colOff>
          <xdr:row>1</xdr:row>
          <xdr:rowOff>38100</xdr:rowOff>
        </xdr:from>
        <xdr:to>
          <xdr:col>8</xdr:col>
          <xdr:colOff>971550</xdr:colOff>
          <xdr:row>8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23</xdr:row>
      <xdr:rowOff>104775</xdr:rowOff>
    </xdr:from>
    <xdr:to>
      <xdr:col>5</xdr:col>
      <xdr:colOff>171450</xdr:colOff>
      <xdr:row>23</xdr:row>
      <xdr:rowOff>581025</xdr:rowOff>
    </xdr:to>
    <xdr:pic>
      <xdr:nvPicPr>
        <xdr:cNvPr id="2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343525"/>
          <a:ext cx="2390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o_Microsoft_Word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9"/>
  <sheetViews>
    <sheetView tabSelected="1" workbookViewId="0">
      <selection activeCell="D19" sqref="D19"/>
    </sheetView>
  </sheetViews>
  <sheetFormatPr defaultRowHeight="12.75" x14ac:dyDescent="0.2"/>
  <cols>
    <col min="1" max="1" width="6.85546875" style="11" customWidth="1"/>
    <col min="2" max="2" width="8.140625" style="10" customWidth="1"/>
    <col min="3" max="3" width="9.140625" style="10" customWidth="1"/>
    <col min="4" max="4" width="6.42578125" style="127" customWidth="1"/>
    <col min="5" max="5" width="6.28515625" style="10" customWidth="1"/>
    <col min="6" max="6" width="9.140625" style="10" customWidth="1"/>
    <col min="7" max="7" width="9" style="127" customWidth="1"/>
    <col min="8" max="8" width="5.7109375" style="10" customWidth="1"/>
    <col min="9" max="9" width="8" style="10" customWidth="1"/>
    <col min="10" max="10" width="5.5703125" style="127" customWidth="1"/>
    <col min="11" max="12" width="6.28515625" style="10" customWidth="1"/>
    <col min="13" max="13" width="6.140625" style="115" customWidth="1"/>
    <col min="14" max="14" width="6.140625" style="10" customWidth="1"/>
    <col min="15" max="15" width="9" style="10" customWidth="1"/>
    <col min="16" max="16" width="6.5703125" style="10" customWidth="1"/>
    <col min="17" max="17" width="5.85546875" style="10" customWidth="1"/>
    <col min="18" max="18" width="6.28515625" style="10" customWidth="1"/>
    <col min="19" max="16384" width="9.140625" style="10"/>
  </cols>
  <sheetData>
    <row r="1" spans="1:19" ht="23.25" customHeight="1" x14ac:dyDescent="0.2">
      <c r="A1" s="398" t="s">
        <v>82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</row>
    <row r="2" spans="1:19" s="115" customFormat="1" ht="12.75" customHeight="1" x14ac:dyDescent="0.2">
      <c r="A2" s="398" t="str">
        <f>Orçamento!A1</f>
        <v>PREFEITURA MUNICIPAL DE OUREM /PA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</row>
    <row r="3" spans="1:19" s="115" customFormat="1" ht="12.75" customHeight="1" x14ac:dyDescent="0.2">
      <c r="A3" s="398" t="str">
        <f>Orçamento!A2</f>
        <v>OBRA: CONSTRUÇÃO DE UMA PRAÇA COM UM QUIOSQUE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</row>
    <row r="4" spans="1:19" s="11" customFormat="1" ht="14.25" customHeight="1" x14ac:dyDescent="0.2">
      <c r="A4" s="124" t="s">
        <v>177</v>
      </c>
      <c r="B4" s="20" t="s">
        <v>175</v>
      </c>
      <c r="C4" s="124"/>
      <c r="D4" s="20"/>
      <c r="E4" s="124"/>
      <c r="F4" s="124"/>
      <c r="G4" s="20"/>
      <c r="H4" s="124"/>
      <c r="I4" s="124"/>
      <c r="J4" s="20"/>
      <c r="K4" s="124"/>
      <c r="L4" s="124"/>
      <c r="M4" s="20"/>
      <c r="N4" s="124"/>
      <c r="O4" s="124"/>
      <c r="P4" s="20"/>
      <c r="Q4" s="124"/>
      <c r="R4" s="124"/>
      <c r="S4" s="124"/>
    </row>
    <row r="5" spans="1:19" s="11" customFormat="1" ht="14.25" customHeight="1" x14ac:dyDescent="0.2">
      <c r="A5" s="124"/>
      <c r="B5" s="20"/>
      <c r="C5" s="124"/>
      <c r="D5" s="20"/>
      <c r="E5" s="124"/>
      <c r="F5" s="124"/>
      <c r="G5" s="20"/>
      <c r="H5" s="124"/>
      <c r="I5" s="124"/>
      <c r="J5" s="20"/>
      <c r="K5" s="124"/>
      <c r="L5" s="124"/>
      <c r="M5" s="20"/>
      <c r="N5" s="124"/>
      <c r="O5" s="124"/>
      <c r="P5" s="20"/>
      <c r="Q5" s="124"/>
      <c r="R5" s="124"/>
      <c r="S5" s="124"/>
    </row>
    <row r="6" spans="1:19" s="115" customFormat="1" ht="14.25" customHeight="1" x14ac:dyDescent="0.2">
      <c r="A6" s="124"/>
      <c r="B6" s="18" t="s">
        <v>176</v>
      </c>
      <c r="C6" s="19">
        <v>3</v>
      </c>
      <c r="D6" s="125" t="s">
        <v>37</v>
      </c>
      <c r="E6" s="18" t="s">
        <v>84</v>
      </c>
      <c r="F6" s="19">
        <v>2</v>
      </c>
      <c r="G6" s="125" t="s">
        <v>37</v>
      </c>
      <c r="H6" s="18"/>
      <c r="I6" s="19"/>
      <c r="J6" s="125"/>
      <c r="K6" s="19"/>
      <c r="L6" s="19"/>
      <c r="M6" s="125"/>
      <c r="N6" s="19"/>
      <c r="O6" s="19"/>
      <c r="P6" s="125"/>
      <c r="Q6" s="19"/>
      <c r="R6" s="19"/>
      <c r="S6" s="19"/>
    </row>
    <row r="7" spans="1:19" s="115" customFormat="1" x14ac:dyDescent="0.2">
      <c r="A7" s="124"/>
      <c r="B7" s="57" t="s">
        <v>176</v>
      </c>
      <c r="C7" s="25">
        <f>C6*F6</f>
        <v>6</v>
      </c>
      <c r="D7" s="126"/>
      <c r="E7" s="26" t="s">
        <v>6</v>
      </c>
      <c r="F7" s="19"/>
      <c r="G7" s="125"/>
      <c r="H7" s="19"/>
      <c r="I7" s="19"/>
      <c r="J7" s="125"/>
      <c r="K7" s="19"/>
      <c r="L7" s="19"/>
      <c r="M7" s="125"/>
      <c r="N7" s="19"/>
      <c r="O7" s="19"/>
      <c r="P7" s="125"/>
      <c r="Q7" s="19"/>
      <c r="R7" s="19"/>
      <c r="S7" s="19"/>
    </row>
    <row r="8" spans="1:19" s="115" customFormat="1" x14ac:dyDescent="0.2">
      <c r="A8" s="124"/>
      <c r="B8" s="18"/>
      <c r="C8" s="19"/>
      <c r="D8" s="125"/>
      <c r="E8" s="18"/>
      <c r="F8" s="19"/>
      <c r="G8" s="125"/>
      <c r="H8" s="19"/>
      <c r="I8" s="19"/>
      <c r="J8" s="125"/>
      <c r="K8" s="19"/>
      <c r="L8" s="19"/>
      <c r="M8" s="125"/>
      <c r="N8" s="19"/>
      <c r="O8" s="19"/>
      <c r="P8" s="125"/>
      <c r="Q8" s="19"/>
      <c r="R8" s="19"/>
      <c r="S8" s="19"/>
    </row>
    <row r="9" spans="1:19" s="11" customFormat="1" x14ac:dyDescent="0.2">
      <c r="A9" s="11" t="s">
        <v>325</v>
      </c>
      <c r="B9" s="12" t="s">
        <v>206</v>
      </c>
      <c r="D9" s="12"/>
      <c r="G9" s="13" t="s">
        <v>83</v>
      </c>
      <c r="J9" s="12"/>
    </row>
    <row r="10" spans="1:19" ht="18.75" customHeight="1" x14ac:dyDescent="0.2">
      <c r="B10" s="10" t="s">
        <v>313</v>
      </c>
      <c r="C10" s="10">
        <v>131.62</v>
      </c>
    </row>
    <row r="11" spans="1:19" x14ac:dyDescent="0.2">
      <c r="B11" s="10" t="s">
        <v>161</v>
      </c>
      <c r="C11" s="10">
        <f>C10</f>
        <v>131.62</v>
      </c>
      <c r="E11" s="14"/>
      <c r="F11" s="16"/>
      <c r="G11" s="253"/>
    </row>
    <row r="13" spans="1:19" x14ac:dyDescent="0.2">
      <c r="A13" s="15">
        <v>2</v>
      </c>
      <c r="B13" s="12" t="s">
        <v>29</v>
      </c>
    </row>
    <row r="14" spans="1:19" s="115" customFormat="1" x14ac:dyDescent="0.2">
      <c r="A14" s="15"/>
      <c r="B14" s="12"/>
      <c r="D14" s="127"/>
      <c r="G14" s="127"/>
      <c r="J14" s="127"/>
    </row>
    <row r="15" spans="1:19" s="115" customFormat="1" x14ac:dyDescent="0.2">
      <c r="A15" s="15" t="s">
        <v>34</v>
      </c>
      <c r="B15" s="12" t="s">
        <v>231</v>
      </c>
      <c r="D15" s="127"/>
      <c r="G15" s="127"/>
      <c r="J15" s="127"/>
    </row>
    <row r="16" spans="1:19" s="115" customFormat="1" x14ac:dyDescent="0.2">
      <c r="A16" s="15"/>
      <c r="B16" s="23" t="s">
        <v>227</v>
      </c>
      <c r="C16" s="115">
        <v>65.66</v>
      </c>
      <c r="D16" s="23" t="s">
        <v>228</v>
      </c>
      <c r="E16" s="115">
        <v>6.55</v>
      </c>
      <c r="F16" s="14"/>
      <c r="G16" s="127"/>
      <c r="J16" s="127"/>
      <c r="L16" s="376" t="s">
        <v>232</v>
      </c>
      <c r="M16" s="376">
        <v>13.9</v>
      </c>
      <c r="N16" s="376" t="s">
        <v>233</v>
      </c>
      <c r="O16" s="376">
        <v>10.15</v>
      </c>
      <c r="P16" s="376" t="s">
        <v>234</v>
      </c>
      <c r="Q16" s="376">
        <v>13.9</v>
      </c>
      <c r="R16" s="376" t="s">
        <v>235</v>
      </c>
      <c r="S16" s="376">
        <v>34.229999999999997</v>
      </c>
    </row>
    <row r="17" spans="1:19" s="115" customFormat="1" x14ac:dyDescent="0.2">
      <c r="A17" s="15"/>
      <c r="B17" s="12"/>
      <c r="D17" s="127"/>
      <c r="G17" s="127"/>
      <c r="J17" s="127"/>
    </row>
    <row r="18" spans="1:19" x14ac:dyDescent="0.2">
      <c r="B18" s="11" t="s">
        <v>95</v>
      </c>
      <c r="C18" s="10">
        <f>SUM(C16-E16)</f>
        <v>59.11</v>
      </c>
      <c r="D18" s="127" t="s">
        <v>6</v>
      </c>
      <c r="H18" s="115"/>
      <c r="I18" s="115"/>
      <c r="J18" s="115"/>
      <c r="K18" s="115"/>
      <c r="L18" s="115"/>
      <c r="N18" s="115"/>
      <c r="O18" s="115"/>
    </row>
    <row r="20" spans="1:19" s="11" customFormat="1" x14ac:dyDescent="0.2">
      <c r="A20" s="15" t="s">
        <v>155</v>
      </c>
      <c r="B20" s="12" t="s">
        <v>236</v>
      </c>
      <c r="D20" s="12"/>
      <c r="G20" s="12"/>
      <c r="J20" s="12"/>
    </row>
    <row r="21" spans="1:19" ht="13.5" customHeight="1" x14ac:dyDescent="0.2">
      <c r="B21" s="114"/>
      <c r="C21" s="114"/>
      <c r="E21" s="114"/>
      <c r="F21" s="114"/>
      <c r="H21" s="114"/>
      <c r="I21" s="114"/>
    </row>
    <row r="22" spans="1:19" s="115" customFormat="1" ht="13.5" customHeight="1" x14ac:dyDescent="0.2">
      <c r="A22" s="11"/>
      <c r="B22" s="14" t="s">
        <v>178</v>
      </c>
      <c r="C22" s="127">
        <v>1.0900000000000001</v>
      </c>
      <c r="D22" s="127">
        <v>3.18</v>
      </c>
      <c r="E22" s="115">
        <v>7.83</v>
      </c>
      <c r="F22" s="115">
        <v>2.95</v>
      </c>
      <c r="G22" s="127">
        <v>2.77</v>
      </c>
      <c r="H22" s="115">
        <v>11.3</v>
      </c>
      <c r="I22" s="115">
        <v>3.76</v>
      </c>
      <c r="J22" s="23"/>
      <c r="L22" s="14"/>
      <c r="M22" s="127" t="s">
        <v>179</v>
      </c>
      <c r="O22" s="127"/>
    </row>
    <row r="23" spans="1:19" x14ac:dyDescent="0.2">
      <c r="B23" s="57" t="s">
        <v>178</v>
      </c>
      <c r="C23" s="25">
        <f>SUM(C22,D22,E22,F22,G22,H22,I22,J22,K22,L22)</f>
        <v>32.880000000000003</v>
      </c>
      <c r="D23" s="126"/>
      <c r="E23" s="26" t="s">
        <v>37</v>
      </c>
      <c r="F23" s="17"/>
      <c r="G23" s="17"/>
      <c r="H23" s="114"/>
      <c r="I23" s="114"/>
    </row>
    <row r="24" spans="1:19" s="381" customFormat="1" x14ac:dyDescent="0.2">
      <c r="A24" s="378"/>
      <c r="B24" s="379"/>
      <c r="C24" s="274"/>
      <c r="D24" s="275"/>
      <c r="E24" s="379"/>
      <c r="F24" s="380"/>
      <c r="G24" s="380"/>
      <c r="J24" s="382"/>
    </row>
    <row r="25" spans="1:19" s="381" customFormat="1" x14ac:dyDescent="0.2">
      <c r="A25" s="15" t="s">
        <v>172</v>
      </c>
      <c r="B25" s="12" t="s">
        <v>314</v>
      </c>
      <c r="C25" s="11"/>
      <c r="D25" s="12"/>
      <c r="E25" s="11"/>
      <c r="F25" s="11"/>
      <c r="G25" s="12"/>
      <c r="H25" s="11"/>
      <c r="I25" s="11"/>
      <c r="J25" s="12"/>
      <c r="K25" s="11"/>
      <c r="L25" s="11"/>
      <c r="M25" s="11"/>
    </row>
    <row r="26" spans="1:19" s="381" customFormat="1" x14ac:dyDescent="0.2">
      <c r="A26" s="11"/>
      <c r="B26" s="377"/>
      <c r="C26" s="377"/>
      <c r="D26" s="127"/>
      <c r="E26" s="377"/>
      <c r="F26" s="377"/>
      <c r="G26" s="127"/>
      <c r="H26" s="377"/>
      <c r="I26" s="377"/>
      <c r="J26" s="127"/>
      <c r="K26" s="377"/>
      <c r="L26" s="377"/>
      <c r="M26" s="377"/>
    </row>
    <row r="27" spans="1:19" s="381" customFormat="1" x14ac:dyDescent="0.2">
      <c r="A27" s="11"/>
      <c r="B27" s="14" t="s">
        <v>178</v>
      </c>
      <c r="C27" s="127">
        <v>6.3</v>
      </c>
      <c r="D27" s="127">
        <v>29.53</v>
      </c>
      <c r="E27" s="377"/>
      <c r="F27" s="377"/>
      <c r="G27" s="127"/>
      <c r="H27" s="377"/>
      <c r="I27" s="377"/>
      <c r="J27" s="23"/>
      <c r="K27" s="377"/>
      <c r="L27" s="14"/>
      <c r="M27" s="127" t="s">
        <v>179</v>
      </c>
    </row>
    <row r="28" spans="1:19" s="381" customFormat="1" x14ac:dyDescent="0.2">
      <c r="A28" s="11"/>
      <c r="B28" s="57" t="s">
        <v>178</v>
      </c>
      <c r="C28" s="25">
        <f>SUM(C27,D27,E27,F27,G27,H27,I27,J27,K27,L27)</f>
        <v>35.83</v>
      </c>
      <c r="D28" s="126"/>
      <c r="E28" s="26" t="s">
        <v>37</v>
      </c>
      <c r="F28" s="17"/>
      <c r="G28" s="17"/>
      <c r="H28" s="377"/>
      <c r="I28" s="377"/>
      <c r="J28" s="127"/>
      <c r="K28" s="377"/>
      <c r="L28" s="377"/>
      <c r="M28" s="377"/>
    </row>
    <row r="29" spans="1:19" s="381" customFormat="1" x14ac:dyDescent="0.2">
      <c r="A29" s="378"/>
      <c r="B29" s="379"/>
      <c r="C29" s="274"/>
      <c r="D29" s="275"/>
      <c r="E29" s="379"/>
      <c r="F29" s="380"/>
      <c r="G29" s="380"/>
      <c r="J29" s="382"/>
    </row>
    <row r="30" spans="1:19" s="381" customFormat="1" x14ac:dyDescent="0.2">
      <c r="A30" s="378"/>
      <c r="B30" s="379"/>
      <c r="C30" s="274"/>
      <c r="D30" s="275"/>
      <c r="E30" s="379"/>
      <c r="F30" s="380"/>
      <c r="G30" s="380"/>
      <c r="J30" s="382"/>
    </row>
    <row r="31" spans="1:19" x14ac:dyDescent="0.2">
      <c r="B31" s="18"/>
      <c r="C31" s="19"/>
      <c r="D31" s="125"/>
      <c r="E31" s="18"/>
    </row>
    <row r="32" spans="1:19" s="11" customFormat="1" ht="14.25" customHeight="1" x14ac:dyDescent="0.2">
      <c r="A32" s="124" t="s">
        <v>35</v>
      </c>
      <c r="B32" s="20" t="s">
        <v>174</v>
      </c>
      <c r="C32" s="124"/>
      <c r="D32" s="20"/>
      <c r="E32" s="124"/>
      <c r="F32" s="124"/>
      <c r="G32" s="20"/>
      <c r="H32" s="124"/>
      <c r="I32" s="124"/>
      <c r="J32" s="20"/>
      <c r="K32" s="124"/>
      <c r="L32" s="124"/>
      <c r="M32" s="20"/>
      <c r="N32" s="124"/>
      <c r="O32" s="124"/>
      <c r="P32" s="20"/>
      <c r="Q32" s="124"/>
      <c r="R32" s="124"/>
      <c r="S32" s="124"/>
    </row>
    <row r="33" spans="1:19" s="11" customFormat="1" ht="14.25" customHeight="1" x14ac:dyDescent="0.2">
      <c r="A33" s="124"/>
      <c r="B33" s="20"/>
      <c r="C33" s="124"/>
      <c r="D33" s="20"/>
      <c r="E33" s="124"/>
      <c r="F33" s="124"/>
      <c r="G33" s="20"/>
      <c r="H33" s="124"/>
      <c r="I33" s="124"/>
      <c r="J33" s="20"/>
      <c r="K33" s="124"/>
      <c r="L33" s="124"/>
      <c r="M33" s="20"/>
      <c r="N33" s="124"/>
      <c r="O33" s="124"/>
      <c r="P33" s="20"/>
      <c r="Q33" s="124"/>
      <c r="R33" s="124"/>
      <c r="S33" s="124"/>
    </row>
    <row r="34" spans="1:19" s="115" customFormat="1" ht="14.25" customHeight="1" x14ac:dyDescent="0.2">
      <c r="A34" s="124"/>
      <c r="B34" s="18" t="s">
        <v>176</v>
      </c>
      <c r="C34" s="19">
        <f>C23+C28</f>
        <v>68.710000000000008</v>
      </c>
      <c r="D34" s="125" t="s">
        <v>37</v>
      </c>
      <c r="E34" s="18" t="s">
        <v>84</v>
      </c>
      <c r="F34" s="19">
        <v>0.2</v>
      </c>
      <c r="G34" s="125" t="s">
        <v>37</v>
      </c>
      <c r="H34" s="18"/>
      <c r="I34" s="19"/>
      <c r="J34" s="125"/>
      <c r="K34" s="19"/>
      <c r="L34" s="19"/>
      <c r="M34" s="125"/>
      <c r="N34" s="19"/>
      <c r="O34" s="19"/>
      <c r="P34" s="125"/>
      <c r="Q34" s="19"/>
      <c r="R34" s="19"/>
      <c r="S34" s="19"/>
    </row>
    <row r="35" spans="1:19" s="115" customFormat="1" x14ac:dyDescent="0.2">
      <c r="A35" s="124"/>
      <c r="B35" s="57" t="s">
        <v>176</v>
      </c>
      <c r="C35" s="25">
        <f>C34*F34</f>
        <v>13.742000000000003</v>
      </c>
      <c r="D35" s="126"/>
      <c r="E35" s="26" t="s">
        <v>6</v>
      </c>
      <c r="F35" s="19"/>
      <c r="G35" s="125"/>
      <c r="H35" s="19"/>
      <c r="I35" s="19"/>
      <c r="J35" s="125"/>
      <c r="K35" s="19"/>
      <c r="L35" s="19"/>
      <c r="M35" s="125"/>
      <c r="N35" s="19"/>
      <c r="O35" s="19"/>
      <c r="P35" s="125"/>
      <c r="Q35" s="19"/>
      <c r="R35" s="19"/>
      <c r="S35" s="19"/>
    </row>
    <row r="36" spans="1:19" s="115" customFormat="1" x14ac:dyDescent="0.2">
      <c r="A36" s="124"/>
      <c r="B36" s="18"/>
      <c r="C36" s="19"/>
      <c r="D36" s="125"/>
      <c r="E36" s="18"/>
      <c r="F36" s="19"/>
      <c r="G36" s="125"/>
      <c r="H36" s="19"/>
      <c r="I36" s="19"/>
      <c r="J36" s="125"/>
      <c r="K36" s="19"/>
      <c r="L36" s="19"/>
      <c r="M36" s="125"/>
      <c r="N36" s="19"/>
      <c r="O36" s="19"/>
      <c r="P36" s="125"/>
      <c r="Q36" s="19"/>
      <c r="R36" s="19"/>
      <c r="S36" s="19"/>
    </row>
    <row r="37" spans="1:19" s="11" customFormat="1" ht="14.25" customHeight="1" x14ac:dyDescent="0.2">
      <c r="A37" s="11" t="s">
        <v>36</v>
      </c>
      <c r="B37" s="12" t="s">
        <v>156</v>
      </c>
      <c r="D37" s="12"/>
      <c r="G37" s="12"/>
      <c r="J37" s="12"/>
    </row>
    <row r="38" spans="1:19" ht="36" customHeight="1" x14ac:dyDescent="0.2">
      <c r="B38" s="113" t="s">
        <v>159</v>
      </c>
      <c r="E38" s="400"/>
      <c r="F38" s="400"/>
      <c r="G38" s="132"/>
    </row>
    <row r="39" spans="1:19" x14ac:dyDescent="0.2">
      <c r="B39" s="14" t="s">
        <v>227</v>
      </c>
      <c r="C39" s="10">
        <v>30.08</v>
      </c>
      <c r="D39" s="127" t="s">
        <v>6</v>
      </c>
      <c r="E39" s="14"/>
      <c r="F39" s="16"/>
      <c r="G39" s="130"/>
      <c r="I39" s="274"/>
      <c r="J39" s="275"/>
    </row>
    <row r="40" spans="1:19" x14ac:dyDescent="0.2">
      <c r="B40" s="399" t="s">
        <v>160</v>
      </c>
      <c r="C40" s="399"/>
      <c r="D40" s="116"/>
      <c r="E40" s="18"/>
      <c r="F40" s="19"/>
      <c r="G40" s="125"/>
      <c r="I40" s="19"/>
      <c r="J40" s="125"/>
    </row>
    <row r="41" spans="1:19" x14ac:dyDescent="0.2">
      <c r="B41" s="399"/>
      <c r="C41" s="399"/>
      <c r="D41" s="116"/>
      <c r="E41" s="18"/>
      <c r="F41" s="19"/>
      <c r="G41" s="125"/>
      <c r="I41" s="19"/>
      <c r="J41" s="125"/>
    </row>
    <row r="42" spans="1:19" ht="14.25" customHeight="1" x14ac:dyDescent="0.2">
      <c r="B42" s="10" t="s">
        <v>228</v>
      </c>
      <c r="C42" s="10">
        <v>28.78</v>
      </c>
      <c r="D42" s="127" t="s">
        <v>6</v>
      </c>
      <c r="H42" s="115"/>
      <c r="I42" s="274"/>
      <c r="J42" s="275"/>
    </row>
    <row r="43" spans="1:19" x14ac:dyDescent="0.2">
      <c r="B43" s="14"/>
      <c r="E43" s="14"/>
      <c r="F43" s="16"/>
      <c r="G43" s="130"/>
    </row>
    <row r="44" spans="1:19" x14ac:dyDescent="0.2">
      <c r="B44" s="58" t="s">
        <v>239</v>
      </c>
      <c r="C44" s="28">
        <f>SUM(C39,C42)</f>
        <v>58.86</v>
      </c>
      <c r="D44" s="131"/>
      <c r="E44" s="29" t="s">
        <v>6</v>
      </c>
      <c r="P44" s="14"/>
    </row>
    <row r="46" spans="1:19" ht="15" customHeight="1" x14ac:dyDescent="0.2"/>
    <row r="47" spans="1:19" x14ac:dyDescent="0.2">
      <c r="A47" s="135">
        <v>3</v>
      </c>
      <c r="B47" s="12" t="s">
        <v>225</v>
      </c>
    </row>
    <row r="48" spans="1:19" x14ac:dyDescent="0.2">
      <c r="A48" s="135" t="s">
        <v>8</v>
      </c>
      <c r="B48" s="12" t="s">
        <v>62</v>
      </c>
    </row>
    <row r="49" spans="1:15" s="11" customFormat="1" x14ac:dyDescent="0.2">
      <c r="A49" s="135" t="s">
        <v>38</v>
      </c>
      <c r="B49" s="12" t="s">
        <v>14</v>
      </c>
      <c r="D49" s="12"/>
      <c r="G49" s="12"/>
      <c r="J49" s="12"/>
    </row>
    <row r="50" spans="1:15" s="11" customFormat="1" x14ac:dyDescent="0.2">
      <c r="A50" s="135" t="s">
        <v>40</v>
      </c>
      <c r="B50" s="12" t="s">
        <v>208</v>
      </c>
      <c r="D50" s="12"/>
      <c r="G50" s="12"/>
      <c r="J50" s="12"/>
    </row>
    <row r="51" spans="1:15" s="11" customFormat="1" x14ac:dyDescent="0.2">
      <c r="A51" s="135"/>
      <c r="B51" s="12"/>
      <c r="D51" s="12"/>
      <c r="G51" s="12"/>
      <c r="J51" s="12"/>
    </row>
    <row r="52" spans="1:15" ht="13.5" customHeight="1" x14ac:dyDescent="0.2">
      <c r="A52" s="124"/>
      <c r="B52" s="133" t="s">
        <v>89</v>
      </c>
      <c r="C52" s="19"/>
      <c r="D52" s="125"/>
      <c r="E52" s="19"/>
      <c r="F52" s="19"/>
      <c r="G52" s="125"/>
      <c r="H52" s="19"/>
      <c r="I52" s="19"/>
      <c r="J52" s="125"/>
    </row>
    <row r="53" spans="1:15" x14ac:dyDescent="0.2">
      <c r="A53" s="124"/>
      <c r="B53" s="18" t="s">
        <v>86</v>
      </c>
      <c r="C53" s="19">
        <f>(2.29+2.7)*2</f>
        <v>9.98</v>
      </c>
      <c r="D53" s="125" t="s">
        <v>37</v>
      </c>
      <c r="E53" s="18" t="s">
        <v>84</v>
      </c>
      <c r="F53" s="19">
        <v>0.5</v>
      </c>
      <c r="G53" s="125" t="s">
        <v>37</v>
      </c>
      <c r="H53" s="18" t="s">
        <v>84</v>
      </c>
      <c r="I53" s="19">
        <v>0.3</v>
      </c>
      <c r="J53" s="125" t="s">
        <v>37</v>
      </c>
      <c r="K53" s="14"/>
    </row>
    <row r="54" spans="1:15" x14ac:dyDescent="0.2">
      <c r="A54" s="124"/>
      <c r="B54" s="57" t="s">
        <v>86</v>
      </c>
      <c r="C54" s="25">
        <f>C53*F53*I53</f>
        <v>1.4970000000000001</v>
      </c>
      <c r="D54" s="126"/>
      <c r="E54" s="26" t="s">
        <v>7</v>
      </c>
      <c r="F54" s="17"/>
      <c r="G54" s="17"/>
    </row>
    <row r="55" spans="1:15" s="115" customFormat="1" x14ac:dyDescent="0.2">
      <c r="A55" s="124"/>
      <c r="B55" s="18"/>
      <c r="C55" s="19"/>
      <c r="D55" s="125"/>
      <c r="E55" s="18"/>
      <c r="F55" s="17"/>
      <c r="G55" s="17"/>
      <c r="J55" s="127"/>
    </row>
    <row r="56" spans="1:15" s="11" customFormat="1" ht="14.25" customHeight="1" x14ac:dyDescent="0.2">
      <c r="A56" s="124" t="s">
        <v>39</v>
      </c>
      <c r="B56" s="12" t="s">
        <v>87</v>
      </c>
      <c r="D56" s="12"/>
      <c r="G56" s="12"/>
      <c r="J56" s="12"/>
    </row>
    <row r="57" spans="1:15" ht="14.25" customHeight="1" x14ac:dyDescent="0.2">
      <c r="A57" s="124"/>
    </row>
    <row r="58" spans="1:15" x14ac:dyDescent="0.2">
      <c r="A58" s="124"/>
      <c r="B58" s="18" t="s">
        <v>180</v>
      </c>
      <c r="C58" s="19">
        <f>C53</f>
        <v>9.98</v>
      </c>
      <c r="D58" s="125" t="s">
        <v>37</v>
      </c>
      <c r="E58" s="18" t="s">
        <v>84</v>
      </c>
      <c r="F58" s="19">
        <f>I53</f>
        <v>0.3</v>
      </c>
      <c r="G58" s="125" t="s">
        <v>37</v>
      </c>
      <c r="H58" s="115" t="s">
        <v>84</v>
      </c>
      <c r="I58" s="115">
        <v>0.03</v>
      </c>
      <c r="J58" s="127" t="s">
        <v>37</v>
      </c>
      <c r="K58" s="18"/>
      <c r="L58" s="19"/>
      <c r="M58" s="125"/>
      <c r="N58" s="133"/>
      <c r="O58" s="19"/>
    </row>
    <row r="59" spans="1:15" x14ac:dyDescent="0.2">
      <c r="A59" s="124"/>
      <c r="B59" s="58" t="s">
        <v>88</v>
      </c>
      <c r="C59" s="28">
        <f>C58*F58*I58</f>
        <v>8.9819999999999997E-2</v>
      </c>
      <c r="D59" s="131"/>
      <c r="E59" s="29" t="s">
        <v>7</v>
      </c>
    </row>
    <row r="60" spans="1:15" x14ac:dyDescent="0.2">
      <c r="A60" s="124"/>
    </row>
    <row r="61" spans="1:15" s="11" customFormat="1" x14ac:dyDescent="0.2">
      <c r="A61" s="135" t="s">
        <v>40</v>
      </c>
      <c r="B61" s="12" t="s">
        <v>181</v>
      </c>
      <c r="D61" s="12"/>
      <c r="G61" s="12"/>
      <c r="J61" s="12"/>
    </row>
    <row r="62" spans="1:15" ht="13.5" customHeight="1" x14ac:dyDescent="0.2">
      <c r="A62" s="124"/>
    </row>
    <row r="63" spans="1:15" x14ac:dyDescent="0.2">
      <c r="A63" s="124"/>
      <c r="B63" s="18" t="s">
        <v>99</v>
      </c>
      <c r="C63" s="19">
        <f>C53</f>
        <v>9.98</v>
      </c>
      <c r="D63" s="125" t="s">
        <v>37</v>
      </c>
      <c r="E63" s="18" t="s">
        <v>84</v>
      </c>
      <c r="F63" s="19">
        <v>0.6</v>
      </c>
      <c r="G63" s="125" t="s">
        <v>37</v>
      </c>
      <c r="H63" s="18" t="s">
        <v>84</v>
      </c>
      <c r="I63" s="19">
        <v>0.2</v>
      </c>
      <c r="J63" s="125" t="s">
        <v>37</v>
      </c>
      <c r="K63" s="14"/>
    </row>
    <row r="64" spans="1:15" x14ac:dyDescent="0.2">
      <c r="A64" s="124"/>
      <c r="B64" s="58" t="s">
        <v>86</v>
      </c>
      <c r="C64" s="28">
        <f>C63*F63*I63</f>
        <v>1.1976000000000002</v>
      </c>
      <c r="D64" s="131"/>
      <c r="E64" s="29" t="s">
        <v>7</v>
      </c>
      <c r="F64" s="17"/>
      <c r="G64" s="17"/>
    </row>
    <row r="65" spans="1:14" x14ac:dyDescent="0.2">
      <c r="A65" s="124"/>
      <c r="B65" s="18"/>
      <c r="C65" s="19"/>
      <c r="D65" s="125"/>
      <c r="E65" s="18"/>
    </row>
    <row r="66" spans="1:14" s="11" customFormat="1" x14ac:dyDescent="0.2">
      <c r="A66" s="135" t="s">
        <v>41</v>
      </c>
      <c r="B66" s="12" t="s">
        <v>90</v>
      </c>
      <c r="D66" s="12"/>
      <c r="G66" s="12"/>
      <c r="J66" s="12"/>
    </row>
    <row r="67" spans="1:14" ht="13.5" customHeight="1" x14ac:dyDescent="0.2">
      <c r="A67" s="124"/>
    </row>
    <row r="68" spans="1:14" x14ac:dyDescent="0.2">
      <c r="A68" s="124"/>
      <c r="B68" s="14" t="s">
        <v>86</v>
      </c>
      <c r="C68" s="10">
        <f>C63</f>
        <v>9.98</v>
      </c>
      <c r="E68" s="14" t="s">
        <v>84</v>
      </c>
      <c r="F68" s="10">
        <v>0.6</v>
      </c>
      <c r="H68" s="14"/>
      <c r="K68" s="14"/>
    </row>
    <row r="69" spans="1:14" x14ac:dyDescent="0.2">
      <c r="A69" s="124"/>
      <c r="B69" s="58" t="s">
        <v>86</v>
      </c>
      <c r="C69" s="28">
        <f>C68*F68</f>
        <v>5.9880000000000004</v>
      </c>
      <c r="D69" s="131"/>
      <c r="E69" s="29" t="s">
        <v>6</v>
      </c>
      <c r="F69" s="17"/>
      <c r="G69" s="17"/>
    </row>
    <row r="70" spans="1:14" x14ac:dyDescent="0.2">
      <c r="A70" s="124"/>
      <c r="B70" s="18"/>
      <c r="C70" s="19"/>
      <c r="D70" s="125"/>
      <c r="E70" s="18"/>
    </row>
    <row r="71" spans="1:14" s="11" customFormat="1" x14ac:dyDescent="0.2">
      <c r="A71" s="135" t="s">
        <v>81</v>
      </c>
      <c r="B71" s="12" t="s">
        <v>64</v>
      </c>
      <c r="D71" s="12"/>
      <c r="G71" s="12"/>
      <c r="J71" s="12"/>
    </row>
    <row r="72" spans="1:14" ht="13.5" customHeight="1" x14ac:dyDescent="0.2">
      <c r="A72" s="124"/>
    </row>
    <row r="73" spans="1:14" x14ac:dyDescent="0.2">
      <c r="A73" s="124"/>
      <c r="B73" s="18" t="s">
        <v>182</v>
      </c>
      <c r="C73" s="19">
        <f>C53</f>
        <v>9.98</v>
      </c>
      <c r="D73" s="125" t="s">
        <v>37</v>
      </c>
      <c r="E73" s="18" t="s">
        <v>84</v>
      </c>
      <c r="F73" s="19">
        <v>0.8</v>
      </c>
      <c r="G73" s="125" t="s">
        <v>37</v>
      </c>
      <c r="H73" s="14"/>
      <c r="K73" s="14"/>
    </row>
    <row r="74" spans="1:14" x14ac:dyDescent="0.2">
      <c r="A74" s="124"/>
      <c r="B74" s="58" t="s">
        <v>86</v>
      </c>
      <c r="C74" s="28">
        <f>C73*F73</f>
        <v>7.9840000000000009</v>
      </c>
      <c r="D74" s="131"/>
      <c r="E74" s="29" t="s">
        <v>6</v>
      </c>
      <c r="F74" s="17"/>
      <c r="G74" s="17"/>
    </row>
    <row r="75" spans="1:14" x14ac:dyDescent="0.2">
      <c r="A75" s="124"/>
      <c r="B75" s="18"/>
      <c r="C75" s="19"/>
      <c r="D75" s="125"/>
      <c r="E75" s="18"/>
    </row>
    <row r="76" spans="1:14" x14ac:dyDescent="0.2">
      <c r="A76" s="124" t="s">
        <v>9</v>
      </c>
      <c r="B76" s="20" t="s">
        <v>65</v>
      </c>
      <c r="C76" s="19"/>
      <c r="D76" s="125"/>
      <c r="E76" s="18"/>
    </row>
    <row r="77" spans="1:14" s="11" customFormat="1" ht="14.25" customHeight="1" x14ac:dyDescent="0.2">
      <c r="A77" s="124" t="s">
        <v>42</v>
      </c>
      <c r="B77" s="12" t="s">
        <v>91</v>
      </c>
      <c r="D77" s="12"/>
      <c r="G77" s="12"/>
      <c r="J77" s="12"/>
    </row>
    <row r="78" spans="1:14" ht="14.25" customHeight="1" x14ac:dyDescent="0.2">
      <c r="A78" s="10"/>
    </row>
    <row r="79" spans="1:14" x14ac:dyDescent="0.2">
      <c r="A79" s="124"/>
      <c r="B79" s="14" t="s">
        <v>88</v>
      </c>
      <c r="C79" s="19">
        <v>3.55</v>
      </c>
      <c r="D79" s="125" t="s">
        <v>37</v>
      </c>
      <c r="E79" s="18" t="s">
        <v>84</v>
      </c>
      <c r="F79" s="19">
        <v>0.2</v>
      </c>
      <c r="G79" s="125" t="s">
        <v>37</v>
      </c>
      <c r="H79" s="18" t="s">
        <v>84</v>
      </c>
      <c r="I79" s="19">
        <v>0.2</v>
      </c>
      <c r="J79" s="125" t="s">
        <v>37</v>
      </c>
      <c r="K79" s="18" t="s">
        <v>84</v>
      </c>
      <c r="L79" s="134">
        <v>4</v>
      </c>
      <c r="M79" s="125" t="s">
        <v>30</v>
      </c>
      <c r="N79" s="14"/>
    </row>
    <row r="80" spans="1:14" x14ac:dyDescent="0.2">
      <c r="A80" s="124"/>
      <c r="B80" s="58" t="s">
        <v>88</v>
      </c>
      <c r="C80" s="28">
        <f>C79*F79*I79*L79</f>
        <v>0.56799999999999995</v>
      </c>
      <c r="D80" s="131"/>
      <c r="E80" s="29" t="s">
        <v>7</v>
      </c>
    </row>
    <row r="81" spans="1:16" x14ac:dyDescent="0.2">
      <c r="A81" s="124"/>
    </row>
    <row r="82" spans="1:16" s="11" customFormat="1" x14ac:dyDescent="0.2">
      <c r="A82" s="124" t="s">
        <v>43</v>
      </c>
      <c r="B82" s="12" t="s">
        <v>92</v>
      </c>
      <c r="D82" s="12"/>
      <c r="G82" s="12"/>
      <c r="J82" s="12"/>
    </row>
    <row r="83" spans="1:16" x14ac:dyDescent="0.2">
      <c r="A83" s="124"/>
      <c r="P83" s="14"/>
    </row>
    <row r="84" spans="1:16" x14ac:dyDescent="0.2">
      <c r="B84" s="18" t="s">
        <v>110</v>
      </c>
      <c r="C84" s="19">
        <f>C63</f>
        <v>9.98</v>
      </c>
      <c r="D84" s="125" t="s">
        <v>37</v>
      </c>
      <c r="E84" s="18" t="s">
        <v>84</v>
      </c>
      <c r="F84" s="19">
        <v>0.3</v>
      </c>
      <c r="G84" s="125" t="s">
        <v>37</v>
      </c>
      <c r="H84" s="18" t="s">
        <v>84</v>
      </c>
      <c r="I84" s="19">
        <v>0.2</v>
      </c>
      <c r="J84" s="125" t="s">
        <v>37</v>
      </c>
      <c r="K84" s="14"/>
    </row>
    <row r="85" spans="1:16" x14ac:dyDescent="0.2">
      <c r="B85" s="58" t="s">
        <v>93</v>
      </c>
      <c r="C85" s="28">
        <f>C84*F84*I84</f>
        <v>0.59880000000000011</v>
      </c>
      <c r="D85" s="131"/>
      <c r="E85" s="29" t="s">
        <v>7</v>
      </c>
    </row>
    <row r="87" spans="1:16" x14ac:dyDescent="0.2">
      <c r="A87" s="11" t="s">
        <v>10</v>
      </c>
      <c r="B87" s="12" t="s">
        <v>68</v>
      </c>
    </row>
    <row r="88" spans="1:16" s="11" customFormat="1" x14ac:dyDescent="0.2">
      <c r="A88" s="11" t="s">
        <v>131</v>
      </c>
      <c r="B88" s="12" t="s">
        <v>94</v>
      </c>
      <c r="D88" s="12"/>
      <c r="G88" s="12"/>
      <c r="J88" s="12"/>
    </row>
    <row r="89" spans="1:16" x14ac:dyDescent="0.2">
      <c r="A89" s="124"/>
      <c r="B89" s="19"/>
      <c r="C89" s="19"/>
      <c r="D89" s="125"/>
      <c r="E89" s="19"/>
      <c r="F89" s="19"/>
      <c r="G89" s="125"/>
      <c r="H89" s="19"/>
      <c r="I89" s="19"/>
      <c r="J89" s="125"/>
      <c r="K89" s="19"/>
      <c r="L89" s="19"/>
      <c r="M89" s="125"/>
      <c r="N89" s="19"/>
      <c r="O89" s="19"/>
    </row>
    <row r="90" spans="1:16" ht="15" customHeight="1" x14ac:dyDescent="0.2">
      <c r="A90" s="124"/>
      <c r="B90" s="19"/>
      <c r="C90" s="19"/>
      <c r="D90" s="125"/>
      <c r="E90" s="19"/>
      <c r="F90" s="136" t="s">
        <v>183</v>
      </c>
      <c r="G90" s="125"/>
      <c r="H90" s="19"/>
      <c r="I90" s="19"/>
      <c r="J90" s="125"/>
      <c r="K90" s="19"/>
      <c r="L90" s="19"/>
      <c r="M90" s="125"/>
      <c r="N90" s="19"/>
      <c r="O90" s="19"/>
    </row>
    <row r="91" spans="1:16" ht="12.75" customHeight="1" x14ac:dyDescent="0.2">
      <c r="A91" s="137" t="s">
        <v>184</v>
      </c>
      <c r="B91" s="19" t="s">
        <v>95</v>
      </c>
      <c r="C91" s="19">
        <f>(2.65+2.1)*2</f>
        <v>9.5</v>
      </c>
      <c r="D91" s="125" t="s">
        <v>37</v>
      </c>
      <c r="E91" s="19" t="s">
        <v>84</v>
      </c>
      <c r="F91" s="19">
        <v>2.9</v>
      </c>
      <c r="G91" s="125" t="s">
        <v>37</v>
      </c>
      <c r="H91" s="19" t="s">
        <v>85</v>
      </c>
      <c r="I91" s="19">
        <f>C91*F91</f>
        <v>27.55</v>
      </c>
      <c r="J91" s="125" t="s">
        <v>6</v>
      </c>
      <c r="K91" s="19"/>
      <c r="L91" s="19"/>
      <c r="M91" s="125"/>
      <c r="N91" s="405" t="s">
        <v>186</v>
      </c>
      <c r="O91" s="405"/>
      <c r="P91" s="405"/>
    </row>
    <row r="92" spans="1:16" s="115" customFormat="1" ht="12.75" customHeight="1" x14ac:dyDescent="0.2">
      <c r="A92" s="401" t="s">
        <v>185</v>
      </c>
      <c r="B92" s="19"/>
      <c r="C92" s="19"/>
      <c r="D92" s="125"/>
      <c r="E92" s="19"/>
      <c r="F92" s="19"/>
      <c r="G92" s="125"/>
      <c r="H92" s="19"/>
      <c r="I92" s="19"/>
      <c r="J92" s="125"/>
      <c r="K92" s="19"/>
      <c r="L92" s="19"/>
      <c r="M92" s="125"/>
      <c r="N92" s="405"/>
      <c r="O92" s="405"/>
      <c r="P92" s="405"/>
    </row>
    <row r="93" spans="1:16" s="115" customFormat="1" ht="12.75" customHeight="1" x14ac:dyDescent="0.2">
      <c r="A93" s="401"/>
      <c r="B93" s="19" t="s">
        <v>95</v>
      </c>
      <c r="C93" s="19">
        <f>2*1.2*1.9</f>
        <v>4.5599999999999996</v>
      </c>
      <c r="D93" s="125" t="s">
        <v>6</v>
      </c>
      <c r="E93" s="18" t="s">
        <v>96</v>
      </c>
      <c r="F93" s="19">
        <f>1.2*2</f>
        <v>2.4</v>
      </c>
      <c r="G93" s="125" t="s">
        <v>6</v>
      </c>
      <c r="H93" s="19" t="s">
        <v>96</v>
      </c>
      <c r="I93" s="19">
        <f>1.15*0.8</f>
        <v>0.91999999999999993</v>
      </c>
      <c r="J93" s="125" t="s">
        <v>6</v>
      </c>
      <c r="K93" s="19" t="s">
        <v>85</v>
      </c>
      <c r="L93" s="19">
        <f>C93+F93+I93</f>
        <v>7.879999999999999</v>
      </c>
      <c r="M93" s="125" t="s">
        <v>6</v>
      </c>
      <c r="N93" s="405"/>
      <c r="O93" s="405"/>
      <c r="P93" s="405"/>
    </row>
    <row r="94" spans="1:16" s="115" customFormat="1" ht="12.75" customHeight="1" x14ac:dyDescent="0.2">
      <c r="A94" s="401"/>
      <c r="B94" s="19"/>
      <c r="C94" s="19"/>
      <c r="D94" s="125"/>
      <c r="E94" s="18"/>
      <c r="F94" s="19"/>
      <c r="G94" s="125"/>
      <c r="H94" s="19"/>
      <c r="I94" s="19"/>
      <c r="J94" s="125"/>
      <c r="K94" s="19"/>
      <c r="L94" s="19"/>
      <c r="M94" s="125"/>
      <c r="N94" s="405"/>
      <c r="O94" s="405"/>
      <c r="P94" s="405"/>
    </row>
    <row r="95" spans="1:16" s="115" customFormat="1" ht="12.75" customHeight="1" x14ac:dyDescent="0.2">
      <c r="A95" s="124"/>
      <c r="B95" s="19" t="s">
        <v>95</v>
      </c>
      <c r="C95" s="19">
        <f>I91</f>
        <v>27.55</v>
      </c>
      <c r="D95" s="125" t="s">
        <v>6</v>
      </c>
      <c r="E95" s="18" t="s">
        <v>119</v>
      </c>
      <c r="F95" s="19">
        <f>L93</f>
        <v>7.879999999999999</v>
      </c>
      <c r="G95" s="125" t="s">
        <v>6</v>
      </c>
      <c r="H95" s="19"/>
      <c r="I95" s="19"/>
      <c r="J95" s="125"/>
      <c r="K95" s="19"/>
      <c r="L95" s="19"/>
      <c r="M95" s="125"/>
      <c r="N95" s="405"/>
      <c r="O95" s="405"/>
      <c r="P95" s="405"/>
    </row>
    <row r="96" spans="1:16" s="115" customFormat="1" ht="12.75" customHeight="1" x14ac:dyDescent="0.2">
      <c r="A96" s="124"/>
      <c r="B96" s="128" t="s">
        <v>95</v>
      </c>
      <c r="C96" s="25">
        <f>I91-L93</f>
        <v>19.670000000000002</v>
      </c>
      <c r="D96" s="126"/>
      <c r="E96" s="129" t="s">
        <v>6</v>
      </c>
      <c r="F96" s="19"/>
      <c r="G96" s="125"/>
      <c r="H96" s="19"/>
      <c r="I96" s="19"/>
      <c r="J96" s="125"/>
      <c r="K96" s="19"/>
      <c r="L96" s="19"/>
      <c r="M96" s="125"/>
      <c r="N96" s="405"/>
      <c r="O96" s="405"/>
      <c r="P96" s="405"/>
    </row>
    <row r="97" spans="1:19" ht="12.75" customHeight="1" x14ac:dyDescent="0.2">
      <c r="A97" s="124"/>
      <c r="B97" s="19"/>
      <c r="C97" s="19"/>
      <c r="D97" s="125"/>
      <c r="E97" s="19"/>
      <c r="F97" s="19"/>
      <c r="G97" s="125"/>
      <c r="H97" s="19"/>
      <c r="I97" s="19"/>
      <c r="J97" s="125"/>
      <c r="K97" s="19"/>
      <c r="L97" s="19"/>
      <c r="M97" s="125"/>
      <c r="N97" s="138"/>
      <c r="O97" s="138"/>
    </row>
    <row r="98" spans="1:19" s="11" customFormat="1" x14ac:dyDescent="0.2">
      <c r="A98" s="124" t="s">
        <v>44</v>
      </c>
      <c r="B98" s="12" t="s">
        <v>97</v>
      </c>
      <c r="D98" s="12"/>
      <c r="G98" s="12"/>
      <c r="J98" s="12"/>
    </row>
    <row r="99" spans="1:19" s="115" customFormat="1" x14ac:dyDescent="0.2">
      <c r="A99" s="124" t="s">
        <v>317</v>
      </c>
      <c r="D99" s="127"/>
      <c r="G99" s="127"/>
      <c r="J99" s="127"/>
      <c r="P99" s="14"/>
    </row>
    <row r="100" spans="1:19" x14ac:dyDescent="0.2">
      <c r="A100" s="124"/>
      <c r="B100" s="140" t="s">
        <v>316</v>
      </c>
      <c r="C100" s="14">
        <v>4.5999999999999996</v>
      </c>
      <c r="D100" s="23"/>
      <c r="E100" s="14" t="s">
        <v>84</v>
      </c>
      <c r="F100" s="14">
        <v>5.44</v>
      </c>
      <c r="G100" s="23"/>
      <c r="H100" s="14"/>
      <c r="K100" s="14"/>
      <c r="L100" s="139"/>
      <c r="P100" s="14"/>
    </row>
    <row r="101" spans="1:19" x14ac:dyDescent="0.2">
      <c r="P101" s="14"/>
    </row>
    <row r="102" spans="1:19" x14ac:dyDescent="0.2">
      <c r="B102" s="27" t="s">
        <v>95</v>
      </c>
      <c r="C102" s="28">
        <f>C100*F100</f>
        <v>25.024000000000001</v>
      </c>
      <c r="D102" s="131"/>
      <c r="E102" s="59" t="s">
        <v>6</v>
      </c>
    </row>
    <row r="103" spans="1:19" x14ac:dyDescent="0.2">
      <c r="P103" s="14"/>
    </row>
    <row r="104" spans="1:19" s="11" customFormat="1" x14ac:dyDescent="0.2">
      <c r="A104" s="11" t="s">
        <v>318</v>
      </c>
      <c r="B104" s="20" t="s">
        <v>301</v>
      </c>
      <c r="D104" s="12"/>
      <c r="G104" s="12"/>
      <c r="J104" s="12"/>
    </row>
    <row r="105" spans="1:19" x14ac:dyDescent="0.2">
      <c r="B105" s="19"/>
      <c r="C105" s="19"/>
      <c r="D105" s="125"/>
      <c r="E105" s="19"/>
      <c r="F105" s="136" t="s">
        <v>187</v>
      </c>
      <c r="G105" s="125"/>
    </row>
    <row r="106" spans="1:19" x14ac:dyDescent="0.2">
      <c r="B106" s="18" t="s">
        <v>99</v>
      </c>
      <c r="C106" s="19">
        <v>5.44</v>
      </c>
      <c r="D106" s="125" t="s">
        <v>37</v>
      </c>
      <c r="E106" s="18"/>
      <c r="F106" s="134"/>
      <c r="G106" s="125"/>
      <c r="H106" s="14"/>
      <c r="K106" s="14"/>
      <c r="N106" s="14"/>
    </row>
    <row r="107" spans="1:19" x14ac:dyDescent="0.2">
      <c r="B107" s="58" t="s">
        <v>99</v>
      </c>
      <c r="C107" s="28">
        <f>C106</f>
        <v>5.44</v>
      </c>
      <c r="D107" s="131"/>
      <c r="E107" s="29" t="s">
        <v>37</v>
      </c>
    </row>
    <row r="109" spans="1:19" s="115" customFormat="1" x14ac:dyDescent="0.2">
      <c r="A109" s="11" t="s">
        <v>319</v>
      </c>
      <c r="B109" s="20" t="s">
        <v>246</v>
      </c>
      <c r="C109" s="19"/>
      <c r="D109" s="125"/>
      <c r="E109" s="19"/>
      <c r="F109" s="19"/>
      <c r="G109" s="125"/>
      <c r="H109" s="19"/>
      <c r="I109" s="19"/>
      <c r="J109" s="125"/>
      <c r="K109" s="19"/>
      <c r="L109" s="19"/>
      <c r="M109" s="125"/>
      <c r="N109" s="19"/>
      <c r="O109" s="19"/>
      <c r="P109" s="125"/>
      <c r="Q109" s="19"/>
      <c r="R109" s="19"/>
      <c r="S109" s="19"/>
    </row>
    <row r="110" spans="1:19" s="115" customFormat="1" x14ac:dyDescent="0.2">
      <c r="A110" s="124"/>
      <c r="B110" s="19"/>
      <c r="C110" s="19"/>
      <c r="D110" s="125"/>
      <c r="E110" s="19"/>
      <c r="F110" s="19"/>
      <c r="G110" s="125"/>
      <c r="H110" s="19"/>
      <c r="I110" s="19"/>
      <c r="J110" s="125"/>
      <c r="K110" s="19"/>
      <c r="L110" s="19"/>
      <c r="M110" s="125"/>
      <c r="N110" s="19"/>
      <c r="O110" s="19"/>
      <c r="P110" s="125"/>
      <c r="Q110" s="19"/>
      <c r="R110" s="19"/>
      <c r="S110" s="19"/>
    </row>
    <row r="111" spans="1:19" s="115" customFormat="1" x14ac:dyDescent="0.2">
      <c r="A111" s="124"/>
      <c r="B111" s="19" t="s">
        <v>93</v>
      </c>
      <c r="C111" s="19">
        <v>2.94</v>
      </c>
      <c r="D111" s="125" t="s">
        <v>37</v>
      </c>
      <c r="E111" s="19" t="s">
        <v>84</v>
      </c>
      <c r="F111" s="19">
        <v>2.2999999999999998</v>
      </c>
      <c r="G111" s="125" t="s">
        <v>37</v>
      </c>
      <c r="H111" s="19"/>
      <c r="I111" s="19"/>
      <c r="J111" s="125"/>
      <c r="K111" s="19"/>
      <c r="L111" s="19"/>
      <c r="M111" s="125"/>
      <c r="N111" s="19"/>
      <c r="O111" s="19"/>
      <c r="P111" s="125"/>
      <c r="Q111" s="19"/>
      <c r="R111" s="19"/>
      <c r="S111" s="19"/>
    </row>
    <row r="112" spans="1:19" s="115" customFormat="1" x14ac:dyDescent="0.2">
      <c r="A112" s="124"/>
      <c r="B112" s="27" t="s">
        <v>93</v>
      </c>
      <c r="C112" s="28">
        <f>C111*F111</f>
        <v>6.7619999999999996</v>
      </c>
      <c r="D112" s="131"/>
      <c r="E112" s="59" t="s">
        <v>6</v>
      </c>
      <c r="G112" s="127"/>
      <c r="H112" s="19"/>
      <c r="I112" s="19"/>
      <c r="J112" s="125"/>
      <c r="K112" s="19"/>
      <c r="L112" s="19"/>
      <c r="M112" s="125"/>
      <c r="N112" s="19"/>
      <c r="O112" s="19"/>
      <c r="P112" s="125"/>
      <c r="Q112" s="19"/>
      <c r="R112" s="19"/>
      <c r="S112" s="19"/>
    </row>
    <row r="113" spans="1:19" s="115" customFormat="1" x14ac:dyDescent="0.2">
      <c r="A113" s="124"/>
      <c r="B113" s="19"/>
      <c r="C113" s="19"/>
      <c r="D113" s="125"/>
      <c r="E113" s="19"/>
      <c r="F113" s="19"/>
      <c r="G113" s="125"/>
      <c r="H113" s="19"/>
      <c r="I113" s="19"/>
      <c r="J113" s="125"/>
      <c r="K113" s="19"/>
      <c r="L113" s="19"/>
      <c r="M113" s="125"/>
      <c r="N113" s="19"/>
      <c r="O113" s="19"/>
      <c r="P113" s="125"/>
      <c r="Q113" s="19"/>
      <c r="R113" s="19"/>
      <c r="S113" s="19"/>
    </row>
    <row r="114" spans="1:19" s="11" customFormat="1" x14ac:dyDescent="0.2">
      <c r="A114" s="11" t="s">
        <v>320</v>
      </c>
      <c r="B114" s="12" t="s">
        <v>100</v>
      </c>
      <c r="D114" s="12"/>
      <c r="G114" s="12"/>
      <c r="J114" s="12"/>
    </row>
    <row r="116" spans="1:19" x14ac:dyDescent="0.2">
      <c r="B116" s="19" t="s">
        <v>101</v>
      </c>
      <c r="C116" s="19">
        <v>2.94</v>
      </c>
      <c r="D116" s="125" t="s">
        <v>37</v>
      </c>
      <c r="E116" s="19" t="s">
        <v>84</v>
      </c>
      <c r="F116" s="19">
        <v>2.2999999999999998</v>
      </c>
      <c r="G116" s="125" t="s">
        <v>37</v>
      </c>
    </row>
    <row r="117" spans="1:19" x14ac:dyDescent="0.2">
      <c r="B117" s="27" t="s">
        <v>101</v>
      </c>
      <c r="C117" s="28">
        <f>C116*F116</f>
        <v>6.7619999999999996</v>
      </c>
      <c r="D117" s="131"/>
      <c r="E117" s="59" t="s">
        <v>6</v>
      </c>
    </row>
    <row r="118" spans="1:19" s="115" customFormat="1" x14ac:dyDescent="0.2">
      <c r="A118" s="11"/>
      <c r="D118" s="127"/>
      <c r="G118" s="127"/>
      <c r="J118" s="127"/>
    </row>
    <row r="119" spans="1:19" s="11" customFormat="1" x14ac:dyDescent="0.2">
      <c r="A119" s="11" t="s">
        <v>135</v>
      </c>
      <c r="B119" s="12" t="s">
        <v>102</v>
      </c>
      <c r="D119" s="12"/>
      <c r="G119" s="12"/>
      <c r="J119" s="12"/>
    </row>
    <row r="120" spans="1:19" x14ac:dyDescent="0.2">
      <c r="A120" s="11" t="s">
        <v>136</v>
      </c>
    </row>
    <row r="121" spans="1:19" x14ac:dyDescent="0.2">
      <c r="C121" s="136" t="s">
        <v>103</v>
      </c>
      <c r="D121" s="133"/>
      <c r="E121" s="136"/>
      <c r="F121" s="136" t="s">
        <v>104</v>
      </c>
    </row>
    <row r="122" spans="1:19" x14ac:dyDescent="0.2">
      <c r="B122" s="10" t="s">
        <v>105</v>
      </c>
      <c r="C122" s="10">
        <f>C96</f>
        <v>19.670000000000002</v>
      </c>
      <c r="E122" s="10" t="s">
        <v>84</v>
      </c>
      <c r="F122" s="10">
        <v>2</v>
      </c>
    </row>
    <row r="123" spans="1:19" x14ac:dyDescent="0.2">
      <c r="B123" s="27" t="s">
        <v>105</v>
      </c>
      <c r="C123" s="28">
        <f>C122*F122</f>
        <v>39.340000000000003</v>
      </c>
      <c r="D123" s="131"/>
      <c r="E123" s="59" t="s">
        <v>6</v>
      </c>
    </row>
    <row r="125" spans="1:19" s="11" customFormat="1" x14ac:dyDescent="0.2">
      <c r="A125" s="11" t="s">
        <v>137</v>
      </c>
      <c r="B125" s="12" t="s">
        <v>106</v>
      </c>
      <c r="D125" s="12"/>
      <c r="G125" s="12"/>
      <c r="J125" s="12"/>
    </row>
    <row r="127" spans="1:19" x14ac:dyDescent="0.2">
      <c r="B127" s="19" t="s">
        <v>98</v>
      </c>
      <c r="C127" s="19">
        <f>0.95+0.95+2</f>
        <v>3.9</v>
      </c>
      <c r="D127" s="125" t="s">
        <v>37</v>
      </c>
      <c r="E127" s="19" t="s">
        <v>84</v>
      </c>
      <c r="F127" s="19">
        <v>1</v>
      </c>
      <c r="G127" s="125" t="s">
        <v>37</v>
      </c>
      <c r="H127" s="19" t="s">
        <v>85</v>
      </c>
      <c r="I127" s="19">
        <f>C127*F127</f>
        <v>3.9</v>
      </c>
      <c r="J127" s="125" t="s">
        <v>6</v>
      </c>
      <c r="K127" s="133" t="s">
        <v>107</v>
      </c>
      <c r="L127" s="19"/>
      <c r="M127" s="125"/>
      <c r="N127" s="19"/>
    </row>
    <row r="128" spans="1:19" ht="14.25" customHeight="1" x14ac:dyDescent="0.2">
      <c r="B128" s="19" t="s">
        <v>98</v>
      </c>
      <c r="C128" s="19">
        <f>2+1.7+1.7</f>
        <v>5.4</v>
      </c>
      <c r="D128" s="125" t="s">
        <v>37</v>
      </c>
      <c r="E128" s="19" t="s">
        <v>84</v>
      </c>
      <c r="F128" s="19">
        <v>1.1499999999999999</v>
      </c>
      <c r="G128" s="125" t="s">
        <v>37</v>
      </c>
      <c r="H128" s="19" t="s">
        <v>85</v>
      </c>
      <c r="I128" s="19">
        <f>C128*F128</f>
        <v>6.21</v>
      </c>
      <c r="J128" s="125" t="s">
        <v>6</v>
      </c>
      <c r="K128" s="133" t="s">
        <v>108</v>
      </c>
      <c r="L128" s="19"/>
      <c r="M128" s="125"/>
      <c r="N128" s="19"/>
    </row>
    <row r="129" spans="1:16" s="115" customFormat="1" ht="33.75" customHeight="1" x14ac:dyDescent="0.2">
      <c r="A129" s="11"/>
      <c r="B129" s="19" t="s">
        <v>98</v>
      </c>
      <c r="C129" s="19">
        <v>3.9</v>
      </c>
      <c r="D129" s="125" t="s">
        <v>37</v>
      </c>
      <c r="E129" s="19" t="s">
        <v>84</v>
      </c>
      <c r="F129" s="19">
        <v>1.2</v>
      </c>
      <c r="G129" s="125" t="s">
        <v>37</v>
      </c>
      <c r="H129" s="19" t="s">
        <v>85</v>
      </c>
      <c r="I129" s="19">
        <f>C129*F129</f>
        <v>4.68</v>
      </c>
      <c r="J129" s="125" t="s">
        <v>6</v>
      </c>
      <c r="K129" s="402" t="s">
        <v>109</v>
      </c>
      <c r="L129" s="402"/>
      <c r="M129" s="402"/>
      <c r="N129" s="402"/>
    </row>
    <row r="130" spans="1:16" s="115" customFormat="1" x14ac:dyDescent="0.2">
      <c r="A130" s="11"/>
      <c r="D130" s="127"/>
      <c r="G130" s="127"/>
      <c r="J130" s="127"/>
      <c r="K130" s="17"/>
    </row>
    <row r="131" spans="1:16" x14ac:dyDescent="0.2">
      <c r="B131" s="27" t="s">
        <v>101</v>
      </c>
      <c r="C131" s="28">
        <f>I127+I128+I129</f>
        <v>14.79</v>
      </c>
      <c r="D131" s="131"/>
      <c r="E131" s="59" t="s">
        <v>6</v>
      </c>
    </row>
    <row r="133" spans="1:16" s="11" customFormat="1" x14ac:dyDescent="0.2">
      <c r="A133" s="11" t="s">
        <v>132</v>
      </c>
      <c r="B133" s="12" t="s">
        <v>205</v>
      </c>
      <c r="D133" s="12"/>
      <c r="G133" s="12"/>
      <c r="J133" s="12"/>
    </row>
    <row r="135" spans="1:16" x14ac:dyDescent="0.2">
      <c r="B135" s="19" t="s">
        <v>188</v>
      </c>
      <c r="C135" s="19">
        <v>2.9</v>
      </c>
      <c r="D135" s="125" t="s">
        <v>37</v>
      </c>
      <c r="E135" s="19" t="s">
        <v>96</v>
      </c>
      <c r="F135" s="19">
        <v>1.7</v>
      </c>
      <c r="G135" s="125" t="s">
        <v>37</v>
      </c>
      <c r="H135" s="19" t="s">
        <v>96</v>
      </c>
      <c r="I135" s="19">
        <v>1.8</v>
      </c>
      <c r="J135" s="125" t="s">
        <v>37</v>
      </c>
      <c r="K135" s="19" t="s">
        <v>84</v>
      </c>
      <c r="L135" s="19">
        <v>0.4</v>
      </c>
      <c r="M135" s="125" t="s">
        <v>37</v>
      </c>
      <c r="N135" s="133" t="s">
        <v>111</v>
      </c>
      <c r="O135" s="19"/>
      <c r="P135" s="125"/>
    </row>
    <row r="136" spans="1:16" x14ac:dyDescent="0.2">
      <c r="B136" s="27" t="s">
        <v>110</v>
      </c>
      <c r="C136" s="28">
        <f>(C135+F135++I135)*L135</f>
        <v>2.56</v>
      </c>
      <c r="D136" s="131"/>
      <c r="E136" s="59" t="s">
        <v>53</v>
      </c>
    </row>
    <row r="137" spans="1:16" x14ac:dyDescent="0.2">
      <c r="B137" s="19"/>
      <c r="C137" s="19"/>
      <c r="D137" s="125"/>
      <c r="E137" s="19"/>
    </row>
    <row r="138" spans="1:16" s="11" customFormat="1" x14ac:dyDescent="0.2">
      <c r="A138" s="124" t="s">
        <v>124</v>
      </c>
      <c r="B138" s="20" t="s">
        <v>17</v>
      </c>
      <c r="C138" s="19"/>
      <c r="D138" s="125"/>
      <c r="E138" s="19"/>
      <c r="F138" s="19"/>
      <c r="G138" s="125"/>
      <c r="J138" s="12"/>
    </row>
    <row r="139" spans="1:16" x14ac:dyDescent="0.2">
      <c r="A139" s="124" t="s">
        <v>139</v>
      </c>
      <c r="B139" s="20" t="s">
        <v>189</v>
      </c>
      <c r="C139" s="124"/>
      <c r="D139" s="20"/>
      <c r="E139" s="124"/>
      <c r="F139" s="124"/>
      <c r="G139" s="20"/>
    </row>
    <row r="140" spans="1:16" x14ac:dyDescent="0.2">
      <c r="A140" s="124"/>
      <c r="B140" s="19"/>
      <c r="C140" s="19"/>
      <c r="D140" s="125"/>
      <c r="E140" s="19"/>
      <c r="F140" s="19"/>
      <c r="G140" s="125"/>
      <c r="H140" s="21"/>
    </row>
    <row r="141" spans="1:16" x14ac:dyDescent="0.2">
      <c r="A141" s="124"/>
      <c r="B141" s="19" t="s">
        <v>190</v>
      </c>
      <c r="C141" s="19">
        <v>2.94</v>
      </c>
      <c r="D141" s="125" t="s">
        <v>37</v>
      </c>
      <c r="E141" s="19" t="s">
        <v>84</v>
      </c>
      <c r="F141" s="19">
        <v>2.2999999999999998</v>
      </c>
      <c r="G141" s="125" t="s">
        <v>37</v>
      </c>
    </row>
    <row r="142" spans="1:16" x14ac:dyDescent="0.2">
      <c r="B142" s="27" t="s">
        <v>101</v>
      </c>
      <c r="C142" s="28">
        <f>C141*F141</f>
        <v>6.7619999999999996</v>
      </c>
      <c r="D142" s="131"/>
      <c r="E142" s="59" t="s">
        <v>6</v>
      </c>
    </row>
    <row r="145" spans="1:19" s="11" customFormat="1" x14ac:dyDescent="0.2">
      <c r="A145" s="124" t="s">
        <v>138</v>
      </c>
      <c r="B145" s="20" t="s">
        <v>191</v>
      </c>
      <c r="C145" s="124"/>
      <c r="D145" s="20"/>
      <c r="E145" s="124"/>
      <c r="F145" s="124"/>
      <c r="G145" s="20"/>
      <c r="H145" s="124"/>
      <c r="I145" s="124"/>
      <c r="J145" s="20"/>
      <c r="K145" s="124"/>
      <c r="L145" s="124"/>
      <c r="M145" s="20"/>
      <c r="N145" s="124"/>
      <c r="O145" s="124"/>
      <c r="P145" s="20"/>
      <c r="Q145" s="124"/>
      <c r="R145" s="124"/>
      <c r="S145" s="124"/>
    </row>
    <row r="146" spans="1:19" s="115" customFormat="1" x14ac:dyDescent="0.2">
      <c r="A146" s="124"/>
      <c r="B146" s="19"/>
      <c r="C146" s="19"/>
      <c r="D146" s="125"/>
      <c r="E146" s="19"/>
      <c r="F146" s="19"/>
      <c r="G146" s="125"/>
      <c r="H146" s="19"/>
      <c r="I146" s="19"/>
      <c r="J146" s="125"/>
      <c r="K146" s="19"/>
      <c r="L146" s="19"/>
      <c r="M146" s="125"/>
      <c r="N146" s="19"/>
      <c r="O146" s="19"/>
      <c r="P146" s="125"/>
      <c r="Q146" s="19"/>
      <c r="R146" s="19"/>
      <c r="S146" s="19"/>
    </row>
    <row r="147" spans="1:19" s="115" customFormat="1" x14ac:dyDescent="0.2">
      <c r="A147" s="124"/>
      <c r="B147" s="19"/>
      <c r="C147" s="136" t="s">
        <v>112</v>
      </c>
      <c r="D147" s="133"/>
      <c r="E147" s="136"/>
      <c r="F147" s="136"/>
      <c r="G147" s="125"/>
      <c r="H147" s="19"/>
      <c r="I147" s="19"/>
      <c r="J147" s="125"/>
      <c r="K147" s="19"/>
      <c r="L147" s="19"/>
      <c r="M147" s="125"/>
      <c r="N147" s="19"/>
      <c r="O147" s="19"/>
      <c r="P147" s="125"/>
      <c r="Q147" s="19"/>
      <c r="R147" s="19"/>
      <c r="S147" s="19"/>
    </row>
    <row r="148" spans="1:19" s="115" customFormat="1" x14ac:dyDescent="0.2">
      <c r="A148" s="124"/>
      <c r="B148" s="19" t="s">
        <v>121</v>
      </c>
      <c r="C148" s="19">
        <f>C142</f>
        <v>6.7619999999999996</v>
      </c>
      <c r="D148" s="125" t="s">
        <v>6</v>
      </c>
      <c r="E148" s="19"/>
      <c r="F148" s="19"/>
      <c r="G148" s="125"/>
      <c r="H148" s="19"/>
      <c r="I148" s="19"/>
      <c r="J148" s="125"/>
      <c r="K148" s="19"/>
      <c r="L148" s="19"/>
      <c r="M148" s="125"/>
      <c r="N148" s="19"/>
      <c r="O148" s="19"/>
      <c r="P148" s="125"/>
      <c r="Q148" s="19"/>
      <c r="R148" s="19"/>
      <c r="S148" s="19"/>
    </row>
    <row r="149" spans="1:19" s="115" customFormat="1" x14ac:dyDescent="0.2">
      <c r="A149" s="124"/>
      <c r="B149" s="128" t="s">
        <v>121</v>
      </c>
      <c r="C149" s="25">
        <f>C148+F148</f>
        <v>6.7619999999999996</v>
      </c>
      <c r="D149" s="126"/>
      <c r="E149" s="129" t="s">
        <v>6</v>
      </c>
      <c r="F149" s="19"/>
      <c r="G149" s="125"/>
      <c r="H149" s="19"/>
      <c r="I149" s="19"/>
      <c r="J149" s="125"/>
      <c r="K149" s="19"/>
      <c r="L149" s="19"/>
      <c r="M149" s="125"/>
      <c r="N149" s="19"/>
      <c r="O149" s="19"/>
      <c r="P149" s="125"/>
      <c r="Q149" s="19"/>
      <c r="R149" s="19"/>
      <c r="S149" s="19"/>
    </row>
    <row r="150" spans="1:19" s="115" customFormat="1" x14ac:dyDescent="0.2">
      <c r="A150" s="124"/>
      <c r="B150" s="19"/>
      <c r="C150" s="19"/>
      <c r="D150" s="125"/>
      <c r="E150" s="19"/>
      <c r="F150" s="19"/>
      <c r="G150" s="125"/>
      <c r="H150" s="19"/>
      <c r="I150" s="19"/>
      <c r="J150" s="125"/>
      <c r="K150" s="19"/>
      <c r="L150" s="19"/>
      <c r="M150" s="125"/>
      <c r="N150" s="19"/>
      <c r="O150" s="19"/>
      <c r="P150" s="125"/>
      <c r="Q150" s="19"/>
      <c r="R150" s="19"/>
      <c r="S150" s="19"/>
    </row>
    <row r="151" spans="1:19" s="11" customFormat="1" x14ac:dyDescent="0.2">
      <c r="A151" s="11" t="s">
        <v>140</v>
      </c>
      <c r="B151" s="12" t="s">
        <v>113</v>
      </c>
      <c r="D151" s="12"/>
      <c r="G151" s="12"/>
      <c r="J151" s="12"/>
    </row>
    <row r="153" spans="1:19" x14ac:dyDescent="0.2">
      <c r="B153" s="19" t="s">
        <v>193</v>
      </c>
      <c r="C153" s="19">
        <v>1.9</v>
      </c>
      <c r="D153" s="125" t="s">
        <v>37</v>
      </c>
      <c r="E153" s="19" t="s">
        <v>84</v>
      </c>
      <c r="F153" s="19">
        <v>1.2</v>
      </c>
      <c r="G153" s="125" t="s">
        <v>37</v>
      </c>
      <c r="H153" s="19" t="s">
        <v>84</v>
      </c>
      <c r="I153" s="134">
        <v>2</v>
      </c>
      <c r="J153" s="125" t="s">
        <v>30</v>
      </c>
      <c r="K153" s="19" t="s">
        <v>85</v>
      </c>
      <c r="L153" s="19">
        <f>C153*F153*I153</f>
        <v>4.5599999999999996</v>
      </c>
      <c r="M153" s="125" t="s">
        <v>6</v>
      </c>
    </row>
    <row r="154" spans="1:19" x14ac:dyDescent="0.2">
      <c r="B154" s="19" t="s">
        <v>193</v>
      </c>
      <c r="C154" s="19">
        <v>2</v>
      </c>
      <c r="D154" s="125" t="s">
        <v>37</v>
      </c>
      <c r="E154" s="19" t="s">
        <v>84</v>
      </c>
      <c r="F154" s="19">
        <v>1.2</v>
      </c>
      <c r="G154" s="125" t="s">
        <v>37</v>
      </c>
      <c r="H154" s="19" t="s">
        <v>84</v>
      </c>
      <c r="I154" s="134">
        <v>1</v>
      </c>
      <c r="J154" s="125" t="s">
        <v>30</v>
      </c>
      <c r="K154" s="19" t="s">
        <v>85</v>
      </c>
      <c r="L154" s="19">
        <f>C154*F154*I154</f>
        <v>2.4</v>
      </c>
      <c r="M154" s="125" t="s">
        <v>6</v>
      </c>
    </row>
    <row r="155" spans="1:19" x14ac:dyDescent="0.2">
      <c r="B155" s="27" t="s">
        <v>114</v>
      </c>
      <c r="C155" s="28">
        <f>L153+L154</f>
        <v>6.9599999999999991</v>
      </c>
      <c r="D155" s="131"/>
      <c r="E155" s="59" t="s">
        <v>6</v>
      </c>
    </row>
    <row r="157" spans="1:19" s="11" customFormat="1" x14ac:dyDescent="0.2">
      <c r="A157" s="11" t="s">
        <v>141</v>
      </c>
      <c r="B157" s="12" t="s">
        <v>115</v>
      </c>
      <c r="D157" s="12"/>
      <c r="G157" s="12"/>
      <c r="J157" s="12"/>
    </row>
    <row r="159" spans="1:19" x14ac:dyDescent="0.2">
      <c r="B159" s="19" t="s">
        <v>121</v>
      </c>
      <c r="C159" s="19">
        <v>1.1499999999999999</v>
      </c>
      <c r="D159" s="125" t="s">
        <v>37</v>
      </c>
      <c r="E159" s="19" t="s">
        <v>84</v>
      </c>
      <c r="F159" s="19">
        <v>0.8</v>
      </c>
      <c r="G159" s="125" t="s">
        <v>37</v>
      </c>
    </row>
    <row r="160" spans="1:19" x14ac:dyDescent="0.2">
      <c r="B160" s="27" t="s">
        <v>114</v>
      </c>
      <c r="C160" s="28">
        <f>C159*F159</f>
        <v>0.91999999999999993</v>
      </c>
      <c r="D160" s="131"/>
      <c r="E160" s="59" t="s">
        <v>6</v>
      </c>
    </row>
    <row r="162" spans="1:16" s="11" customFormat="1" x14ac:dyDescent="0.2">
      <c r="A162" s="11" t="s">
        <v>143</v>
      </c>
      <c r="B162" s="12" t="s">
        <v>194</v>
      </c>
      <c r="D162" s="12"/>
      <c r="G162" s="12"/>
      <c r="J162" s="12"/>
    </row>
    <row r="164" spans="1:16" x14ac:dyDescent="0.2">
      <c r="B164" s="19" t="s">
        <v>195</v>
      </c>
      <c r="C164" s="19">
        <v>1.35</v>
      </c>
      <c r="D164" s="125" t="s">
        <v>37</v>
      </c>
      <c r="E164" s="19" t="s">
        <v>84</v>
      </c>
      <c r="F164" s="19">
        <v>0.9</v>
      </c>
      <c r="G164" s="125" t="s">
        <v>37</v>
      </c>
      <c r="H164" s="133" t="s">
        <v>116</v>
      </c>
      <c r="I164" s="19"/>
      <c r="J164" s="125"/>
      <c r="K164" s="19"/>
      <c r="L164" s="19"/>
      <c r="M164" s="125"/>
      <c r="N164" s="19"/>
    </row>
    <row r="165" spans="1:16" x14ac:dyDescent="0.2">
      <c r="B165" s="27" t="s">
        <v>114</v>
      </c>
      <c r="C165" s="28">
        <f>C164*F164</f>
        <v>1.2150000000000001</v>
      </c>
      <c r="D165" s="131"/>
      <c r="E165" s="59" t="s">
        <v>6</v>
      </c>
    </row>
    <row r="167" spans="1:16" s="11" customFormat="1" ht="12.75" customHeight="1" x14ac:dyDescent="0.2">
      <c r="A167" s="124" t="s">
        <v>144</v>
      </c>
      <c r="B167" s="20" t="s">
        <v>117</v>
      </c>
      <c r="C167" s="124"/>
      <c r="D167" s="20"/>
      <c r="E167" s="124"/>
      <c r="F167" s="124"/>
      <c r="G167" s="20"/>
      <c r="H167" s="124"/>
      <c r="I167" s="124"/>
      <c r="J167" s="20"/>
      <c r="K167" s="124"/>
      <c r="L167" s="403" t="s">
        <v>118</v>
      </c>
      <c r="M167" s="403"/>
      <c r="N167" s="403"/>
      <c r="O167" s="403"/>
      <c r="P167" s="403"/>
    </row>
    <row r="168" spans="1:16" x14ac:dyDescent="0.2">
      <c r="A168" s="124"/>
      <c r="B168" s="19"/>
      <c r="C168" s="19"/>
      <c r="D168" s="125"/>
      <c r="E168" s="19"/>
      <c r="F168" s="136" t="s">
        <v>120</v>
      </c>
      <c r="G168" s="125"/>
      <c r="H168" s="19"/>
      <c r="I168" s="19"/>
      <c r="J168" s="125"/>
      <c r="K168" s="19"/>
      <c r="L168" s="403"/>
      <c r="M168" s="403"/>
      <c r="N168" s="403"/>
      <c r="O168" s="403"/>
      <c r="P168" s="403"/>
    </row>
    <row r="169" spans="1:16" s="115" customFormat="1" x14ac:dyDescent="0.2">
      <c r="A169" s="124"/>
      <c r="B169" s="19" t="s">
        <v>196</v>
      </c>
      <c r="C169" s="19">
        <f>(2.4+3.02)*2</f>
        <v>10.84</v>
      </c>
      <c r="D169" s="125" t="s">
        <v>37</v>
      </c>
      <c r="E169" s="19" t="s">
        <v>84</v>
      </c>
      <c r="F169" s="19">
        <v>2.9</v>
      </c>
      <c r="G169" s="125" t="s">
        <v>37</v>
      </c>
      <c r="H169" s="19" t="s">
        <v>85</v>
      </c>
      <c r="I169" s="19">
        <f>C169*F169</f>
        <v>31.436</v>
      </c>
      <c r="J169" s="125" t="s">
        <v>6</v>
      </c>
      <c r="K169" s="19"/>
      <c r="L169" s="403"/>
      <c r="M169" s="403"/>
      <c r="N169" s="403"/>
      <c r="O169" s="403"/>
      <c r="P169" s="403"/>
    </row>
    <row r="170" spans="1:16" s="115" customFormat="1" x14ac:dyDescent="0.2">
      <c r="A170" s="124"/>
      <c r="B170" s="19"/>
      <c r="C170" s="19"/>
      <c r="D170" s="125"/>
      <c r="E170" s="19"/>
      <c r="F170" s="19"/>
      <c r="G170" s="125"/>
      <c r="H170" s="19"/>
      <c r="I170" s="19"/>
      <c r="J170" s="125"/>
      <c r="K170" s="19"/>
      <c r="L170" s="148"/>
      <c r="M170" s="148"/>
      <c r="N170" s="148"/>
      <c r="O170" s="148"/>
      <c r="P170" s="148"/>
    </row>
    <row r="171" spans="1:16" x14ac:dyDescent="0.2">
      <c r="A171" s="404" t="s">
        <v>197</v>
      </c>
      <c r="B171" s="19" t="s">
        <v>196</v>
      </c>
      <c r="C171" s="19">
        <f>2*1.2*1.9</f>
        <v>4.5599999999999996</v>
      </c>
      <c r="D171" s="125" t="s">
        <v>6</v>
      </c>
      <c r="E171" s="18" t="s">
        <v>96</v>
      </c>
      <c r="F171" s="19">
        <f>1.2*2</f>
        <v>2.4</v>
      </c>
      <c r="G171" s="125" t="s">
        <v>6</v>
      </c>
      <c r="H171" s="19" t="s">
        <v>96</v>
      </c>
      <c r="I171" s="19">
        <f>1.15*0.8</f>
        <v>0.91999999999999993</v>
      </c>
      <c r="J171" s="125" t="s">
        <v>6</v>
      </c>
      <c r="K171" s="19" t="s">
        <v>96</v>
      </c>
      <c r="L171" s="19">
        <f>2*1.2</f>
        <v>2.4</v>
      </c>
      <c r="M171" s="125" t="s">
        <v>6</v>
      </c>
      <c r="N171" s="19" t="s">
        <v>85</v>
      </c>
      <c r="O171" s="19">
        <f>C171+F171+I171+L171</f>
        <v>10.28</v>
      </c>
      <c r="P171" s="125" t="s">
        <v>6</v>
      </c>
    </row>
    <row r="172" spans="1:16" ht="12.75" customHeight="1" x14ac:dyDescent="0.2">
      <c r="A172" s="404"/>
      <c r="B172" s="19"/>
      <c r="C172" s="19"/>
      <c r="D172" s="125"/>
      <c r="E172" s="18"/>
      <c r="F172" s="19"/>
      <c r="G172" s="125"/>
      <c r="H172" s="19"/>
      <c r="I172" s="19"/>
      <c r="J172" s="125"/>
      <c r="K172" s="19"/>
      <c r="L172" s="19"/>
      <c r="M172" s="125"/>
      <c r="N172" s="19"/>
      <c r="O172" s="19"/>
      <c r="P172" s="125"/>
    </row>
    <row r="173" spans="1:16" x14ac:dyDescent="0.2">
      <c r="A173" s="124"/>
      <c r="B173" s="19" t="s">
        <v>196</v>
      </c>
      <c r="C173" s="19">
        <f>I169</f>
        <v>31.436</v>
      </c>
      <c r="D173" s="125" t="s">
        <v>6</v>
      </c>
      <c r="E173" s="19" t="s">
        <v>119</v>
      </c>
      <c r="F173" s="19">
        <f>O171</f>
        <v>10.28</v>
      </c>
      <c r="G173" s="125" t="s">
        <v>6</v>
      </c>
      <c r="H173" s="19"/>
      <c r="I173" s="19"/>
      <c r="J173" s="125"/>
      <c r="K173" s="19"/>
      <c r="L173" s="19"/>
      <c r="M173" s="125"/>
      <c r="N173" s="138"/>
      <c r="O173" s="138"/>
      <c r="P173" s="125"/>
    </row>
    <row r="174" spans="1:16" x14ac:dyDescent="0.2">
      <c r="B174" s="27" t="s">
        <v>95</v>
      </c>
      <c r="C174" s="28">
        <f>C173-F173</f>
        <v>21.155999999999999</v>
      </c>
      <c r="D174" s="131"/>
      <c r="E174" s="59" t="s">
        <v>6</v>
      </c>
      <c r="N174" s="22"/>
      <c r="O174" s="22"/>
    </row>
    <row r="179" spans="7:9" x14ac:dyDescent="0.2">
      <c r="G179" s="397"/>
      <c r="H179" s="397"/>
      <c r="I179" s="397"/>
    </row>
    <row r="180" spans="7:9" x14ac:dyDescent="0.2">
      <c r="G180" s="397"/>
      <c r="H180" s="397"/>
      <c r="I180" s="397"/>
    </row>
    <row r="181" spans="7:9" x14ac:dyDescent="0.2">
      <c r="G181" s="397"/>
      <c r="H181" s="397"/>
      <c r="I181" s="397"/>
    </row>
    <row r="182" spans="7:9" x14ac:dyDescent="0.2">
      <c r="G182" s="397"/>
      <c r="H182" s="397"/>
      <c r="I182" s="397"/>
    </row>
    <row r="183" spans="7:9" x14ac:dyDescent="0.2">
      <c r="G183" s="397"/>
      <c r="H183" s="397"/>
      <c r="I183" s="397"/>
    </row>
    <row r="187" spans="7:9" ht="15" x14ac:dyDescent="0.2">
      <c r="G187" s="373" t="s">
        <v>308</v>
      </c>
    </row>
    <row r="188" spans="7:9" ht="18.75" x14ac:dyDescent="0.2">
      <c r="G188" s="374" t="s">
        <v>291</v>
      </c>
    </row>
    <row r="189" spans="7:9" x14ac:dyDescent="0.2">
      <c r="G189" s="375" t="s">
        <v>307</v>
      </c>
    </row>
  </sheetData>
  <mergeCells count="11">
    <mergeCell ref="G179:I183"/>
    <mergeCell ref="A1:O1"/>
    <mergeCell ref="B40:C41"/>
    <mergeCell ref="E38:F38"/>
    <mergeCell ref="A92:A94"/>
    <mergeCell ref="K129:N129"/>
    <mergeCell ref="L167:P169"/>
    <mergeCell ref="A171:A172"/>
    <mergeCell ref="A2:O2"/>
    <mergeCell ref="A3:O3"/>
    <mergeCell ref="N91:P96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15"/>
  <sheetViews>
    <sheetView view="pageBreakPreview" zoomScale="91" zoomScaleNormal="100" zoomScaleSheetLayoutView="91" workbookViewId="0">
      <selection activeCell="G13" sqref="G13"/>
    </sheetView>
  </sheetViews>
  <sheetFormatPr defaultRowHeight="14.25" x14ac:dyDescent="0.2"/>
  <cols>
    <col min="1" max="1" width="8" style="217" customWidth="1"/>
    <col min="2" max="2" width="10.42578125" style="210" customWidth="1"/>
    <col min="3" max="3" width="8.140625" style="6" customWidth="1"/>
    <col min="4" max="4" width="64.42578125" style="5" customWidth="1"/>
    <col min="5" max="5" width="7.140625" style="5" customWidth="1"/>
    <col min="6" max="6" width="9" style="7" customWidth="1"/>
    <col min="7" max="7" width="13.85546875" style="7" customWidth="1"/>
    <col min="8" max="8" width="15.42578125" style="8" customWidth="1"/>
    <col min="9" max="9" width="16.42578125" style="8" customWidth="1"/>
    <col min="10" max="10" width="18.85546875" style="5" customWidth="1"/>
    <col min="11" max="11" width="18.5703125" style="5" customWidth="1"/>
    <col min="12" max="12" width="19.140625" style="5" customWidth="1"/>
    <col min="13" max="16384" width="9.140625" style="5"/>
  </cols>
  <sheetData>
    <row r="1" spans="1:14" customFormat="1" ht="15.75" x14ac:dyDescent="0.25">
      <c r="A1" s="391" t="s">
        <v>28</v>
      </c>
      <c r="B1" s="392"/>
      <c r="C1" s="392"/>
      <c r="D1" s="392"/>
      <c r="E1" s="53"/>
      <c r="F1" s="54"/>
      <c r="G1" s="55"/>
      <c r="H1" s="55"/>
      <c r="I1" s="56"/>
      <c r="J1" s="9"/>
    </row>
    <row r="2" spans="1:14" customFormat="1" ht="15" customHeight="1" x14ac:dyDescent="0.25">
      <c r="A2" s="218" t="s">
        <v>310</v>
      </c>
      <c r="B2" s="219"/>
      <c r="C2" s="220"/>
      <c r="D2" s="220"/>
      <c r="E2" s="36"/>
      <c r="F2" s="37"/>
      <c r="G2" s="38"/>
      <c r="H2" s="38"/>
      <c r="I2" s="39"/>
      <c r="J2" s="9"/>
    </row>
    <row r="3" spans="1:14" customFormat="1" ht="15.75" x14ac:dyDescent="0.25">
      <c r="A3" s="218" t="s">
        <v>297</v>
      </c>
      <c r="B3" s="221"/>
      <c r="C3" s="220"/>
      <c r="D3" s="220"/>
      <c r="E3" s="40"/>
      <c r="F3" s="41"/>
      <c r="G3" s="42"/>
      <c r="H3" s="43"/>
      <c r="I3" s="39"/>
      <c r="J3" s="9"/>
    </row>
    <row r="4" spans="1:14" customFormat="1" ht="15.75" x14ac:dyDescent="0.25">
      <c r="A4" s="218" t="s">
        <v>311</v>
      </c>
      <c r="B4" s="219"/>
      <c r="C4" s="220"/>
      <c r="D4" s="220"/>
      <c r="E4" s="40"/>
      <c r="F4" s="41"/>
      <c r="G4" s="43"/>
      <c r="H4" s="43"/>
      <c r="I4" s="39"/>
      <c r="J4" s="9"/>
    </row>
    <row r="5" spans="1:14" customFormat="1" ht="15.75" x14ac:dyDescent="0.25">
      <c r="A5" s="218" t="s">
        <v>203</v>
      </c>
      <c r="B5" s="393">
        <f>I96</f>
        <v>74951.950942673997</v>
      </c>
      <c r="C5" s="394"/>
      <c r="D5" s="394"/>
      <c r="E5" s="40"/>
      <c r="F5" s="41"/>
      <c r="G5" s="43"/>
      <c r="H5" s="43"/>
      <c r="I5" s="39"/>
      <c r="J5" s="9"/>
    </row>
    <row r="6" spans="1:14" customFormat="1" ht="15.75" x14ac:dyDescent="0.25">
      <c r="A6" s="218" t="s">
        <v>204</v>
      </c>
      <c r="B6" s="220" t="s">
        <v>238</v>
      </c>
      <c r="C6" s="220"/>
      <c r="D6" s="220"/>
      <c r="E6" s="44"/>
      <c r="F6" s="45"/>
      <c r="G6" s="46"/>
      <c r="H6" s="47"/>
      <c r="I6" s="39"/>
      <c r="J6" s="9"/>
    </row>
    <row r="7" spans="1:14" customFormat="1" ht="15.75" x14ac:dyDescent="0.25">
      <c r="A7" s="218" t="s">
        <v>226</v>
      </c>
      <c r="B7" s="222"/>
      <c r="C7" s="220"/>
      <c r="D7" s="220"/>
      <c r="E7" s="44"/>
      <c r="F7" s="45"/>
      <c r="G7" s="46"/>
      <c r="H7" s="47"/>
      <c r="I7" s="39"/>
      <c r="J7" s="9"/>
    </row>
    <row r="8" spans="1:14" customFormat="1" ht="15.75" x14ac:dyDescent="0.25">
      <c r="A8" s="223" t="s">
        <v>312</v>
      </c>
      <c r="B8" s="222"/>
      <c r="C8" s="220"/>
      <c r="D8" s="220"/>
      <c r="E8" s="44"/>
      <c r="F8" s="45"/>
      <c r="G8" s="46"/>
      <c r="H8" s="47"/>
      <c r="I8" s="39"/>
      <c r="J8" s="9"/>
    </row>
    <row r="9" spans="1:14" customFormat="1" ht="15.75" x14ac:dyDescent="0.25">
      <c r="A9" s="223" t="s">
        <v>298</v>
      </c>
      <c r="B9" s="222"/>
      <c r="C9" s="224"/>
      <c r="D9" s="220"/>
      <c r="E9" s="44"/>
      <c r="F9" s="45"/>
      <c r="G9" s="46"/>
      <c r="H9" s="47"/>
      <c r="I9" s="39"/>
      <c r="J9" s="9"/>
    </row>
    <row r="10" spans="1:14" customFormat="1" ht="16.5" thickBot="1" x14ac:dyDescent="0.3">
      <c r="A10" s="344">
        <f>BDI!I24</f>
        <v>0.30499999999999999</v>
      </c>
      <c r="B10" s="225"/>
      <c r="C10" s="226"/>
      <c r="D10" s="226"/>
      <c r="E10" s="48"/>
      <c r="F10" s="49"/>
      <c r="G10" s="50"/>
      <c r="H10" s="51"/>
      <c r="I10" s="52"/>
      <c r="J10" s="9">
        <v>1.3049999999999999</v>
      </c>
    </row>
    <row r="11" spans="1:14" s="4" customFormat="1" ht="13.5" customHeight="1" thickBot="1" x14ac:dyDescent="0.3">
      <c r="A11" s="211" t="s">
        <v>23</v>
      </c>
      <c r="B11" s="195" t="s">
        <v>24</v>
      </c>
      <c r="C11" s="61" t="s">
        <v>0</v>
      </c>
      <c r="D11" s="62" t="s">
        <v>1</v>
      </c>
      <c r="E11" s="61" t="s">
        <v>2</v>
      </c>
      <c r="F11" s="63" t="s">
        <v>3</v>
      </c>
      <c r="G11" s="63" t="s">
        <v>25</v>
      </c>
      <c r="H11" s="64" t="s">
        <v>26</v>
      </c>
      <c r="I11" s="65" t="s">
        <v>27</v>
      </c>
      <c r="J11" s="3"/>
      <c r="K11" s="1"/>
      <c r="L11" s="2"/>
      <c r="M11" s="1"/>
      <c r="N11" s="1"/>
    </row>
    <row r="12" spans="1:14" s="66" customFormat="1" ht="15.75" thickBot="1" x14ac:dyDescent="0.3">
      <c r="A12" s="212"/>
      <c r="B12" s="196"/>
      <c r="C12" s="30">
        <v>1</v>
      </c>
      <c r="D12" s="31" t="s">
        <v>5</v>
      </c>
      <c r="E12" s="30"/>
      <c r="F12" s="32"/>
      <c r="G12" s="32"/>
      <c r="H12" s="33"/>
      <c r="I12" s="34">
        <f>SUM(I13:I15)</f>
        <v>11037.959873999998</v>
      </c>
    </row>
    <row r="13" spans="1:14" s="66" customFormat="1" ht="24" x14ac:dyDescent="0.25">
      <c r="A13" s="388" t="s">
        <v>299</v>
      </c>
      <c r="B13" s="390">
        <v>11171</v>
      </c>
      <c r="C13" s="389" t="s">
        <v>4</v>
      </c>
      <c r="D13" s="151" t="s">
        <v>324</v>
      </c>
      <c r="E13" s="187" t="s">
        <v>6</v>
      </c>
      <c r="F13" s="361">
        <v>1</v>
      </c>
      <c r="G13" s="166">
        <v>5632.4</v>
      </c>
      <c r="H13" s="277">
        <f>G13*$J$10</f>
        <v>7350.2819999999992</v>
      </c>
      <c r="I13" s="194">
        <f>H13*F13</f>
        <v>7350.2819999999992</v>
      </c>
    </row>
    <row r="14" spans="1:14" s="67" customFormat="1" ht="24" x14ac:dyDescent="0.2">
      <c r="A14" s="215" t="s">
        <v>299</v>
      </c>
      <c r="B14" s="390">
        <v>10004</v>
      </c>
      <c r="C14" s="295" t="s">
        <v>177</v>
      </c>
      <c r="D14" s="385" t="s">
        <v>201</v>
      </c>
      <c r="E14" s="386" t="s">
        <v>6</v>
      </c>
      <c r="F14" s="362">
        <f>'memória de cálculo'!C7</f>
        <v>6</v>
      </c>
      <c r="G14" s="363">
        <v>380.15</v>
      </c>
      <c r="H14" s="346">
        <f>G14*$J$10</f>
        <v>496.09574999999995</v>
      </c>
      <c r="I14" s="387">
        <f>H14*F14</f>
        <v>2976.5744999999997</v>
      </c>
    </row>
    <row r="15" spans="1:14" s="67" customFormat="1" ht="21.75" customHeight="1" thickBot="1" x14ac:dyDescent="0.25">
      <c r="A15" s="215" t="s">
        <v>299</v>
      </c>
      <c r="B15" s="197">
        <v>10009</v>
      </c>
      <c r="C15" s="158" t="s">
        <v>325</v>
      </c>
      <c r="D15" s="185" t="s">
        <v>33</v>
      </c>
      <c r="E15" s="186" t="s">
        <v>6</v>
      </c>
      <c r="F15" s="362">
        <f>'memória de cálculo'!C11</f>
        <v>131.62</v>
      </c>
      <c r="G15" s="161">
        <v>4.1399999999999997</v>
      </c>
      <c r="H15" s="278">
        <f>G15*$J$10</f>
        <v>5.4026999999999994</v>
      </c>
      <c r="I15" s="193">
        <f>H15*F15</f>
        <v>711.10337399999992</v>
      </c>
    </row>
    <row r="16" spans="1:14" s="67" customFormat="1" ht="3.75" customHeight="1" x14ac:dyDescent="0.2">
      <c r="A16" s="255"/>
      <c r="B16" s="256"/>
      <c r="C16" s="257"/>
      <c r="D16" s="258"/>
      <c r="E16" s="259"/>
      <c r="F16" s="260"/>
      <c r="G16" s="261"/>
      <c r="H16" s="262"/>
      <c r="I16" s="261"/>
    </row>
    <row r="17" spans="1:9" s="67" customFormat="1" x14ac:dyDescent="0.2">
      <c r="A17" s="263"/>
      <c r="B17" s="264"/>
      <c r="C17" s="265">
        <v>2</v>
      </c>
      <c r="D17" s="266" t="s">
        <v>29</v>
      </c>
      <c r="E17" s="267"/>
      <c r="F17" s="268"/>
      <c r="G17" s="268"/>
      <c r="H17" s="269"/>
      <c r="I17" s="270">
        <f>SUM(I18:I24)</f>
        <v>14562.680388299999</v>
      </c>
    </row>
    <row r="18" spans="1:9" s="67" customFormat="1" ht="17.25" customHeight="1" x14ac:dyDescent="0.2">
      <c r="A18" s="215" t="s">
        <v>299</v>
      </c>
      <c r="B18" s="204">
        <v>130492</v>
      </c>
      <c r="C18" s="104" t="s">
        <v>34</v>
      </c>
      <c r="D18" s="271" t="s">
        <v>230</v>
      </c>
      <c r="E18" s="272" t="s">
        <v>6</v>
      </c>
      <c r="F18" s="359">
        <f>'memória de cálculo'!C18</f>
        <v>59.11</v>
      </c>
      <c r="G18" s="273">
        <v>79.739999999999995</v>
      </c>
      <c r="H18" s="279">
        <f>G18*$J$10</f>
        <v>104.06069999999998</v>
      </c>
      <c r="I18" s="121">
        <f>H18*F18</f>
        <v>6151.0279769999988</v>
      </c>
    </row>
    <row r="19" spans="1:9" ht="24" x14ac:dyDescent="0.2">
      <c r="A19" s="215" t="s">
        <v>299</v>
      </c>
      <c r="B19" s="118">
        <v>260519</v>
      </c>
      <c r="C19" s="104" t="s">
        <v>155</v>
      </c>
      <c r="D19" s="119" t="s">
        <v>168</v>
      </c>
      <c r="E19" s="120" t="s">
        <v>37</v>
      </c>
      <c r="F19" s="359">
        <f>'memória de cálculo'!C23</f>
        <v>32.880000000000003</v>
      </c>
      <c r="G19" s="121">
        <v>24.46</v>
      </c>
      <c r="H19" s="279">
        <f>G19*$J$10</f>
        <v>31.920300000000001</v>
      </c>
      <c r="I19" s="121">
        <f>H19*F19</f>
        <v>1049.5394640000002</v>
      </c>
    </row>
    <row r="20" spans="1:9" ht="24" x14ac:dyDescent="0.2">
      <c r="A20" s="215" t="s">
        <v>299</v>
      </c>
      <c r="B20" s="118">
        <v>260523</v>
      </c>
      <c r="C20" s="104" t="s">
        <v>172</v>
      </c>
      <c r="D20" s="119" t="s">
        <v>315</v>
      </c>
      <c r="E20" s="120" t="s">
        <v>37</v>
      </c>
      <c r="F20" s="359">
        <f>'memória de cálculo'!C28</f>
        <v>35.83</v>
      </c>
      <c r="G20" s="121">
        <v>40.71</v>
      </c>
      <c r="H20" s="279">
        <f>G20*$J$10</f>
        <v>53.126550000000002</v>
      </c>
      <c r="I20" s="121">
        <f>H20*F20</f>
        <v>1903.5242865</v>
      </c>
    </row>
    <row r="21" spans="1:9" ht="21.75" customHeight="1" x14ac:dyDescent="0.2">
      <c r="A21" s="215" t="s">
        <v>299</v>
      </c>
      <c r="B21" s="118">
        <v>150654</v>
      </c>
      <c r="C21" s="104" t="s">
        <v>35</v>
      </c>
      <c r="D21" s="119" t="s">
        <v>237</v>
      </c>
      <c r="E21" s="120" t="s">
        <v>6</v>
      </c>
      <c r="F21" s="359">
        <f>'memória de cálculo'!C35</f>
        <v>13.742000000000003</v>
      </c>
      <c r="G21" s="121">
        <v>7.08</v>
      </c>
      <c r="H21" s="279">
        <f>G21*$J$10</f>
        <v>9.2393999999999998</v>
      </c>
      <c r="I21" s="121">
        <f>H21*F21</f>
        <v>126.96783480000002</v>
      </c>
    </row>
    <row r="22" spans="1:9" ht="21" customHeight="1" x14ac:dyDescent="0.2">
      <c r="A22" s="215" t="s">
        <v>299</v>
      </c>
      <c r="B22" s="118">
        <v>260168</v>
      </c>
      <c r="C22" s="104" t="s">
        <v>36</v>
      </c>
      <c r="D22" s="119" t="s">
        <v>200</v>
      </c>
      <c r="E22" s="120" t="s">
        <v>6</v>
      </c>
      <c r="F22" s="359">
        <f>'memória de cálculo'!C44</f>
        <v>58.86</v>
      </c>
      <c r="G22" s="121">
        <v>22.62</v>
      </c>
      <c r="H22" s="279">
        <f t="shared" ref="H22:H24" si="0">G22*$J$10</f>
        <v>29.519099999999998</v>
      </c>
      <c r="I22" s="121">
        <f>H22*F22</f>
        <v>1737.4942259999998</v>
      </c>
    </row>
    <row r="23" spans="1:9" ht="24" customHeight="1" x14ac:dyDescent="0.2">
      <c r="A23" s="286" t="s">
        <v>32</v>
      </c>
      <c r="B23" s="118">
        <v>98516</v>
      </c>
      <c r="C23" s="104" t="s">
        <v>169</v>
      </c>
      <c r="D23" s="119" t="s">
        <v>251</v>
      </c>
      <c r="E23" s="120" t="s">
        <v>30</v>
      </c>
      <c r="F23" s="359">
        <v>4</v>
      </c>
      <c r="G23" s="289">
        <v>214.98</v>
      </c>
      <c r="H23" s="279">
        <f t="shared" si="0"/>
        <v>280.54889999999995</v>
      </c>
      <c r="I23" s="121">
        <f t="shared" ref="I23:I51" si="1">H23*F23</f>
        <v>1122.1955999999998</v>
      </c>
    </row>
    <row r="24" spans="1:9" ht="15.75" thickBot="1" x14ac:dyDescent="0.25">
      <c r="A24" s="286" t="s">
        <v>32</v>
      </c>
      <c r="B24" s="118">
        <v>98509</v>
      </c>
      <c r="C24" s="104" t="s">
        <v>229</v>
      </c>
      <c r="D24" s="150" t="s">
        <v>252</v>
      </c>
      <c r="E24" s="99" t="s">
        <v>30</v>
      </c>
      <c r="F24" s="360">
        <v>60</v>
      </c>
      <c r="G24" s="290">
        <v>31.57</v>
      </c>
      <c r="H24" s="281">
        <f t="shared" si="0"/>
        <v>41.19885</v>
      </c>
      <c r="I24" s="100">
        <f t="shared" si="1"/>
        <v>2471.931</v>
      </c>
    </row>
    <row r="25" spans="1:9" s="67" customFormat="1" ht="3.75" customHeight="1" thickBot="1" x14ac:dyDescent="0.25">
      <c r="A25" s="213"/>
      <c r="B25" s="198"/>
      <c r="C25" s="93"/>
      <c r="D25" s="94"/>
      <c r="E25" s="95"/>
      <c r="F25" s="96"/>
      <c r="G25" s="97"/>
      <c r="H25" s="98"/>
      <c r="I25" s="97"/>
    </row>
    <row r="26" spans="1:9" ht="15" thickBot="1" x14ac:dyDescent="0.25">
      <c r="A26" s="214"/>
      <c r="B26" s="199"/>
      <c r="C26" s="30">
        <v>3</v>
      </c>
      <c r="D26" s="31" t="s">
        <v>60</v>
      </c>
      <c r="E26" s="249" t="s">
        <v>61</v>
      </c>
      <c r="F26" s="248">
        <v>1</v>
      </c>
      <c r="G26" s="32"/>
      <c r="H26" s="250">
        <f>SUM(I27,I33,I36,I38,I44,I49,I52,I56,I58,I65)</f>
        <v>28897.202389374001</v>
      </c>
      <c r="I26" s="34">
        <f>H26*F26</f>
        <v>28897.202389374001</v>
      </c>
    </row>
    <row r="27" spans="1:9" ht="15" thickBot="1" x14ac:dyDescent="0.25">
      <c r="A27" s="214"/>
      <c r="B27" s="199"/>
      <c r="C27" s="30" t="s">
        <v>8</v>
      </c>
      <c r="D27" s="31" t="s">
        <v>62</v>
      </c>
      <c r="E27" s="70"/>
      <c r="F27" s="32"/>
      <c r="G27" s="32"/>
      <c r="H27" s="68"/>
      <c r="I27" s="34">
        <f>SUM(I28:I32)</f>
        <v>2257.1390282940006</v>
      </c>
    </row>
    <row r="28" spans="1:9" ht="20.25" customHeight="1" x14ac:dyDescent="0.2">
      <c r="A28" s="215" t="s">
        <v>299</v>
      </c>
      <c r="B28" s="176">
        <v>30010</v>
      </c>
      <c r="C28" s="152" t="s">
        <v>38</v>
      </c>
      <c r="D28" s="149" t="s">
        <v>198</v>
      </c>
      <c r="E28" s="153" t="s">
        <v>63</v>
      </c>
      <c r="F28" s="358">
        <f>'memória de cálculo'!C54</f>
        <v>1.4970000000000001</v>
      </c>
      <c r="G28" s="146">
        <v>41.34</v>
      </c>
      <c r="H28" s="282">
        <f>G28*$J$10</f>
        <v>53.948700000000002</v>
      </c>
      <c r="I28" s="154">
        <f t="shared" si="1"/>
        <v>80.761203900000012</v>
      </c>
    </row>
    <row r="29" spans="1:9" ht="21" customHeight="1" x14ac:dyDescent="0.2">
      <c r="A29" s="215" t="s">
        <v>299</v>
      </c>
      <c r="B29" s="144">
        <v>40257</v>
      </c>
      <c r="C29" s="123" t="s">
        <v>39</v>
      </c>
      <c r="D29" s="142" t="s">
        <v>199</v>
      </c>
      <c r="E29" s="71" t="s">
        <v>7</v>
      </c>
      <c r="F29" s="353">
        <f>'memória de cálculo'!C59</f>
        <v>8.9819999999999997E-2</v>
      </c>
      <c r="G29" s="24">
        <v>483.74</v>
      </c>
      <c r="H29" s="279">
        <f>G29*$J$10</f>
        <v>631.28070000000002</v>
      </c>
      <c r="I29" s="121">
        <f t="shared" si="1"/>
        <v>56.701632474</v>
      </c>
    </row>
    <row r="30" spans="1:9" ht="20.25" customHeight="1" x14ac:dyDescent="0.2">
      <c r="A30" s="215" t="s">
        <v>299</v>
      </c>
      <c r="B30" s="144">
        <v>40285</v>
      </c>
      <c r="C30" s="123" t="s">
        <v>40</v>
      </c>
      <c r="D30" s="142" t="s">
        <v>254</v>
      </c>
      <c r="E30" s="71" t="s">
        <v>63</v>
      </c>
      <c r="F30" s="353">
        <f>'memória de cálculo'!C64</f>
        <v>1.1976000000000002</v>
      </c>
      <c r="G30" s="24">
        <v>1057.8900000000001</v>
      </c>
      <c r="H30" s="279">
        <f>G30*$J$10</f>
        <v>1380.54645</v>
      </c>
      <c r="I30" s="121">
        <f t="shared" si="1"/>
        <v>1653.3424285200003</v>
      </c>
    </row>
    <row r="31" spans="1:9" ht="24" x14ac:dyDescent="0.2">
      <c r="A31" s="215" t="s">
        <v>299</v>
      </c>
      <c r="B31" s="144">
        <v>80293</v>
      </c>
      <c r="C31" s="123" t="s">
        <v>41</v>
      </c>
      <c r="D31" s="142" t="s">
        <v>162</v>
      </c>
      <c r="E31" s="71" t="s">
        <v>54</v>
      </c>
      <c r="F31" s="353">
        <f>'memória de cálculo'!C69</f>
        <v>5.9880000000000004</v>
      </c>
      <c r="G31" s="24">
        <v>54.17</v>
      </c>
      <c r="H31" s="279">
        <f>G31*$J$10</f>
        <v>70.691850000000002</v>
      </c>
      <c r="I31" s="121">
        <f t="shared" si="1"/>
        <v>423.30279780000006</v>
      </c>
    </row>
    <row r="32" spans="1:9" ht="21" customHeight="1" thickBot="1" x14ac:dyDescent="0.25">
      <c r="A32" s="215" t="s">
        <v>299</v>
      </c>
      <c r="B32" s="144">
        <v>50037</v>
      </c>
      <c r="C32" s="123" t="s">
        <v>81</v>
      </c>
      <c r="D32" s="142" t="s">
        <v>64</v>
      </c>
      <c r="E32" s="71" t="s">
        <v>54</v>
      </c>
      <c r="F32" s="353">
        <f>'memória de cálculo'!C74</f>
        <v>7.9840000000000009</v>
      </c>
      <c r="G32" s="24">
        <v>4.13</v>
      </c>
      <c r="H32" s="279">
        <f>G32*$J$10</f>
        <v>5.3896499999999996</v>
      </c>
      <c r="I32" s="121">
        <f t="shared" si="1"/>
        <v>43.030965600000002</v>
      </c>
    </row>
    <row r="33" spans="1:9" ht="15" thickBot="1" x14ac:dyDescent="0.25">
      <c r="A33" s="214"/>
      <c r="B33" s="199"/>
      <c r="C33" s="30" t="s">
        <v>9</v>
      </c>
      <c r="D33" s="31" t="s">
        <v>65</v>
      </c>
      <c r="E33" s="70"/>
      <c r="F33" s="32"/>
      <c r="G33" s="32"/>
      <c r="H33" s="68"/>
      <c r="I33" s="34">
        <f>SUM(I34:I35)</f>
        <v>3608.5124710800001</v>
      </c>
    </row>
    <row r="34" spans="1:9" ht="21.75" customHeight="1" x14ac:dyDescent="0.2">
      <c r="A34" s="215" t="s">
        <v>299</v>
      </c>
      <c r="B34" s="143">
        <v>50729</v>
      </c>
      <c r="C34" s="162" t="s">
        <v>42</v>
      </c>
      <c r="D34" s="163" t="s">
        <v>66</v>
      </c>
      <c r="E34" s="164" t="s">
        <v>63</v>
      </c>
      <c r="F34" s="352">
        <f>'memória de cálculo'!C80</f>
        <v>0.56799999999999995</v>
      </c>
      <c r="G34" s="165">
        <v>2196.15</v>
      </c>
      <c r="H34" s="277">
        <f>G34*$J$10</f>
        <v>2865.9757500000001</v>
      </c>
      <c r="I34" s="166">
        <f t="shared" si="1"/>
        <v>1627.8742259999999</v>
      </c>
    </row>
    <row r="35" spans="1:9" ht="22.5" customHeight="1" thickBot="1" x14ac:dyDescent="0.25">
      <c r="A35" s="215" t="s">
        <v>299</v>
      </c>
      <c r="B35" s="145">
        <v>50757</v>
      </c>
      <c r="C35" s="158" t="s">
        <v>43</v>
      </c>
      <c r="D35" s="159" t="s">
        <v>67</v>
      </c>
      <c r="E35" s="160" t="s">
        <v>63</v>
      </c>
      <c r="F35" s="357">
        <f>'memória de cálculo'!C85</f>
        <v>0.59880000000000011</v>
      </c>
      <c r="G35" s="147">
        <v>2534.62</v>
      </c>
      <c r="H35" s="278">
        <f>G35*$J$10</f>
        <v>3307.6790999999998</v>
      </c>
      <c r="I35" s="161">
        <f t="shared" si="1"/>
        <v>1980.6382450800002</v>
      </c>
    </row>
    <row r="36" spans="1:9" ht="15" thickBot="1" x14ac:dyDescent="0.25">
      <c r="A36" s="214"/>
      <c r="B36" s="199"/>
      <c r="C36" s="30" t="s">
        <v>10</v>
      </c>
      <c r="D36" s="31" t="s">
        <v>68</v>
      </c>
      <c r="E36" s="70"/>
      <c r="F36" s="32"/>
      <c r="G36" s="32"/>
      <c r="H36" s="68"/>
      <c r="I36" s="34">
        <f>SUM(I37)</f>
        <v>1626.410016</v>
      </c>
    </row>
    <row r="37" spans="1:9" ht="19.5" customHeight="1" thickBot="1" x14ac:dyDescent="0.25">
      <c r="A37" s="215" t="s">
        <v>299</v>
      </c>
      <c r="B37" s="200">
        <v>60045</v>
      </c>
      <c r="C37" s="101" t="s">
        <v>131</v>
      </c>
      <c r="D37" s="103" t="s">
        <v>163</v>
      </c>
      <c r="E37" s="71" t="s">
        <v>54</v>
      </c>
      <c r="F37" s="353">
        <f>'memória de cálculo'!C96</f>
        <v>19.670000000000002</v>
      </c>
      <c r="G37" s="24">
        <v>63.36</v>
      </c>
      <c r="H37" s="283">
        <f>G37*$J$10</f>
        <v>82.684799999999996</v>
      </c>
      <c r="I37" s="102">
        <f t="shared" si="1"/>
        <v>1626.410016</v>
      </c>
    </row>
    <row r="38" spans="1:9" ht="15" thickBot="1" x14ac:dyDescent="0.25">
      <c r="A38" s="214"/>
      <c r="B38" s="199"/>
      <c r="C38" s="61" t="s">
        <v>122</v>
      </c>
      <c r="D38" s="31" t="s">
        <v>15</v>
      </c>
      <c r="E38" s="70"/>
      <c r="F38" s="32"/>
      <c r="G38" s="32"/>
      <c r="H38" s="68"/>
      <c r="I38" s="34">
        <f>SUM(I39:I43)</f>
        <v>4759.8286293000001</v>
      </c>
    </row>
    <row r="39" spans="1:9" ht="21.75" customHeight="1" x14ac:dyDescent="0.2">
      <c r="A39" s="215" t="s">
        <v>299</v>
      </c>
      <c r="B39" s="143">
        <v>70052</v>
      </c>
      <c r="C39" s="123" t="s">
        <v>44</v>
      </c>
      <c r="D39" s="149" t="s">
        <v>69</v>
      </c>
      <c r="E39" s="153" t="s">
        <v>54</v>
      </c>
      <c r="F39" s="354">
        <f>'memória de cálculo'!C102</f>
        <v>25.024000000000001</v>
      </c>
      <c r="G39" s="288">
        <v>71.84</v>
      </c>
      <c r="H39" s="282">
        <f>G39*$J$10</f>
        <v>93.751199999999997</v>
      </c>
      <c r="I39" s="154">
        <f t="shared" si="1"/>
        <v>2346.0300287999999</v>
      </c>
    </row>
    <row r="40" spans="1:9" ht="21.75" customHeight="1" x14ac:dyDescent="0.2">
      <c r="A40" s="215" t="s">
        <v>299</v>
      </c>
      <c r="B40" s="144">
        <v>70058</v>
      </c>
      <c r="C40" s="123" t="s">
        <v>45</v>
      </c>
      <c r="D40" s="142" t="s">
        <v>70</v>
      </c>
      <c r="E40" s="71" t="s">
        <v>54</v>
      </c>
      <c r="F40" s="353">
        <f>'memória de cálculo'!C102</f>
        <v>25.024000000000001</v>
      </c>
      <c r="G40" s="24">
        <v>54.92</v>
      </c>
      <c r="H40" s="279">
        <f>G40*$J$10</f>
        <v>71.670599999999993</v>
      </c>
      <c r="I40" s="121">
        <f>H40*F40</f>
        <v>1793.4850944</v>
      </c>
    </row>
    <row r="41" spans="1:9" ht="21.75" customHeight="1" x14ac:dyDescent="0.2">
      <c r="A41" s="215" t="s">
        <v>299</v>
      </c>
      <c r="B41" s="201">
        <v>70241</v>
      </c>
      <c r="C41" s="123" t="s">
        <v>46</v>
      </c>
      <c r="D41" s="142" t="s">
        <v>300</v>
      </c>
      <c r="E41" s="71" t="s">
        <v>63</v>
      </c>
      <c r="F41" s="353">
        <f>'memória de cálculo'!C107</f>
        <v>5.44</v>
      </c>
      <c r="G41" s="291">
        <v>10.050000000000001</v>
      </c>
      <c r="H41" s="279">
        <f>G41*$J$10</f>
        <v>13.11525</v>
      </c>
      <c r="I41" s="121">
        <f>H41*F41</f>
        <v>71.34696000000001</v>
      </c>
    </row>
    <row r="42" spans="1:9" ht="21.75" customHeight="1" x14ac:dyDescent="0.2">
      <c r="A42" s="215" t="s">
        <v>299</v>
      </c>
      <c r="B42" s="144">
        <v>140348</v>
      </c>
      <c r="C42" s="123" t="s">
        <v>133</v>
      </c>
      <c r="D42" s="142" t="s">
        <v>240</v>
      </c>
      <c r="E42" s="71" t="s">
        <v>54</v>
      </c>
      <c r="F42" s="353">
        <f>'memória de cálculo'!C112</f>
        <v>6.7619999999999996</v>
      </c>
      <c r="G42" s="24">
        <v>38.33</v>
      </c>
      <c r="H42" s="279">
        <f>G42*$J$10</f>
        <v>50.020649999999996</v>
      </c>
      <c r="I42" s="121">
        <f>H42*F42</f>
        <v>338.23963529999997</v>
      </c>
    </row>
    <row r="43" spans="1:9" ht="21" customHeight="1" thickBot="1" x14ac:dyDescent="0.25">
      <c r="A43" s="215" t="s">
        <v>299</v>
      </c>
      <c r="B43" s="144">
        <v>141336</v>
      </c>
      <c r="C43" s="254" t="s">
        <v>134</v>
      </c>
      <c r="D43" s="155" t="s">
        <v>241</v>
      </c>
      <c r="E43" s="156" t="s">
        <v>54</v>
      </c>
      <c r="F43" s="355">
        <f>'memória de cálculo'!C117</f>
        <v>6.7619999999999996</v>
      </c>
      <c r="G43" s="157">
        <v>23.88</v>
      </c>
      <c r="H43" s="281">
        <f t="shared" ref="H43:H70" si="2">G43*$J$10</f>
        <v>31.163399999999996</v>
      </c>
      <c r="I43" s="100">
        <f t="shared" si="1"/>
        <v>210.72691079999996</v>
      </c>
    </row>
    <row r="44" spans="1:9" ht="15" thickBot="1" x14ac:dyDescent="0.25">
      <c r="A44" s="214"/>
      <c r="B44" s="199"/>
      <c r="C44" s="30" t="s">
        <v>123</v>
      </c>
      <c r="D44" s="31" t="s">
        <v>16</v>
      </c>
      <c r="E44" s="70"/>
      <c r="F44" s="32"/>
      <c r="G44" s="32"/>
      <c r="H44" s="68"/>
      <c r="I44" s="34">
        <f>SUM(I45:I48)</f>
        <v>4363.6464720000004</v>
      </c>
    </row>
    <row r="45" spans="1:9" ht="22.5" customHeight="1" x14ac:dyDescent="0.2">
      <c r="A45" s="215" t="s">
        <v>299</v>
      </c>
      <c r="B45" s="143">
        <v>110143</v>
      </c>
      <c r="C45" s="152" t="s">
        <v>135</v>
      </c>
      <c r="D45" s="149" t="s">
        <v>164</v>
      </c>
      <c r="E45" s="153" t="s">
        <v>54</v>
      </c>
      <c r="F45" s="354">
        <f>'memória de cálculo'!C123</f>
        <v>39.340000000000003</v>
      </c>
      <c r="G45" s="146">
        <v>8.58</v>
      </c>
      <c r="H45" s="282">
        <f t="shared" si="2"/>
        <v>11.196899999999999</v>
      </c>
      <c r="I45" s="154">
        <f t="shared" si="1"/>
        <v>440.48604599999999</v>
      </c>
    </row>
    <row r="46" spans="1:9" ht="20.25" customHeight="1" x14ac:dyDescent="0.2">
      <c r="A46" s="215" t="s">
        <v>299</v>
      </c>
      <c r="B46" s="144">
        <v>110762</v>
      </c>
      <c r="C46" s="123" t="s">
        <v>136</v>
      </c>
      <c r="D46" s="103" t="s">
        <v>165</v>
      </c>
      <c r="E46" s="71" t="s">
        <v>54</v>
      </c>
      <c r="F46" s="353">
        <f>'memória de cálculo'!C123</f>
        <v>39.340000000000003</v>
      </c>
      <c r="G46" s="192">
        <v>29.53</v>
      </c>
      <c r="H46" s="279">
        <f t="shared" si="2"/>
        <v>38.536650000000002</v>
      </c>
      <c r="I46" s="121">
        <f t="shared" si="1"/>
        <v>1516.0318110000003</v>
      </c>
    </row>
    <row r="47" spans="1:9" ht="18.75" customHeight="1" x14ac:dyDescent="0.2">
      <c r="A47" s="215" t="s">
        <v>299</v>
      </c>
      <c r="B47" s="144">
        <v>110644</v>
      </c>
      <c r="C47" s="123" t="s">
        <v>137</v>
      </c>
      <c r="D47" s="103" t="s">
        <v>243</v>
      </c>
      <c r="E47" s="71" t="s">
        <v>54</v>
      </c>
      <c r="F47" s="353">
        <f>'memória de cálculo'!C131</f>
        <v>14.79</v>
      </c>
      <c r="G47" s="24">
        <v>61.06</v>
      </c>
      <c r="H47" s="279">
        <f t="shared" si="2"/>
        <v>79.683300000000003</v>
      </c>
      <c r="I47" s="121">
        <f t="shared" si="1"/>
        <v>1178.5160069999999</v>
      </c>
    </row>
    <row r="48" spans="1:9" ht="21.75" customHeight="1" thickBot="1" x14ac:dyDescent="0.25">
      <c r="A48" s="215" t="s">
        <v>299</v>
      </c>
      <c r="B48" s="145">
        <v>110653</v>
      </c>
      <c r="C48" s="158" t="s">
        <v>132</v>
      </c>
      <c r="D48" s="191" t="s">
        <v>71</v>
      </c>
      <c r="E48" s="160" t="s">
        <v>54</v>
      </c>
      <c r="F48" s="353">
        <f>'memória de cálculo'!C136</f>
        <v>2.56</v>
      </c>
      <c r="G48" s="147">
        <v>367.76</v>
      </c>
      <c r="H48" s="278">
        <f t="shared" si="2"/>
        <v>479.92679999999996</v>
      </c>
      <c r="I48" s="161">
        <f t="shared" si="1"/>
        <v>1228.6126079999999</v>
      </c>
    </row>
    <row r="49" spans="1:9" ht="15" thickBot="1" x14ac:dyDescent="0.25">
      <c r="A49" s="214"/>
      <c r="B49" s="199"/>
      <c r="C49" s="30" t="s">
        <v>124</v>
      </c>
      <c r="D49" s="31" t="s">
        <v>17</v>
      </c>
      <c r="E49" s="70"/>
      <c r="F49" s="32"/>
      <c r="G49" s="32"/>
      <c r="H49" s="68"/>
      <c r="I49" s="34">
        <f>SUM(I50:I51)</f>
        <v>1178.3234672999997</v>
      </c>
    </row>
    <row r="50" spans="1:9" ht="30" x14ac:dyDescent="0.2">
      <c r="A50" s="287" t="s">
        <v>32</v>
      </c>
      <c r="B50" s="143">
        <v>87702</v>
      </c>
      <c r="C50" s="162" t="s">
        <v>138</v>
      </c>
      <c r="D50" s="141" t="s">
        <v>192</v>
      </c>
      <c r="E50" s="153" t="s">
        <v>54</v>
      </c>
      <c r="F50" s="354">
        <f>'memória de cálculo'!C149</f>
        <v>6.7619999999999996</v>
      </c>
      <c r="G50" s="292">
        <v>46.17</v>
      </c>
      <c r="H50" s="282">
        <f t="shared" si="2"/>
        <v>60.251849999999997</v>
      </c>
      <c r="I50" s="154">
        <f t="shared" si="1"/>
        <v>407.42300969999997</v>
      </c>
    </row>
    <row r="51" spans="1:9" ht="22.5" customHeight="1" thickBot="1" x14ac:dyDescent="0.25">
      <c r="A51" s="215" t="s">
        <v>299</v>
      </c>
      <c r="B51" s="144">
        <v>130725</v>
      </c>
      <c r="C51" s="123" t="s">
        <v>139</v>
      </c>
      <c r="D51" s="142" t="s">
        <v>302</v>
      </c>
      <c r="E51" s="71" t="s">
        <v>54</v>
      </c>
      <c r="F51" s="353">
        <f>'memória de cálculo'!C142</f>
        <v>6.7619999999999996</v>
      </c>
      <c r="G51" s="24">
        <v>87.36</v>
      </c>
      <c r="H51" s="279">
        <f t="shared" si="2"/>
        <v>114.00479999999999</v>
      </c>
      <c r="I51" s="121">
        <f t="shared" si="1"/>
        <v>770.90045759999987</v>
      </c>
    </row>
    <row r="52" spans="1:9" ht="15" thickBot="1" x14ac:dyDescent="0.25">
      <c r="A52" s="214"/>
      <c r="B52" s="199"/>
      <c r="C52" s="30" t="s">
        <v>125</v>
      </c>
      <c r="D52" s="31" t="s">
        <v>72</v>
      </c>
      <c r="E52" s="70"/>
      <c r="F52" s="32"/>
      <c r="G52" s="32"/>
      <c r="H52" s="68"/>
      <c r="I52" s="34">
        <f>SUM(I53:I55)</f>
        <v>4761.5247899999995</v>
      </c>
    </row>
    <row r="53" spans="1:9" ht="21" customHeight="1" x14ac:dyDescent="0.2">
      <c r="A53" s="215" t="s">
        <v>299</v>
      </c>
      <c r="B53" s="143">
        <v>90070</v>
      </c>
      <c r="C53" s="152" t="s">
        <v>140</v>
      </c>
      <c r="D53" s="149" t="s">
        <v>73</v>
      </c>
      <c r="E53" s="153" t="s">
        <v>54</v>
      </c>
      <c r="F53" s="354">
        <f>'memória de cálculo'!C155</f>
        <v>6.9599999999999991</v>
      </c>
      <c r="G53" s="146">
        <v>399.76</v>
      </c>
      <c r="H53" s="282">
        <f t="shared" si="2"/>
        <v>521.68679999999995</v>
      </c>
      <c r="I53" s="154">
        <f>H53*F53</f>
        <v>3630.9401279999993</v>
      </c>
    </row>
    <row r="54" spans="1:9" ht="30" x14ac:dyDescent="0.2">
      <c r="A54" s="215" t="s">
        <v>299</v>
      </c>
      <c r="B54" s="144">
        <v>91500</v>
      </c>
      <c r="C54" s="123" t="s">
        <v>141</v>
      </c>
      <c r="D54" s="170" t="s">
        <v>242</v>
      </c>
      <c r="E54" s="178" t="s">
        <v>54</v>
      </c>
      <c r="F54" s="353">
        <f>'memória de cálculo'!C160</f>
        <v>0.91999999999999993</v>
      </c>
      <c r="G54" s="24">
        <v>729.27</v>
      </c>
      <c r="H54" s="279">
        <f t="shared" si="2"/>
        <v>951.69734999999991</v>
      </c>
      <c r="I54" s="121">
        <f>H54*F54</f>
        <v>875.56156199999987</v>
      </c>
    </row>
    <row r="55" spans="1:9" ht="21.75" customHeight="1" thickBot="1" x14ac:dyDescent="0.25">
      <c r="A55" s="215" t="s">
        <v>299</v>
      </c>
      <c r="B55" s="144">
        <v>100821</v>
      </c>
      <c r="C55" s="123" t="s">
        <v>142</v>
      </c>
      <c r="D55" s="170" t="s">
        <v>74</v>
      </c>
      <c r="E55" s="178" t="s">
        <v>61</v>
      </c>
      <c r="F55" s="353">
        <v>6</v>
      </c>
      <c r="G55" s="24">
        <v>32.57</v>
      </c>
      <c r="H55" s="279">
        <f t="shared" si="2"/>
        <v>42.50385</v>
      </c>
      <c r="I55" s="121">
        <f>H55*F55</f>
        <v>255.0231</v>
      </c>
    </row>
    <row r="56" spans="1:9" ht="15" thickBot="1" x14ac:dyDescent="0.25">
      <c r="A56" s="214"/>
      <c r="B56" s="199"/>
      <c r="C56" s="30" t="s">
        <v>126</v>
      </c>
      <c r="D56" s="31" t="s">
        <v>18</v>
      </c>
      <c r="E56" s="70"/>
      <c r="F56" s="32"/>
      <c r="G56" s="32"/>
      <c r="H56" s="68"/>
      <c r="I56" s="34">
        <f>SUM(I57)</f>
        <v>900.86796539999989</v>
      </c>
    </row>
    <row r="57" spans="1:9" ht="15.75" thickBot="1" x14ac:dyDescent="0.25">
      <c r="A57" s="117" t="s">
        <v>31</v>
      </c>
      <c r="B57" s="200">
        <v>150253</v>
      </c>
      <c r="C57" s="101" t="s">
        <v>144</v>
      </c>
      <c r="D57" s="103" t="s">
        <v>75</v>
      </c>
      <c r="E57" s="71" t="s">
        <v>54</v>
      </c>
      <c r="F57" s="353">
        <f>'memória de cálculo'!C174</f>
        <v>21.155999999999999</v>
      </c>
      <c r="G57" s="24">
        <v>32.630000000000003</v>
      </c>
      <c r="H57" s="283">
        <f t="shared" si="2"/>
        <v>42.582149999999999</v>
      </c>
      <c r="I57" s="102">
        <f>H57*F57</f>
        <v>900.86796539999989</v>
      </c>
    </row>
    <row r="58" spans="1:9" ht="15" thickBot="1" x14ac:dyDescent="0.25">
      <c r="A58" s="214"/>
      <c r="B58" s="199"/>
      <c r="C58" s="30" t="s">
        <v>127</v>
      </c>
      <c r="D58" s="31" t="s">
        <v>76</v>
      </c>
      <c r="E58" s="70"/>
      <c r="F58" s="32"/>
      <c r="G58" s="32"/>
      <c r="H58" s="68"/>
      <c r="I58" s="34">
        <f>SUM(I59:I64)</f>
        <v>3390.7031999999995</v>
      </c>
    </row>
    <row r="59" spans="1:9" ht="22.5" customHeight="1" x14ac:dyDescent="0.2">
      <c r="A59" s="215" t="s">
        <v>299</v>
      </c>
      <c r="B59" s="202">
        <v>170081</v>
      </c>
      <c r="C59" s="123" t="s">
        <v>145</v>
      </c>
      <c r="D59" s="169" t="s">
        <v>222</v>
      </c>
      <c r="E59" s="71" t="s">
        <v>77</v>
      </c>
      <c r="F59" s="353">
        <v>10</v>
      </c>
      <c r="G59" s="24">
        <v>174.4</v>
      </c>
      <c r="H59" s="279">
        <f t="shared" si="2"/>
        <v>227.59199999999998</v>
      </c>
      <c r="I59" s="121">
        <f t="shared" ref="I59:I64" si="3">H59*F59</f>
        <v>2275.92</v>
      </c>
    </row>
    <row r="60" spans="1:9" ht="21.75" customHeight="1" x14ac:dyDescent="0.2">
      <c r="A60" s="215" t="s">
        <v>299</v>
      </c>
      <c r="B60" s="144">
        <v>170874</v>
      </c>
      <c r="C60" s="123" t="s">
        <v>146</v>
      </c>
      <c r="D60" s="103" t="s">
        <v>294</v>
      </c>
      <c r="E60" s="71" t="s">
        <v>61</v>
      </c>
      <c r="F60" s="353">
        <v>1</v>
      </c>
      <c r="G60" s="24">
        <v>6.44</v>
      </c>
      <c r="H60" s="279">
        <f t="shared" si="2"/>
        <v>8.4041999999999994</v>
      </c>
      <c r="I60" s="121">
        <f t="shared" si="3"/>
        <v>8.4041999999999994</v>
      </c>
    </row>
    <row r="61" spans="1:9" ht="22.5" customHeight="1" x14ac:dyDescent="0.2">
      <c r="A61" s="215" t="s">
        <v>299</v>
      </c>
      <c r="B61" s="144">
        <v>170334</v>
      </c>
      <c r="C61" s="123" t="s">
        <v>147</v>
      </c>
      <c r="D61" s="103" t="s">
        <v>295</v>
      </c>
      <c r="E61" s="71" t="s">
        <v>61</v>
      </c>
      <c r="F61" s="353">
        <v>1</v>
      </c>
      <c r="G61" s="24">
        <v>26.2</v>
      </c>
      <c r="H61" s="279">
        <f t="shared" si="2"/>
        <v>34.190999999999995</v>
      </c>
      <c r="I61" s="121">
        <f t="shared" si="3"/>
        <v>34.190999999999995</v>
      </c>
    </row>
    <row r="62" spans="1:9" ht="21" customHeight="1" x14ac:dyDescent="0.2">
      <c r="A62" s="215" t="s">
        <v>299</v>
      </c>
      <c r="B62" s="144">
        <v>171523</v>
      </c>
      <c r="C62" s="123" t="s">
        <v>148</v>
      </c>
      <c r="D62" s="103" t="s">
        <v>78</v>
      </c>
      <c r="E62" s="71" t="s">
        <v>61</v>
      </c>
      <c r="F62" s="353">
        <v>5</v>
      </c>
      <c r="G62" s="24">
        <v>20.239999999999998</v>
      </c>
      <c r="H62" s="279">
        <f t="shared" si="2"/>
        <v>26.413199999999996</v>
      </c>
      <c r="I62" s="121">
        <f t="shared" si="3"/>
        <v>132.06599999999997</v>
      </c>
    </row>
    <row r="63" spans="1:9" ht="21" customHeight="1" x14ac:dyDescent="0.2">
      <c r="A63" s="215" t="s">
        <v>299</v>
      </c>
      <c r="B63" s="144" t="s">
        <v>248</v>
      </c>
      <c r="C63" s="123" t="s">
        <v>303</v>
      </c>
      <c r="D63" s="276" t="s">
        <v>247</v>
      </c>
      <c r="E63" s="71" t="s">
        <v>61</v>
      </c>
      <c r="F63" s="353">
        <v>3</v>
      </c>
      <c r="G63" s="291">
        <v>144.08000000000001</v>
      </c>
      <c r="H63" s="279">
        <f t="shared" si="2"/>
        <v>188.02440000000001</v>
      </c>
      <c r="I63" s="121">
        <f t="shared" si="3"/>
        <v>564.07320000000004</v>
      </c>
    </row>
    <row r="64" spans="1:9" ht="21" customHeight="1" thickBot="1" x14ac:dyDescent="0.25">
      <c r="A64" s="215" t="s">
        <v>299</v>
      </c>
      <c r="B64" s="203" t="s">
        <v>248</v>
      </c>
      <c r="C64" s="158" t="s">
        <v>149</v>
      </c>
      <c r="D64" s="168" t="s">
        <v>249</v>
      </c>
      <c r="E64" s="160" t="s">
        <v>61</v>
      </c>
      <c r="F64" s="356">
        <v>1</v>
      </c>
      <c r="G64" s="347">
        <v>288.16000000000003</v>
      </c>
      <c r="H64" s="278">
        <f t="shared" si="2"/>
        <v>376.04880000000003</v>
      </c>
      <c r="I64" s="161">
        <f t="shared" si="3"/>
        <v>376.04880000000003</v>
      </c>
    </row>
    <row r="65" spans="1:9" ht="15" thickBot="1" x14ac:dyDescent="0.25">
      <c r="A65" s="214"/>
      <c r="B65" s="199"/>
      <c r="C65" s="30" t="s">
        <v>128</v>
      </c>
      <c r="D65" s="31" t="s">
        <v>79</v>
      </c>
      <c r="E65" s="70"/>
      <c r="F65" s="32"/>
      <c r="G65" s="32"/>
      <c r="H65" s="68"/>
      <c r="I65" s="34">
        <f>SUM(I66:I70)</f>
        <v>2050.2463499999999</v>
      </c>
    </row>
    <row r="66" spans="1:9" ht="21.75" customHeight="1" x14ac:dyDescent="0.2">
      <c r="A66" s="215" t="s">
        <v>299</v>
      </c>
      <c r="B66" s="143">
        <v>80414</v>
      </c>
      <c r="C66" s="152" t="s">
        <v>150</v>
      </c>
      <c r="D66" s="149" t="s">
        <v>245</v>
      </c>
      <c r="E66" s="153" t="s">
        <v>61</v>
      </c>
      <c r="F66" s="354">
        <v>1</v>
      </c>
      <c r="G66" s="146">
        <v>131.47999999999999</v>
      </c>
      <c r="H66" s="282">
        <f t="shared" si="2"/>
        <v>171.58139999999997</v>
      </c>
      <c r="I66" s="154">
        <f>H66*F66</f>
        <v>171.58139999999997</v>
      </c>
    </row>
    <row r="67" spans="1:9" ht="21" customHeight="1" x14ac:dyDescent="0.2">
      <c r="A67" s="215" t="s">
        <v>299</v>
      </c>
      <c r="B67" s="144">
        <v>180299</v>
      </c>
      <c r="C67" s="123" t="s">
        <v>151</v>
      </c>
      <c r="D67" s="103" t="s">
        <v>80</v>
      </c>
      <c r="E67" s="71" t="s">
        <v>61</v>
      </c>
      <c r="F67" s="353">
        <v>1</v>
      </c>
      <c r="G67" s="24">
        <v>311.81</v>
      </c>
      <c r="H67" s="279">
        <f t="shared" si="2"/>
        <v>406.91204999999997</v>
      </c>
      <c r="I67" s="121">
        <f>H67*F67</f>
        <v>406.91204999999997</v>
      </c>
    </row>
    <row r="68" spans="1:9" ht="18" customHeight="1" x14ac:dyDescent="0.2">
      <c r="A68" s="117" t="s">
        <v>32</v>
      </c>
      <c r="B68" s="144" t="s">
        <v>304</v>
      </c>
      <c r="C68" s="123" t="s">
        <v>152</v>
      </c>
      <c r="D68" s="103" t="s">
        <v>244</v>
      </c>
      <c r="E68" s="71" t="s">
        <v>61</v>
      </c>
      <c r="F68" s="353">
        <v>1</v>
      </c>
      <c r="G68" s="24">
        <v>526.33000000000004</v>
      </c>
      <c r="H68" s="279">
        <f t="shared" si="2"/>
        <v>686.86064999999996</v>
      </c>
      <c r="I68" s="121">
        <f>H68*F68</f>
        <v>686.86064999999996</v>
      </c>
    </row>
    <row r="69" spans="1:9" ht="18.75" customHeight="1" x14ac:dyDescent="0.2">
      <c r="A69" s="286" t="s">
        <v>32</v>
      </c>
      <c r="B69" s="144">
        <v>89482</v>
      </c>
      <c r="C69" s="123" t="s">
        <v>153</v>
      </c>
      <c r="D69" s="142" t="s">
        <v>305</v>
      </c>
      <c r="E69" s="71" t="s">
        <v>61</v>
      </c>
      <c r="F69" s="353">
        <v>1</v>
      </c>
      <c r="G69" s="190">
        <v>17.75</v>
      </c>
      <c r="H69" s="279">
        <f t="shared" si="2"/>
        <v>23.16375</v>
      </c>
      <c r="I69" s="121">
        <f>H69*F69</f>
        <v>23.16375</v>
      </c>
    </row>
    <row r="70" spans="1:9" ht="21" customHeight="1" thickBot="1" x14ac:dyDescent="0.25">
      <c r="A70" s="215" t="s">
        <v>299</v>
      </c>
      <c r="B70" s="144">
        <v>180214</v>
      </c>
      <c r="C70" s="122" t="s">
        <v>154</v>
      </c>
      <c r="D70" s="188" t="s">
        <v>202</v>
      </c>
      <c r="E70" s="156" t="s">
        <v>61</v>
      </c>
      <c r="F70" s="355">
        <v>2</v>
      </c>
      <c r="G70" s="189">
        <v>291.85000000000002</v>
      </c>
      <c r="H70" s="281">
        <f t="shared" si="2"/>
        <v>380.86425000000003</v>
      </c>
      <c r="I70" s="100">
        <f>H70*F70</f>
        <v>761.72850000000005</v>
      </c>
    </row>
    <row r="71" spans="1:9" s="67" customFormat="1" ht="3.75" customHeight="1" thickBot="1" x14ac:dyDescent="0.25">
      <c r="A71" s="213"/>
      <c r="B71" s="198"/>
      <c r="C71" s="93"/>
      <c r="D71" s="94"/>
      <c r="E71" s="95"/>
      <c r="F71" s="96"/>
      <c r="G71" s="97"/>
      <c r="H71" s="98"/>
      <c r="I71" s="97"/>
    </row>
    <row r="72" spans="1:9" ht="15" thickBot="1" x14ac:dyDescent="0.25">
      <c r="A72" s="214"/>
      <c r="B72" s="199"/>
      <c r="C72" s="30">
        <v>4</v>
      </c>
      <c r="D72" s="31" t="s">
        <v>11</v>
      </c>
      <c r="E72" s="70"/>
      <c r="F72" s="32"/>
      <c r="G72" s="32"/>
      <c r="H72" s="68"/>
      <c r="I72" s="34">
        <f>I73</f>
        <v>14878.81395</v>
      </c>
    </row>
    <row r="73" spans="1:9" ht="15" thickBot="1" x14ac:dyDescent="0.25">
      <c r="A73" s="214"/>
      <c r="B73" s="199"/>
      <c r="C73" s="30" t="s">
        <v>47</v>
      </c>
      <c r="D73" s="31" t="s">
        <v>12</v>
      </c>
      <c r="E73" s="70"/>
      <c r="F73" s="32"/>
      <c r="G73" s="32"/>
      <c r="H73" s="68"/>
      <c r="I73" s="34">
        <f>SUM(I74:I87)</f>
        <v>14878.81395</v>
      </c>
    </row>
    <row r="74" spans="1:9" ht="24" x14ac:dyDescent="0.2">
      <c r="A74" s="215" t="s">
        <v>299</v>
      </c>
      <c r="B74" s="143">
        <v>170866</v>
      </c>
      <c r="C74" s="295" t="s">
        <v>212</v>
      </c>
      <c r="D74" s="167" t="s">
        <v>323</v>
      </c>
      <c r="E74" s="71" t="s">
        <v>2</v>
      </c>
      <c r="F74" s="352">
        <v>1</v>
      </c>
      <c r="G74" s="293">
        <v>40.68</v>
      </c>
      <c r="H74" s="277">
        <f>G74*$J$10</f>
        <v>53.087399999999995</v>
      </c>
      <c r="I74" s="166">
        <f t="shared" ref="I74:I85" si="4">H74*F74</f>
        <v>53.087399999999995</v>
      </c>
    </row>
    <row r="75" spans="1:9" ht="24" customHeight="1" x14ac:dyDescent="0.2">
      <c r="A75" s="215" t="s">
        <v>299</v>
      </c>
      <c r="B75" s="345">
        <v>170072</v>
      </c>
      <c r="C75" s="123" t="s">
        <v>213</v>
      </c>
      <c r="D75" s="142" t="s">
        <v>306</v>
      </c>
      <c r="E75" s="71" t="s">
        <v>2</v>
      </c>
      <c r="F75" s="353">
        <v>1</v>
      </c>
      <c r="G75" s="291">
        <v>221.49</v>
      </c>
      <c r="H75" s="346">
        <f>G75*$J$10</f>
        <v>289.04444999999998</v>
      </c>
      <c r="I75" s="121">
        <f t="shared" si="4"/>
        <v>289.04444999999998</v>
      </c>
    </row>
    <row r="76" spans="1:9" ht="21" customHeight="1" x14ac:dyDescent="0.2">
      <c r="A76" s="215" t="s">
        <v>299</v>
      </c>
      <c r="B76" s="204">
        <v>170656</v>
      </c>
      <c r="C76" s="123" t="s">
        <v>214</v>
      </c>
      <c r="D76" s="180" t="s">
        <v>253</v>
      </c>
      <c r="E76" s="181" t="s">
        <v>2</v>
      </c>
      <c r="F76" s="350">
        <v>2</v>
      </c>
      <c r="G76" s="294">
        <v>1798.91</v>
      </c>
      <c r="H76" s="280">
        <f>G76*$J$10</f>
        <v>2347.57755</v>
      </c>
      <c r="I76" s="121">
        <f t="shared" si="4"/>
        <v>4695.1550999999999</v>
      </c>
    </row>
    <row r="77" spans="1:9" ht="45" x14ac:dyDescent="0.2">
      <c r="A77" s="117" t="s">
        <v>32</v>
      </c>
      <c r="B77" s="205" t="s">
        <v>257</v>
      </c>
      <c r="C77" s="123" t="s">
        <v>215</v>
      </c>
      <c r="D77" s="119" t="s">
        <v>259</v>
      </c>
      <c r="E77" s="120" t="s">
        <v>2</v>
      </c>
      <c r="F77" s="349">
        <v>4</v>
      </c>
      <c r="G77" s="289">
        <v>120.97</v>
      </c>
      <c r="H77" s="279">
        <f t="shared" ref="H77:H87" si="5">G77*$J$10</f>
        <v>157.86584999999999</v>
      </c>
      <c r="I77" s="121">
        <f t="shared" si="4"/>
        <v>631.46339999999998</v>
      </c>
    </row>
    <row r="78" spans="1:9" ht="23.25" customHeight="1" x14ac:dyDescent="0.2">
      <c r="A78" s="215" t="s">
        <v>299</v>
      </c>
      <c r="B78" s="205">
        <v>171003</v>
      </c>
      <c r="C78" s="123" t="s">
        <v>216</v>
      </c>
      <c r="D78" s="171" t="s">
        <v>260</v>
      </c>
      <c r="E78" s="120" t="s">
        <v>2</v>
      </c>
      <c r="F78" s="349">
        <v>4</v>
      </c>
      <c r="G78" s="289">
        <v>30.02</v>
      </c>
      <c r="H78" s="279">
        <f t="shared" si="5"/>
        <v>39.176099999999998</v>
      </c>
      <c r="I78" s="121">
        <f t="shared" si="4"/>
        <v>156.70439999999999</v>
      </c>
    </row>
    <row r="79" spans="1:9" ht="20.25" customHeight="1" x14ac:dyDescent="0.2">
      <c r="A79" s="117" t="s">
        <v>32</v>
      </c>
      <c r="B79" s="205">
        <v>72282</v>
      </c>
      <c r="C79" s="123" t="s">
        <v>217</v>
      </c>
      <c r="D79" s="119" t="s">
        <v>261</v>
      </c>
      <c r="E79" s="120" t="s">
        <v>2</v>
      </c>
      <c r="F79" s="349">
        <v>4</v>
      </c>
      <c r="G79" s="289">
        <v>135.33000000000001</v>
      </c>
      <c r="H79" s="279">
        <f t="shared" si="5"/>
        <v>176.60565</v>
      </c>
      <c r="I79" s="121">
        <f t="shared" si="4"/>
        <v>706.42259999999999</v>
      </c>
    </row>
    <row r="80" spans="1:9" ht="21.75" customHeight="1" x14ac:dyDescent="0.2">
      <c r="A80" s="117" t="s">
        <v>32</v>
      </c>
      <c r="B80" s="205">
        <v>83399</v>
      </c>
      <c r="C80" s="123" t="s">
        <v>218</v>
      </c>
      <c r="D80" s="119" t="s">
        <v>262</v>
      </c>
      <c r="E80" s="120" t="s">
        <v>2</v>
      </c>
      <c r="F80" s="349">
        <v>4</v>
      </c>
      <c r="G80" s="289">
        <v>27.83</v>
      </c>
      <c r="H80" s="279">
        <f t="shared" si="5"/>
        <v>36.318149999999996</v>
      </c>
      <c r="I80" s="121">
        <f t="shared" si="4"/>
        <v>145.27259999999998</v>
      </c>
    </row>
    <row r="81" spans="1:12" ht="20.25" customHeight="1" x14ac:dyDescent="0.2">
      <c r="A81" s="215" t="s">
        <v>299</v>
      </c>
      <c r="B81" s="205">
        <v>170081</v>
      </c>
      <c r="C81" s="123" t="s">
        <v>321</v>
      </c>
      <c r="D81" s="119" t="s">
        <v>255</v>
      </c>
      <c r="E81" s="120" t="s">
        <v>2</v>
      </c>
      <c r="F81" s="349">
        <v>4</v>
      </c>
      <c r="G81" s="289">
        <v>174.4</v>
      </c>
      <c r="H81" s="279">
        <f t="shared" si="5"/>
        <v>227.59199999999998</v>
      </c>
      <c r="I81" s="121">
        <f t="shared" si="4"/>
        <v>910.36799999999994</v>
      </c>
    </row>
    <row r="82" spans="1:12" ht="21.75" customHeight="1" x14ac:dyDescent="0.2">
      <c r="A82" s="215" t="s">
        <v>299</v>
      </c>
      <c r="B82" s="205">
        <v>170320</v>
      </c>
      <c r="C82" s="123" t="s">
        <v>322</v>
      </c>
      <c r="D82" s="172" t="s">
        <v>209</v>
      </c>
      <c r="E82" s="120" t="s">
        <v>37</v>
      </c>
      <c r="F82" s="349">
        <v>160</v>
      </c>
      <c r="G82" s="289">
        <v>12.63</v>
      </c>
      <c r="H82" s="279">
        <f>G82*$J$10</f>
        <v>16.482150000000001</v>
      </c>
      <c r="I82" s="121">
        <f t="shared" si="4"/>
        <v>2637.1440000000002</v>
      </c>
    </row>
    <row r="83" spans="1:12" ht="19.5" customHeight="1" x14ac:dyDescent="0.2">
      <c r="A83" s="215" t="s">
        <v>299</v>
      </c>
      <c r="B83" s="205">
        <v>170319</v>
      </c>
      <c r="C83" s="123" t="s">
        <v>219</v>
      </c>
      <c r="D83" s="172" t="s">
        <v>166</v>
      </c>
      <c r="E83" s="120" t="s">
        <v>37</v>
      </c>
      <c r="F83" s="349">
        <v>240</v>
      </c>
      <c r="G83" s="289">
        <v>9.5399999999999991</v>
      </c>
      <c r="H83" s="279">
        <f t="shared" si="5"/>
        <v>12.449699999999998</v>
      </c>
      <c r="I83" s="363">
        <f t="shared" si="4"/>
        <v>2987.9279999999994</v>
      </c>
    </row>
    <row r="84" spans="1:12" ht="17.25" customHeight="1" x14ac:dyDescent="0.2">
      <c r="A84" s="215" t="s">
        <v>299</v>
      </c>
      <c r="B84" s="206">
        <v>170418</v>
      </c>
      <c r="C84" s="123" t="s">
        <v>220</v>
      </c>
      <c r="D84" s="172" t="s">
        <v>296</v>
      </c>
      <c r="E84" s="120" t="s">
        <v>37</v>
      </c>
      <c r="F84" s="349">
        <v>200</v>
      </c>
      <c r="G84" s="289">
        <v>4.6500000000000004</v>
      </c>
      <c r="H84" s="279">
        <f>G84*$J$10</f>
        <v>6.0682499999999999</v>
      </c>
      <c r="I84" s="121">
        <f t="shared" si="4"/>
        <v>1213.6500000000001</v>
      </c>
    </row>
    <row r="85" spans="1:12" ht="20.25" customHeight="1" x14ac:dyDescent="0.2">
      <c r="A85" s="215" t="s">
        <v>299</v>
      </c>
      <c r="B85" s="206">
        <v>171161</v>
      </c>
      <c r="C85" s="123" t="s">
        <v>221</v>
      </c>
      <c r="D85" s="172" t="s">
        <v>167</v>
      </c>
      <c r="E85" s="120" t="s">
        <v>2</v>
      </c>
      <c r="F85" s="349">
        <v>3</v>
      </c>
      <c r="G85" s="289">
        <v>94.39</v>
      </c>
      <c r="H85" s="279">
        <f>G85*$J$10</f>
        <v>123.17895</v>
      </c>
      <c r="I85" s="121">
        <f t="shared" si="4"/>
        <v>369.53685000000002</v>
      </c>
    </row>
    <row r="86" spans="1:12" ht="17.25" customHeight="1" x14ac:dyDescent="0.2">
      <c r="A86" s="215" t="s">
        <v>299</v>
      </c>
      <c r="B86" s="206">
        <v>170326</v>
      </c>
      <c r="C86" s="123" t="s">
        <v>256</v>
      </c>
      <c r="D86" s="172" t="s">
        <v>210</v>
      </c>
      <c r="E86" s="120" t="s">
        <v>2</v>
      </c>
      <c r="F86" s="349">
        <v>1</v>
      </c>
      <c r="G86" s="289">
        <v>16.16</v>
      </c>
      <c r="H86" s="279">
        <f t="shared" si="5"/>
        <v>21.088799999999999</v>
      </c>
      <c r="I86" s="121">
        <f t="shared" ref="I86:I87" si="6">H86*F86</f>
        <v>21.088799999999999</v>
      </c>
    </row>
    <row r="87" spans="1:12" ht="18" customHeight="1" thickBot="1" x14ac:dyDescent="0.25">
      <c r="A87" s="215" t="s">
        <v>299</v>
      </c>
      <c r="B87" s="206">
        <v>170362</v>
      </c>
      <c r="C87" s="384" t="s">
        <v>258</v>
      </c>
      <c r="D87" s="172" t="s">
        <v>211</v>
      </c>
      <c r="E87" s="120" t="s">
        <v>2</v>
      </c>
      <c r="F87" s="349">
        <v>1</v>
      </c>
      <c r="G87" s="289">
        <v>47.47</v>
      </c>
      <c r="H87" s="279">
        <f t="shared" si="5"/>
        <v>61.948349999999998</v>
      </c>
      <c r="I87" s="121">
        <f t="shared" si="6"/>
        <v>61.948349999999998</v>
      </c>
    </row>
    <row r="88" spans="1:12" s="67" customFormat="1" ht="3" customHeight="1" thickBot="1" x14ac:dyDescent="0.25">
      <c r="A88" s="213"/>
      <c r="B88" s="198"/>
      <c r="C88" s="383"/>
      <c r="D88" s="94"/>
      <c r="E88" s="95"/>
      <c r="F88" s="96"/>
      <c r="G88" s="97"/>
      <c r="H88" s="98"/>
      <c r="I88" s="97"/>
    </row>
    <row r="89" spans="1:12" ht="15" thickBot="1" x14ac:dyDescent="0.25">
      <c r="A89" s="214"/>
      <c r="B89" s="199"/>
      <c r="C89" s="30">
        <v>5</v>
      </c>
      <c r="D89" s="31" t="s">
        <v>19</v>
      </c>
      <c r="E89" s="70"/>
      <c r="F89" s="32"/>
      <c r="G89" s="32"/>
      <c r="H89" s="68"/>
      <c r="I89" s="34">
        <f>I90</f>
        <v>1382.7779999999998</v>
      </c>
    </row>
    <row r="90" spans="1:12" ht="15" thickBot="1" x14ac:dyDescent="0.25">
      <c r="A90" s="214"/>
      <c r="B90" s="199"/>
      <c r="C90" s="30" t="s">
        <v>48</v>
      </c>
      <c r="D90" s="31" t="s">
        <v>157</v>
      </c>
      <c r="E90" s="72"/>
      <c r="F90" s="108"/>
      <c r="G90" s="32"/>
      <c r="H90" s="69"/>
      <c r="I90" s="60">
        <f>I91</f>
        <v>1382.7779999999998</v>
      </c>
    </row>
    <row r="91" spans="1:12" ht="21.75" customHeight="1" thickBot="1" x14ac:dyDescent="0.25">
      <c r="A91" s="215" t="s">
        <v>299</v>
      </c>
      <c r="B91" s="176">
        <v>250532</v>
      </c>
      <c r="C91" s="104" t="s">
        <v>13</v>
      </c>
      <c r="D91" s="105" t="s">
        <v>309</v>
      </c>
      <c r="E91" s="106" t="s">
        <v>61</v>
      </c>
      <c r="F91" s="351">
        <v>4</v>
      </c>
      <c r="G91" s="107">
        <v>264.89999999999998</v>
      </c>
      <c r="H91" s="284">
        <f>G91*$J$10</f>
        <v>345.69449999999995</v>
      </c>
      <c r="I91" s="107">
        <f>H91*F91</f>
        <v>1382.7779999999998</v>
      </c>
    </row>
    <row r="92" spans="1:12" ht="15" thickBot="1" x14ac:dyDescent="0.25">
      <c r="A92" s="214"/>
      <c r="B92" s="199"/>
      <c r="C92" s="30">
        <v>6</v>
      </c>
      <c r="D92" s="31" t="s">
        <v>20</v>
      </c>
      <c r="E92" s="70"/>
      <c r="F92" s="32"/>
      <c r="G92" s="32"/>
      <c r="H92" s="68"/>
      <c r="I92" s="34">
        <f>SUM(I93:I95)</f>
        <v>4192.5163409999996</v>
      </c>
    </row>
    <row r="93" spans="1:12" ht="29.25" customHeight="1" x14ac:dyDescent="0.2">
      <c r="A93" s="215" t="s">
        <v>299</v>
      </c>
      <c r="B93" s="173">
        <v>241317</v>
      </c>
      <c r="C93" s="174" t="s">
        <v>129</v>
      </c>
      <c r="D93" s="109" t="s">
        <v>21</v>
      </c>
      <c r="E93" s="110" t="s">
        <v>2</v>
      </c>
      <c r="F93" s="348">
        <v>1</v>
      </c>
      <c r="G93" s="175">
        <v>1868.57</v>
      </c>
      <c r="H93" s="285">
        <f>G93*$J$10</f>
        <v>2438.4838499999996</v>
      </c>
      <c r="I93" s="111">
        <f>H93*F93</f>
        <v>2438.4838499999996</v>
      </c>
    </row>
    <row r="94" spans="1:12" ht="20.25" customHeight="1" x14ac:dyDescent="0.2">
      <c r="A94" s="215" t="s">
        <v>299</v>
      </c>
      <c r="B94" s="207">
        <v>251511</v>
      </c>
      <c r="C94" s="123" t="s">
        <v>49</v>
      </c>
      <c r="D94" s="119" t="s">
        <v>50</v>
      </c>
      <c r="E94" s="120" t="s">
        <v>2</v>
      </c>
      <c r="F94" s="349">
        <v>2</v>
      </c>
      <c r="G94" s="184">
        <v>309.43</v>
      </c>
      <c r="H94" s="279">
        <f>G94*$J$10</f>
        <v>403.80615</v>
      </c>
      <c r="I94" s="121">
        <f>H94*F94</f>
        <v>807.6123</v>
      </c>
    </row>
    <row r="95" spans="1:12" ht="18.75" customHeight="1" thickBot="1" x14ac:dyDescent="0.25">
      <c r="A95" s="215" t="s">
        <v>299</v>
      </c>
      <c r="B95" s="208">
        <v>270220</v>
      </c>
      <c r="C95" s="179" t="s">
        <v>130</v>
      </c>
      <c r="D95" s="180" t="s">
        <v>250</v>
      </c>
      <c r="E95" s="181" t="s">
        <v>6</v>
      </c>
      <c r="F95" s="362">
        <f>'memória de cálculo'!C11</f>
        <v>131.62</v>
      </c>
      <c r="G95" s="182">
        <v>5.51</v>
      </c>
      <c r="H95" s="280">
        <f>G95*$J$10</f>
        <v>7.1905499999999991</v>
      </c>
      <c r="I95" s="183">
        <f>H95*F95</f>
        <v>946.42019099999993</v>
      </c>
      <c r="K95" s="5" t="s">
        <v>224</v>
      </c>
    </row>
    <row r="96" spans="1:12" ht="25.5" customHeight="1" thickBot="1" x14ac:dyDescent="0.25">
      <c r="A96" s="216"/>
      <c r="B96" s="209"/>
      <c r="C96" s="395" t="s">
        <v>22</v>
      </c>
      <c r="D96" s="395"/>
      <c r="E96" s="395"/>
      <c r="F96" s="395"/>
      <c r="G96" s="395"/>
      <c r="H96" s="396"/>
      <c r="I96" s="35">
        <f>I12+I17+I72+I89+I92+I26</f>
        <v>74951.950942673997</v>
      </c>
      <c r="J96" s="245">
        <v>75000</v>
      </c>
      <c r="K96" s="245">
        <f>I96-J96</f>
        <v>-48.049057326003094</v>
      </c>
      <c r="L96" s="246">
        <f>K96/4</f>
        <v>-12.012264331500774</v>
      </c>
    </row>
    <row r="97" spans="1:12" ht="33.75" customHeight="1" x14ac:dyDescent="0.2">
      <c r="A97" s="369"/>
      <c r="B97" s="370"/>
      <c r="C97" s="371"/>
      <c r="D97" s="371"/>
      <c r="E97" s="371"/>
      <c r="F97" s="371"/>
      <c r="G97" s="371"/>
      <c r="H97" s="371"/>
      <c r="I97" s="372"/>
      <c r="J97" s="368"/>
      <c r="K97" s="368"/>
      <c r="L97" s="247"/>
    </row>
    <row r="98" spans="1:12" ht="33.75" customHeight="1" x14ac:dyDescent="0.2">
      <c r="A98" s="369"/>
      <c r="B98" s="370"/>
      <c r="C98" s="371"/>
      <c r="D98" s="371"/>
      <c r="E98" s="371"/>
      <c r="F98" s="371"/>
      <c r="G98" s="371"/>
      <c r="H98" s="371"/>
      <c r="I98" s="372"/>
      <c r="J98" s="368"/>
      <c r="K98" s="368"/>
      <c r="L98" s="247"/>
    </row>
    <row r="99" spans="1:12" ht="20.25" customHeight="1" x14ac:dyDescent="0.2">
      <c r="A99" s="369"/>
      <c r="B99" s="370"/>
      <c r="C99" s="371"/>
      <c r="D99" s="373" t="s">
        <v>308</v>
      </c>
      <c r="E99" s="371"/>
      <c r="F99" s="371"/>
      <c r="G99" s="371"/>
      <c r="H99" s="371"/>
      <c r="I99" s="372"/>
      <c r="J99" s="368"/>
      <c r="K99" s="368"/>
      <c r="L99" s="247"/>
    </row>
    <row r="100" spans="1:12" ht="15.75" customHeight="1" x14ac:dyDescent="0.2">
      <c r="A100" s="369"/>
      <c r="B100" s="370"/>
      <c r="C100" s="371"/>
      <c r="D100" s="374" t="s">
        <v>291</v>
      </c>
      <c r="E100" s="371"/>
      <c r="F100" s="371"/>
      <c r="G100" s="371"/>
      <c r="H100" s="371"/>
      <c r="I100" s="372"/>
      <c r="J100" s="368"/>
      <c r="K100" s="368"/>
      <c r="L100" s="247"/>
    </row>
    <row r="101" spans="1:12" ht="17.25" customHeight="1" x14ac:dyDescent="0.2">
      <c r="A101" s="369"/>
      <c r="B101" s="370"/>
      <c r="C101" s="371"/>
      <c r="D101" s="375" t="s">
        <v>307</v>
      </c>
      <c r="E101" s="371"/>
      <c r="F101" s="371"/>
      <c r="G101" s="371"/>
      <c r="H101" s="371"/>
      <c r="I101" s="372"/>
      <c r="J101" s="368"/>
      <c r="K101" s="368"/>
      <c r="L101" s="247"/>
    </row>
    <row r="102" spans="1:12" ht="33.75" customHeight="1" x14ac:dyDescent="0.2">
      <c r="A102" s="369"/>
      <c r="B102" s="370"/>
      <c r="C102" s="371"/>
      <c r="D102" s="371"/>
      <c r="E102" s="371"/>
      <c r="F102" s="371"/>
      <c r="G102" s="371"/>
      <c r="H102" s="371"/>
      <c r="I102" s="372"/>
      <c r="J102" s="368"/>
      <c r="K102" s="368"/>
      <c r="L102" s="247"/>
    </row>
    <row r="103" spans="1:12" ht="33.75" customHeight="1" x14ac:dyDescent="0.2">
      <c r="A103" s="369"/>
      <c r="B103" s="370"/>
      <c r="C103" s="371"/>
      <c r="D103" s="371"/>
      <c r="E103" s="371"/>
      <c r="F103" s="371"/>
      <c r="G103" s="371"/>
      <c r="H103" s="371"/>
      <c r="I103" s="372"/>
      <c r="J103" s="368"/>
      <c r="K103" s="368"/>
      <c r="L103" s="247"/>
    </row>
    <row r="104" spans="1:12" ht="33.75" customHeight="1" x14ac:dyDescent="0.2">
      <c r="A104" s="364"/>
      <c r="B104" s="365"/>
      <c r="C104" s="366"/>
      <c r="D104" s="366"/>
      <c r="E104" s="366"/>
      <c r="F104" s="366"/>
      <c r="G104" s="366"/>
      <c r="H104" s="366"/>
      <c r="I104" s="367"/>
      <c r="J104" s="368"/>
      <c r="K104" s="368"/>
      <c r="L104" s="247"/>
    </row>
    <row r="105" spans="1:12" ht="33.75" customHeight="1" x14ac:dyDescent="0.2">
      <c r="A105" s="364"/>
      <c r="B105" s="365"/>
      <c r="C105" s="366"/>
      <c r="D105" s="366"/>
      <c r="E105" s="366"/>
      <c r="F105" s="366"/>
      <c r="G105" s="366"/>
      <c r="H105" s="366"/>
      <c r="I105" s="367"/>
      <c r="J105" s="368"/>
      <c r="K105" s="368"/>
      <c r="L105" s="247"/>
    </row>
    <row r="106" spans="1:12" ht="33.75" customHeight="1" x14ac:dyDescent="0.2">
      <c r="A106" s="364"/>
      <c r="B106" s="365"/>
      <c r="C106" s="366"/>
      <c r="D106" s="366"/>
      <c r="E106" s="366"/>
      <c r="F106" s="366"/>
      <c r="G106" s="366"/>
      <c r="H106" s="366"/>
      <c r="I106" s="367"/>
      <c r="J106" s="368"/>
      <c r="K106" s="368"/>
      <c r="L106" s="247"/>
    </row>
    <row r="108" spans="1:12" x14ac:dyDescent="0.2">
      <c r="I108" s="177">
        <v>105999.57</v>
      </c>
      <c r="J108" s="243" t="s">
        <v>223</v>
      </c>
      <c r="L108" s="247">
        <f>18750+L96</f>
        <v>18737.987735668499</v>
      </c>
    </row>
    <row r="109" spans="1:12" x14ac:dyDescent="0.2">
      <c r="I109" s="8">
        <f>I108-I96</f>
        <v>31047.61905732601</v>
      </c>
    </row>
    <row r="113" spans="6:9" x14ac:dyDescent="0.2">
      <c r="F113" s="251"/>
      <c r="G113" s="251"/>
      <c r="H113" s="252"/>
      <c r="I113" s="252"/>
    </row>
    <row r="114" spans="6:9" x14ac:dyDescent="0.2">
      <c r="F114" s="251"/>
      <c r="G114" s="251"/>
      <c r="H114" s="252"/>
      <c r="I114" s="252"/>
    </row>
    <row r="115" spans="6:9" x14ac:dyDescent="0.2">
      <c r="F115" s="251"/>
      <c r="G115" s="251"/>
      <c r="H115" s="252"/>
      <c r="I115" s="252"/>
    </row>
  </sheetData>
  <mergeCells count="3">
    <mergeCell ref="A1:D1"/>
    <mergeCell ref="B5:D5"/>
    <mergeCell ref="C96:H96"/>
  </mergeCells>
  <pageMargins left="0.25" right="0.25" top="0.75" bottom="0.75" header="0.3" footer="0.3"/>
  <pageSetup paperSize="9" scale="64" fitToHeight="0" orientation="portrait" horizontalDpi="300" r:id="rId1"/>
  <rowBreaks count="1" manualBreakCount="1">
    <brk id="58" max="8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3</xdr:col>
                <xdr:colOff>4200525</xdr:colOff>
                <xdr:row>1</xdr:row>
                <xdr:rowOff>38100</xdr:rowOff>
              </from>
              <to>
                <xdr:col>8</xdr:col>
                <xdr:colOff>971550</xdr:colOff>
                <xdr:row>8</xdr:row>
                <xdr:rowOff>57150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view="pageBreakPreview" topLeftCell="B7" zoomScale="77" zoomScaleNormal="100" zoomScaleSheetLayoutView="77" workbookViewId="0">
      <selection activeCell="C30" sqref="C30"/>
    </sheetView>
  </sheetViews>
  <sheetFormatPr defaultRowHeight="12.75" x14ac:dyDescent="0.2"/>
  <cols>
    <col min="1" max="1" width="5.85546875" style="80" customWidth="1"/>
    <col min="2" max="2" width="52.28515625" style="74" bestFit="1" customWidth="1"/>
    <col min="3" max="3" width="17.7109375" style="80" customWidth="1"/>
    <col min="4" max="4" width="13.42578125" style="74" customWidth="1"/>
    <col min="5" max="5" width="13.7109375" style="74" customWidth="1"/>
    <col min="6" max="14" width="14.28515625" style="74" customWidth="1"/>
    <col min="15" max="15" width="14.42578125" style="74" customWidth="1"/>
    <col min="16" max="16" width="13.85546875" style="74" bestFit="1" customWidth="1"/>
    <col min="17" max="263" width="9.140625" style="74"/>
    <col min="264" max="264" width="52.28515625" style="74" bestFit="1" customWidth="1"/>
    <col min="265" max="265" width="17.7109375" style="74" customWidth="1"/>
    <col min="266" max="271" width="12.85546875" style="74" customWidth="1"/>
    <col min="272" max="519" width="9.140625" style="74"/>
    <col min="520" max="520" width="52.28515625" style="74" bestFit="1" customWidth="1"/>
    <col min="521" max="521" width="17.7109375" style="74" customWidth="1"/>
    <col min="522" max="527" width="12.85546875" style="74" customWidth="1"/>
    <col min="528" max="775" width="9.140625" style="74"/>
    <col min="776" max="776" width="52.28515625" style="74" bestFit="1" customWidth="1"/>
    <col min="777" max="777" width="17.7109375" style="74" customWidth="1"/>
    <col min="778" max="783" width="12.85546875" style="74" customWidth="1"/>
    <col min="784" max="1031" width="9.140625" style="74"/>
    <col min="1032" max="1032" width="52.28515625" style="74" bestFit="1" customWidth="1"/>
    <col min="1033" max="1033" width="17.7109375" style="74" customWidth="1"/>
    <col min="1034" max="1039" width="12.85546875" style="74" customWidth="1"/>
    <col min="1040" max="1287" width="9.140625" style="74"/>
    <col min="1288" max="1288" width="52.28515625" style="74" bestFit="1" customWidth="1"/>
    <col min="1289" max="1289" width="17.7109375" style="74" customWidth="1"/>
    <col min="1290" max="1295" width="12.85546875" style="74" customWidth="1"/>
    <col min="1296" max="1543" width="9.140625" style="74"/>
    <col min="1544" max="1544" width="52.28515625" style="74" bestFit="1" customWidth="1"/>
    <col min="1545" max="1545" width="17.7109375" style="74" customWidth="1"/>
    <col min="1546" max="1551" width="12.85546875" style="74" customWidth="1"/>
    <col min="1552" max="1799" width="9.140625" style="74"/>
    <col min="1800" max="1800" width="52.28515625" style="74" bestFit="1" customWidth="1"/>
    <col min="1801" max="1801" width="17.7109375" style="74" customWidth="1"/>
    <col min="1802" max="1807" width="12.85546875" style="74" customWidth="1"/>
    <col min="1808" max="2055" width="9.140625" style="74"/>
    <col min="2056" max="2056" width="52.28515625" style="74" bestFit="1" customWidth="1"/>
    <col min="2057" max="2057" width="17.7109375" style="74" customWidth="1"/>
    <col min="2058" max="2063" width="12.85546875" style="74" customWidth="1"/>
    <col min="2064" max="2311" width="9.140625" style="74"/>
    <col min="2312" max="2312" width="52.28515625" style="74" bestFit="1" customWidth="1"/>
    <col min="2313" max="2313" width="17.7109375" style="74" customWidth="1"/>
    <col min="2314" max="2319" width="12.85546875" style="74" customWidth="1"/>
    <col min="2320" max="2567" width="9.140625" style="74"/>
    <col min="2568" max="2568" width="52.28515625" style="74" bestFit="1" customWidth="1"/>
    <col min="2569" max="2569" width="17.7109375" style="74" customWidth="1"/>
    <col min="2570" max="2575" width="12.85546875" style="74" customWidth="1"/>
    <col min="2576" max="2823" width="9.140625" style="74"/>
    <col min="2824" max="2824" width="52.28515625" style="74" bestFit="1" customWidth="1"/>
    <col min="2825" max="2825" width="17.7109375" style="74" customWidth="1"/>
    <col min="2826" max="2831" width="12.85546875" style="74" customWidth="1"/>
    <col min="2832" max="3079" width="9.140625" style="74"/>
    <col min="3080" max="3080" width="52.28515625" style="74" bestFit="1" customWidth="1"/>
    <col min="3081" max="3081" width="17.7109375" style="74" customWidth="1"/>
    <col min="3082" max="3087" width="12.85546875" style="74" customWidth="1"/>
    <col min="3088" max="3335" width="9.140625" style="74"/>
    <col min="3336" max="3336" width="52.28515625" style="74" bestFit="1" customWidth="1"/>
    <col min="3337" max="3337" width="17.7109375" style="74" customWidth="1"/>
    <col min="3338" max="3343" width="12.85546875" style="74" customWidth="1"/>
    <col min="3344" max="3591" width="9.140625" style="74"/>
    <col min="3592" max="3592" width="52.28515625" style="74" bestFit="1" customWidth="1"/>
    <col min="3593" max="3593" width="17.7109375" style="74" customWidth="1"/>
    <col min="3594" max="3599" width="12.85546875" style="74" customWidth="1"/>
    <col min="3600" max="3847" width="9.140625" style="74"/>
    <col min="3848" max="3848" width="52.28515625" style="74" bestFit="1" customWidth="1"/>
    <col min="3849" max="3849" width="17.7109375" style="74" customWidth="1"/>
    <col min="3850" max="3855" width="12.85546875" style="74" customWidth="1"/>
    <col min="3856" max="4103" width="9.140625" style="74"/>
    <col min="4104" max="4104" width="52.28515625" style="74" bestFit="1" customWidth="1"/>
    <col min="4105" max="4105" width="17.7109375" style="74" customWidth="1"/>
    <col min="4106" max="4111" width="12.85546875" style="74" customWidth="1"/>
    <col min="4112" max="4359" width="9.140625" style="74"/>
    <col min="4360" max="4360" width="52.28515625" style="74" bestFit="1" customWidth="1"/>
    <col min="4361" max="4361" width="17.7109375" style="74" customWidth="1"/>
    <col min="4362" max="4367" width="12.85546875" style="74" customWidth="1"/>
    <col min="4368" max="4615" width="9.140625" style="74"/>
    <col min="4616" max="4616" width="52.28515625" style="74" bestFit="1" customWidth="1"/>
    <col min="4617" max="4617" width="17.7109375" style="74" customWidth="1"/>
    <col min="4618" max="4623" width="12.85546875" style="74" customWidth="1"/>
    <col min="4624" max="4871" width="9.140625" style="74"/>
    <col min="4872" max="4872" width="52.28515625" style="74" bestFit="1" customWidth="1"/>
    <col min="4873" max="4873" width="17.7109375" style="74" customWidth="1"/>
    <col min="4874" max="4879" width="12.85546875" style="74" customWidth="1"/>
    <col min="4880" max="5127" width="9.140625" style="74"/>
    <col min="5128" max="5128" width="52.28515625" style="74" bestFit="1" customWidth="1"/>
    <col min="5129" max="5129" width="17.7109375" style="74" customWidth="1"/>
    <col min="5130" max="5135" width="12.85546875" style="74" customWidth="1"/>
    <col min="5136" max="5383" width="9.140625" style="74"/>
    <col min="5384" max="5384" width="52.28515625" style="74" bestFit="1" customWidth="1"/>
    <col min="5385" max="5385" width="17.7109375" style="74" customWidth="1"/>
    <col min="5386" max="5391" width="12.85546875" style="74" customWidth="1"/>
    <col min="5392" max="5639" width="9.140625" style="74"/>
    <col min="5640" max="5640" width="52.28515625" style="74" bestFit="1" customWidth="1"/>
    <col min="5641" max="5641" width="17.7109375" style="74" customWidth="1"/>
    <col min="5642" max="5647" width="12.85546875" style="74" customWidth="1"/>
    <col min="5648" max="5895" width="9.140625" style="74"/>
    <col min="5896" max="5896" width="52.28515625" style="74" bestFit="1" customWidth="1"/>
    <col min="5897" max="5897" width="17.7109375" style="74" customWidth="1"/>
    <col min="5898" max="5903" width="12.85546875" style="74" customWidth="1"/>
    <col min="5904" max="6151" width="9.140625" style="74"/>
    <col min="6152" max="6152" width="52.28515625" style="74" bestFit="1" customWidth="1"/>
    <col min="6153" max="6153" width="17.7109375" style="74" customWidth="1"/>
    <col min="6154" max="6159" width="12.85546875" style="74" customWidth="1"/>
    <col min="6160" max="6407" width="9.140625" style="74"/>
    <col min="6408" max="6408" width="52.28515625" style="74" bestFit="1" customWidth="1"/>
    <col min="6409" max="6409" width="17.7109375" style="74" customWidth="1"/>
    <col min="6410" max="6415" width="12.85546875" style="74" customWidth="1"/>
    <col min="6416" max="6663" width="9.140625" style="74"/>
    <col min="6664" max="6664" width="52.28515625" style="74" bestFit="1" customWidth="1"/>
    <col min="6665" max="6665" width="17.7109375" style="74" customWidth="1"/>
    <col min="6666" max="6671" width="12.85546875" style="74" customWidth="1"/>
    <col min="6672" max="6919" width="9.140625" style="74"/>
    <col min="6920" max="6920" width="52.28515625" style="74" bestFit="1" customWidth="1"/>
    <col min="6921" max="6921" width="17.7109375" style="74" customWidth="1"/>
    <col min="6922" max="6927" width="12.85546875" style="74" customWidth="1"/>
    <col min="6928" max="7175" width="9.140625" style="74"/>
    <col min="7176" max="7176" width="52.28515625" style="74" bestFit="1" customWidth="1"/>
    <col min="7177" max="7177" width="17.7109375" style="74" customWidth="1"/>
    <col min="7178" max="7183" width="12.85546875" style="74" customWidth="1"/>
    <col min="7184" max="7431" width="9.140625" style="74"/>
    <col min="7432" max="7432" width="52.28515625" style="74" bestFit="1" customWidth="1"/>
    <col min="7433" max="7433" width="17.7109375" style="74" customWidth="1"/>
    <col min="7434" max="7439" width="12.85546875" style="74" customWidth="1"/>
    <col min="7440" max="7687" width="9.140625" style="74"/>
    <col min="7688" max="7688" width="52.28515625" style="74" bestFit="1" customWidth="1"/>
    <col min="7689" max="7689" width="17.7109375" style="74" customWidth="1"/>
    <col min="7690" max="7695" width="12.85546875" style="74" customWidth="1"/>
    <col min="7696" max="7943" width="9.140625" style="74"/>
    <col min="7944" max="7944" width="52.28515625" style="74" bestFit="1" customWidth="1"/>
    <col min="7945" max="7945" width="17.7109375" style="74" customWidth="1"/>
    <col min="7946" max="7951" width="12.85546875" style="74" customWidth="1"/>
    <col min="7952" max="8199" width="9.140625" style="74"/>
    <col min="8200" max="8200" width="52.28515625" style="74" bestFit="1" customWidth="1"/>
    <col min="8201" max="8201" width="17.7109375" style="74" customWidth="1"/>
    <col min="8202" max="8207" width="12.85546875" style="74" customWidth="1"/>
    <col min="8208" max="8455" width="9.140625" style="74"/>
    <col min="8456" max="8456" width="52.28515625" style="74" bestFit="1" customWidth="1"/>
    <col min="8457" max="8457" width="17.7109375" style="74" customWidth="1"/>
    <col min="8458" max="8463" width="12.85546875" style="74" customWidth="1"/>
    <col min="8464" max="8711" width="9.140625" style="74"/>
    <col min="8712" max="8712" width="52.28515625" style="74" bestFit="1" customWidth="1"/>
    <col min="8713" max="8713" width="17.7109375" style="74" customWidth="1"/>
    <col min="8714" max="8719" width="12.85546875" style="74" customWidth="1"/>
    <col min="8720" max="8967" width="9.140625" style="74"/>
    <col min="8968" max="8968" width="52.28515625" style="74" bestFit="1" customWidth="1"/>
    <col min="8969" max="8969" width="17.7109375" style="74" customWidth="1"/>
    <col min="8970" max="8975" width="12.85546875" style="74" customWidth="1"/>
    <col min="8976" max="9223" width="9.140625" style="74"/>
    <col min="9224" max="9224" width="52.28515625" style="74" bestFit="1" customWidth="1"/>
    <col min="9225" max="9225" width="17.7109375" style="74" customWidth="1"/>
    <col min="9226" max="9231" width="12.85546875" style="74" customWidth="1"/>
    <col min="9232" max="9479" width="9.140625" style="74"/>
    <col min="9480" max="9480" width="52.28515625" style="74" bestFit="1" customWidth="1"/>
    <col min="9481" max="9481" width="17.7109375" style="74" customWidth="1"/>
    <col min="9482" max="9487" width="12.85546875" style="74" customWidth="1"/>
    <col min="9488" max="9735" width="9.140625" style="74"/>
    <col min="9736" max="9736" width="52.28515625" style="74" bestFit="1" customWidth="1"/>
    <col min="9737" max="9737" width="17.7109375" style="74" customWidth="1"/>
    <col min="9738" max="9743" width="12.85546875" style="74" customWidth="1"/>
    <col min="9744" max="9991" width="9.140625" style="74"/>
    <col min="9992" max="9992" width="52.28515625" style="74" bestFit="1" customWidth="1"/>
    <col min="9993" max="9993" width="17.7109375" style="74" customWidth="1"/>
    <col min="9994" max="9999" width="12.85546875" style="74" customWidth="1"/>
    <col min="10000" max="10247" width="9.140625" style="74"/>
    <col min="10248" max="10248" width="52.28515625" style="74" bestFit="1" customWidth="1"/>
    <col min="10249" max="10249" width="17.7109375" style="74" customWidth="1"/>
    <col min="10250" max="10255" width="12.85546875" style="74" customWidth="1"/>
    <col min="10256" max="10503" width="9.140625" style="74"/>
    <col min="10504" max="10504" width="52.28515625" style="74" bestFit="1" customWidth="1"/>
    <col min="10505" max="10505" width="17.7109375" style="74" customWidth="1"/>
    <col min="10506" max="10511" width="12.85546875" style="74" customWidth="1"/>
    <col min="10512" max="10759" width="9.140625" style="74"/>
    <col min="10760" max="10760" width="52.28515625" style="74" bestFit="1" customWidth="1"/>
    <col min="10761" max="10761" width="17.7109375" style="74" customWidth="1"/>
    <col min="10762" max="10767" width="12.85546875" style="74" customWidth="1"/>
    <col min="10768" max="11015" width="9.140625" style="74"/>
    <col min="11016" max="11016" width="52.28515625" style="74" bestFit="1" customWidth="1"/>
    <col min="11017" max="11017" width="17.7109375" style="74" customWidth="1"/>
    <col min="11018" max="11023" width="12.85546875" style="74" customWidth="1"/>
    <col min="11024" max="11271" width="9.140625" style="74"/>
    <col min="11272" max="11272" width="52.28515625" style="74" bestFit="1" customWidth="1"/>
    <col min="11273" max="11273" width="17.7109375" style="74" customWidth="1"/>
    <col min="11274" max="11279" width="12.85546875" style="74" customWidth="1"/>
    <col min="11280" max="11527" width="9.140625" style="74"/>
    <col min="11528" max="11528" width="52.28515625" style="74" bestFit="1" customWidth="1"/>
    <col min="11529" max="11529" width="17.7109375" style="74" customWidth="1"/>
    <col min="11530" max="11535" width="12.85546875" style="74" customWidth="1"/>
    <col min="11536" max="11783" width="9.140625" style="74"/>
    <col min="11784" max="11784" width="52.28515625" style="74" bestFit="1" customWidth="1"/>
    <col min="11785" max="11785" width="17.7109375" style="74" customWidth="1"/>
    <col min="11786" max="11791" width="12.85546875" style="74" customWidth="1"/>
    <col min="11792" max="12039" width="9.140625" style="74"/>
    <col min="12040" max="12040" width="52.28515625" style="74" bestFit="1" customWidth="1"/>
    <col min="12041" max="12041" width="17.7109375" style="74" customWidth="1"/>
    <col min="12042" max="12047" width="12.85546875" style="74" customWidth="1"/>
    <col min="12048" max="12295" width="9.140625" style="74"/>
    <col min="12296" max="12296" width="52.28515625" style="74" bestFit="1" customWidth="1"/>
    <col min="12297" max="12297" width="17.7109375" style="74" customWidth="1"/>
    <col min="12298" max="12303" width="12.85546875" style="74" customWidth="1"/>
    <col min="12304" max="12551" width="9.140625" style="74"/>
    <col min="12552" max="12552" width="52.28515625" style="74" bestFit="1" customWidth="1"/>
    <col min="12553" max="12553" width="17.7109375" style="74" customWidth="1"/>
    <col min="12554" max="12559" width="12.85546875" style="74" customWidth="1"/>
    <col min="12560" max="12807" width="9.140625" style="74"/>
    <col min="12808" max="12808" width="52.28515625" style="74" bestFit="1" customWidth="1"/>
    <col min="12809" max="12809" width="17.7109375" style="74" customWidth="1"/>
    <col min="12810" max="12815" width="12.85546875" style="74" customWidth="1"/>
    <col min="12816" max="13063" width="9.140625" style="74"/>
    <col min="13064" max="13064" width="52.28515625" style="74" bestFit="1" customWidth="1"/>
    <col min="13065" max="13065" width="17.7109375" style="74" customWidth="1"/>
    <col min="13066" max="13071" width="12.85546875" style="74" customWidth="1"/>
    <col min="13072" max="13319" width="9.140625" style="74"/>
    <col min="13320" max="13320" width="52.28515625" style="74" bestFit="1" customWidth="1"/>
    <col min="13321" max="13321" width="17.7109375" style="74" customWidth="1"/>
    <col min="13322" max="13327" width="12.85546875" style="74" customWidth="1"/>
    <col min="13328" max="13575" width="9.140625" style="74"/>
    <col min="13576" max="13576" width="52.28515625" style="74" bestFit="1" customWidth="1"/>
    <col min="13577" max="13577" width="17.7109375" style="74" customWidth="1"/>
    <col min="13578" max="13583" width="12.85546875" style="74" customWidth="1"/>
    <col min="13584" max="13831" width="9.140625" style="74"/>
    <col min="13832" max="13832" width="52.28515625" style="74" bestFit="1" customWidth="1"/>
    <col min="13833" max="13833" width="17.7109375" style="74" customWidth="1"/>
    <col min="13834" max="13839" width="12.85546875" style="74" customWidth="1"/>
    <col min="13840" max="14087" width="9.140625" style="74"/>
    <col min="14088" max="14088" width="52.28515625" style="74" bestFit="1" customWidth="1"/>
    <col min="14089" max="14089" width="17.7109375" style="74" customWidth="1"/>
    <col min="14090" max="14095" width="12.85546875" style="74" customWidth="1"/>
    <col min="14096" max="14343" width="9.140625" style="74"/>
    <col min="14344" max="14344" width="52.28515625" style="74" bestFit="1" customWidth="1"/>
    <col min="14345" max="14345" width="17.7109375" style="74" customWidth="1"/>
    <col min="14346" max="14351" width="12.85546875" style="74" customWidth="1"/>
    <col min="14352" max="14599" width="9.140625" style="74"/>
    <col min="14600" max="14600" width="52.28515625" style="74" bestFit="1" customWidth="1"/>
    <col min="14601" max="14601" width="17.7109375" style="74" customWidth="1"/>
    <col min="14602" max="14607" width="12.85546875" style="74" customWidth="1"/>
    <col min="14608" max="14855" width="9.140625" style="74"/>
    <col min="14856" max="14856" width="52.28515625" style="74" bestFit="1" customWidth="1"/>
    <col min="14857" max="14857" width="17.7109375" style="74" customWidth="1"/>
    <col min="14858" max="14863" width="12.85546875" style="74" customWidth="1"/>
    <col min="14864" max="15111" width="9.140625" style="74"/>
    <col min="15112" max="15112" width="52.28515625" style="74" bestFit="1" customWidth="1"/>
    <col min="15113" max="15113" width="17.7109375" style="74" customWidth="1"/>
    <col min="15114" max="15119" width="12.85546875" style="74" customWidth="1"/>
    <col min="15120" max="15367" width="9.140625" style="74"/>
    <col min="15368" max="15368" width="52.28515625" style="74" bestFit="1" customWidth="1"/>
    <col min="15369" max="15369" width="17.7109375" style="74" customWidth="1"/>
    <col min="15370" max="15375" width="12.85546875" style="74" customWidth="1"/>
    <col min="15376" max="15623" width="9.140625" style="74"/>
    <col min="15624" max="15624" width="52.28515625" style="74" bestFit="1" customWidth="1"/>
    <col min="15625" max="15625" width="17.7109375" style="74" customWidth="1"/>
    <col min="15626" max="15631" width="12.85546875" style="74" customWidth="1"/>
    <col min="15632" max="15879" width="9.140625" style="74"/>
    <col min="15880" max="15880" width="52.28515625" style="74" bestFit="1" customWidth="1"/>
    <col min="15881" max="15881" width="17.7109375" style="74" customWidth="1"/>
    <col min="15882" max="15887" width="12.85546875" style="74" customWidth="1"/>
    <col min="15888" max="16135" width="9.140625" style="74"/>
    <col min="16136" max="16136" width="52.28515625" style="74" bestFit="1" customWidth="1"/>
    <col min="16137" max="16137" width="17.7109375" style="74" customWidth="1"/>
    <col min="16138" max="16143" width="12.85546875" style="74" customWidth="1"/>
    <col min="16144" max="16384" width="9.140625" style="74"/>
  </cols>
  <sheetData>
    <row r="1" spans="1:15" ht="15" customHeight="1" x14ac:dyDescent="0.2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</row>
    <row r="2" spans="1:15" ht="15" customHeight="1" x14ac:dyDescent="0.2">
      <c r="A2" s="406"/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</row>
    <row r="3" spans="1:15" ht="15" customHeight="1" x14ac:dyDescent="0.2">
      <c r="A3" s="406"/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</row>
    <row r="4" spans="1:15" ht="15" customHeight="1" x14ac:dyDescent="0.2">
      <c r="A4" s="406"/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</row>
    <row r="5" spans="1:15" ht="15" customHeight="1" x14ac:dyDescent="0.2">
      <c r="A5" s="406"/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</row>
    <row r="6" spans="1:15" ht="30.75" customHeight="1" x14ac:dyDescent="0.2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</row>
    <row r="7" spans="1:15" x14ac:dyDescent="0.2">
      <c r="A7" s="406"/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</row>
    <row r="8" spans="1:15" ht="15" customHeight="1" x14ac:dyDescent="0.2">
      <c r="A8" s="406"/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</row>
    <row r="9" spans="1:15" ht="15" customHeight="1" x14ac:dyDescent="0.2">
      <c r="A9" s="406"/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</row>
    <row r="10" spans="1:15" ht="15" customHeight="1" x14ac:dyDescent="0.2">
      <c r="A10" s="406"/>
      <c r="B10" s="406"/>
      <c r="C10" s="406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</row>
    <row r="11" spans="1:15" ht="18" customHeight="1" x14ac:dyDescent="0.2">
      <c r="A11" s="407"/>
      <c r="B11" s="407"/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</row>
    <row r="12" spans="1:15" ht="29.25" customHeight="1" x14ac:dyDescent="0.2">
      <c r="A12" s="408" t="s">
        <v>207</v>
      </c>
      <c r="B12" s="40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10"/>
    </row>
    <row r="13" spans="1:15" ht="14.25" customHeight="1" x14ac:dyDescent="0.2">
      <c r="A13" s="235" t="str">
        <f>Orçamento!A1</f>
        <v>PREFEITURA MUNICIPAL DE OUREM /PA</v>
      </c>
      <c r="B13" s="227"/>
      <c r="C13" s="228"/>
      <c r="D13" s="229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6"/>
    </row>
    <row r="14" spans="1:15" ht="14.25" customHeight="1" x14ac:dyDescent="0.2">
      <c r="A14" s="235" t="str">
        <f>Orçamento!A2</f>
        <v>OBRA: CONSTRUÇÃO DE UMA PRAÇA COM UM QUIOSQUE</v>
      </c>
      <c r="B14" s="227"/>
      <c r="C14" s="228"/>
      <c r="D14" s="229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6"/>
    </row>
    <row r="15" spans="1:15" ht="14.25" customHeight="1" x14ac:dyDescent="0.2">
      <c r="A15" s="235"/>
      <c r="B15" s="227"/>
      <c r="C15" s="228"/>
      <c r="D15" s="229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6"/>
    </row>
    <row r="16" spans="1:15" x14ac:dyDescent="0.2">
      <c r="A16" s="73" t="s">
        <v>51</v>
      </c>
      <c r="B16" s="73" t="s">
        <v>52</v>
      </c>
      <c r="C16" s="73" t="s">
        <v>55</v>
      </c>
      <c r="D16" s="82" t="s">
        <v>56</v>
      </c>
      <c r="E16" s="82" t="s">
        <v>57</v>
      </c>
      <c r="F16" s="82" t="s">
        <v>58</v>
      </c>
      <c r="G16" s="82" t="s">
        <v>59</v>
      </c>
      <c r="H16" s="82" t="s">
        <v>263</v>
      </c>
      <c r="I16" s="82" t="s">
        <v>264</v>
      </c>
      <c r="J16" s="82" t="s">
        <v>265</v>
      </c>
      <c r="K16" s="82" t="s">
        <v>266</v>
      </c>
      <c r="L16" s="82" t="s">
        <v>267</v>
      </c>
      <c r="M16" s="82" t="s">
        <v>268</v>
      </c>
      <c r="N16" s="82" t="s">
        <v>269</v>
      </c>
      <c r="O16" s="82" t="s">
        <v>270</v>
      </c>
    </row>
    <row r="17" spans="1:16" ht="15" customHeight="1" x14ac:dyDescent="0.2">
      <c r="A17" s="231"/>
      <c r="B17" s="76"/>
      <c r="C17" s="231"/>
      <c r="D17" s="83">
        <v>1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90"/>
    </row>
    <row r="18" spans="1:16" ht="12" customHeight="1" x14ac:dyDescent="0.2">
      <c r="A18" s="237">
        <v>1</v>
      </c>
      <c r="B18" s="77" t="str">
        <f>Orçamento!D12</f>
        <v>SERVIÇOS INICIAIS</v>
      </c>
      <c r="C18" s="232">
        <f>Orçamento!I12</f>
        <v>11037.959873999998</v>
      </c>
      <c r="D18" s="84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238"/>
    </row>
    <row r="19" spans="1:16" ht="15.75" customHeight="1" x14ac:dyDescent="0.2">
      <c r="A19" s="233"/>
      <c r="B19" s="78"/>
      <c r="C19" s="233"/>
      <c r="D19" s="81">
        <f>C18*D17</f>
        <v>11037.959873999998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92"/>
    </row>
    <row r="20" spans="1:16" ht="12.75" customHeight="1" x14ac:dyDescent="0.2">
      <c r="A20" s="231"/>
      <c r="B20" s="76"/>
      <c r="C20" s="231"/>
      <c r="D20" s="83">
        <v>0.08</v>
      </c>
      <c r="E20" s="83">
        <v>0.08</v>
      </c>
      <c r="F20" s="83">
        <v>0.08</v>
      </c>
      <c r="G20" s="83">
        <v>0.08</v>
      </c>
      <c r="H20" s="83">
        <v>0.08</v>
      </c>
      <c r="I20" s="83">
        <v>0.08</v>
      </c>
      <c r="J20" s="83">
        <v>0.08</v>
      </c>
      <c r="K20" s="83">
        <v>0.08</v>
      </c>
      <c r="L20" s="83">
        <v>0.08</v>
      </c>
      <c r="M20" s="83">
        <v>0.08</v>
      </c>
      <c r="N20" s="83">
        <v>0.1</v>
      </c>
      <c r="O20" s="83">
        <v>0.1</v>
      </c>
      <c r="P20" s="298">
        <f>SUM(D20:O20)</f>
        <v>0.99999999999999989</v>
      </c>
    </row>
    <row r="21" spans="1:16" ht="15" customHeight="1" x14ac:dyDescent="0.2">
      <c r="A21" s="237">
        <v>2</v>
      </c>
      <c r="B21" s="77" t="str">
        <f>Orçamento!D17</f>
        <v>PAVIMENTAÇÃO / URBANIZAÇÃO</v>
      </c>
      <c r="C21" s="232">
        <f>Orçamento!I17</f>
        <v>14562.680388299999</v>
      </c>
      <c r="D21" s="84"/>
      <c r="E21" s="84"/>
      <c r="F21" s="296"/>
      <c r="G21" s="296"/>
      <c r="H21" s="296"/>
      <c r="I21" s="296"/>
      <c r="J21" s="296"/>
      <c r="K21" s="296"/>
      <c r="L21" s="296"/>
      <c r="M21" s="296"/>
      <c r="N21" s="296"/>
      <c r="O21" s="296"/>
    </row>
    <row r="22" spans="1:16" ht="15" customHeight="1" x14ac:dyDescent="0.2">
      <c r="A22" s="233"/>
      <c r="B22" s="78"/>
      <c r="C22" s="233"/>
      <c r="D22" s="81">
        <f>C21*D20</f>
        <v>1165.0144310640001</v>
      </c>
      <c r="E22" s="81">
        <f>C21*E20</f>
        <v>1165.0144310640001</v>
      </c>
      <c r="F22" s="81">
        <f>C21*F20</f>
        <v>1165.0144310640001</v>
      </c>
      <c r="G22" s="81">
        <f>C21*G20</f>
        <v>1165.0144310640001</v>
      </c>
      <c r="H22" s="81">
        <f>C21*H20</f>
        <v>1165.0144310640001</v>
      </c>
      <c r="I22" s="81">
        <f>C21*I20</f>
        <v>1165.0144310640001</v>
      </c>
      <c r="J22" s="81">
        <f>C21*J20</f>
        <v>1165.0144310640001</v>
      </c>
      <c r="K22" s="81">
        <f>C21*K20</f>
        <v>1165.0144310640001</v>
      </c>
      <c r="L22" s="81">
        <f>C21*L20</f>
        <v>1165.0144310640001</v>
      </c>
      <c r="M22" s="81">
        <f>C21*M20</f>
        <v>1165.0144310640001</v>
      </c>
      <c r="N22" s="81">
        <f>C21*N20</f>
        <v>1456.26803883</v>
      </c>
      <c r="O22" s="81">
        <f>C21*O20</f>
        <v>1456.26803883</v>
      </c>
    </row>
    <row r="23" spans="1:16" x14ac:dyDescent="0.2">
      <c r="A23" s="231"/>
      <c r="B23" s="76"/>
      <c r="C23" s="231"/>
      <c r="D23" s="83">
        <v>0.08</v>
      </c>
      <c r="E23" s="83">
        <v>0.08</v>
      </c>
      <c r="F23" s="83">
        <v>0.08</v>
      </c>
      <c r="G23" s="83">
        <v>0.08</v>
      </c>
      <c r="H23" s="83">
        <v>0.08</v>
      </c>
      <c r="I23" s="83">
        <v>0.08</v>
      </c>
      <c r="J23" s="83">
        <v>0.08</v>
      </c>
      <c r="K23" s="83">
        <v>0.08</v>
      </c>
      <c r="L23" s="83">
        <v>0.08</v>
      </c>
      <c r="M23" s="83">
        <v>0.08</v>
      </c>
      <c r="N23" s="83">
        <v>0.1</v>
      </c>
      <c r="O23" s="83">
        <v>0.1</v>
      </c>
      <c r="P23" s="298">
        <f>SUM(D23:O23)</f>
        <v>0.99999999999999989</v>
      </c>
    </row>
    <row r="24" spans="1:16" x14ac:dyDescent="0.2">
      <c r="A24" s="237">
        <v>3</v>
      </c>
      <c r="B24" s="77" t="str">
        <f>Orçamento!D26</f>
        <v>QUIOSQUE</v>
      </c>
      <c r="C24" s="232">
        <f>Orçamento!I26</f>
        <v>28897.202389374001</v>
      </c>
      <c r="D24" s="84"/>
      <c r="E24" s="84"/>
      <c r="F24" s="296"/>
      <c r="G24" s="296"/>
      <c r="H24" s="296"/>
      <c r="I24" s="296"/>
      <c r="J24" s="296"/>
      <c r="K24" s="296"/>
      <c r="L24" s="296"/>
      <c r="M24" s="296"/>
      <c r="N24" s="296"/>
      <c r="O24" s="296"/>
    </row>
    <row r="25" spans="1:16" ht="15" customHeight="1" x14ac:dyDescent="0.2">
      <c r="A25" s="233"/>
      <c r="B25" s="78"/>
      <c r="C25" s="233"/>
      <c r="D25" s="81">
        <f>C24*D23</f>
        <v>2311.7761911499201</v>
      </c>
      <c r="E25" s="81">
        <f>C24*E23</f>
        <v>2311.7761911499201</v>
      </c>
      <c r="F25" s="81">
        <f>C24*F23</f>
        <v>2311.7761911499201</v>
      </c>
      <c r="G25" s="81">
        <f>C24*G23</f>
        <v>2311.7761911499201</v>
      </c>
      <c r="H25" s="81">
        <f>C24*H23</f>
        <v>2311.7761911499201</v>
      </c>
      <c r="I25" s="81">
        <f>C24*I23</f>
        <v>2311.7761911499201</v>
      </c>
      <c r="J25" s="81">
        <f>C24*J23</f>
        <v>2311.7761911499201</v>
      </c>
      <c r="K25" s="81">
        <f>C24*K23</f>
        <v>2311.7761911499201</v>
      </c>
      <c r="L25" s="81">
        <f>C24*L23</f>
        <v>2311.7761911499201</v>
      </c>
      <c r="M25" s="81">
        <f>C24*M23</f>
        <v>2311.7761911499201</v>
      </c>
      <c r="N25" s="81">
        <f>C24*N23</f>
        <v>2889.7202389374002</v>
      </c>
      <c r="O25" s="81">
        <f>C24*O23</f>
        <v>2889.7202389374002</v>
      </c>
    </row>
    <row r="26" spans="1:16" x14ac:dyDescent="0.2">
      <c r="A26" s="231"/>
      <c r="B26" s="76"/>
      <c r="C26" s="231"/>
      <c r="D26" s="90">
        <v>0.3</v>
      </c>
      <c r="E26" s="87"/>
      <c r="F26" s="86"/>
      <c r="G26" s="86"/>
      <c r="H26" s="86"/>
      <c r="I26" s="86"/>
      <c r="J26" s="86"/>
      <c r="K26" s="86"/>
      <c r="L26" s="86"/>
      <c r="M26" s="83">
        <v>0.3</v>
      </c>
      <c r="N26" s="83">
        <v>0.2</v>
      </c>
      <c r="O26" s="83">
        <v>0.2</v>
      </c>
      <c r="P26" s="298">
        <f>SUM(D26:O26)</f>
        <v>1</v>
      </c>
    </row>
    <row r="27" spans="1:16" x14ac:dyDescent="0.2">
      <c r="A27" s="237">
        <v>4</v>
      </c>
      <c r="B27" s="77" t="str">
        <f>Orçamento!D72</f>
        <v>INSTALAÇÕES ELÉTRICAS</v>
      </c>
      <c r="C27" s="232">
        <f>Orçamento!I72</f>
        <v>14878.81395</v>
      </c>
      <c r="D27" s="91"/>
      <c r="E27" s="88"/>
      <c r="F27" s="297"/>
      <c r="G27" s="297"/>
      <c r="H27" s="297"/>
      <c r="I27" s="297"/>
      <c r="J27" s="297"/>
      <c r="K27" s="297"/>
      <c r="L27" s="297"/>
      <c r="M27" s="296"/>
      <c r="N27" s="296"/>
      <c r="O27" s="296"/>
    </row>
    <row r="28" spans="1:16" ht="15" customHeight="1" x14ac:dyDescent="0.2">
      <c r="A28" s="233"/>
      <c r="B28" s="78"/>
      <c r="C28" s="233"/>
      <c r="D28" s="92">
        <f>C27*D26</f>
        <v>4463.6441850000001</v>
      </c>
      <c r="E28" s="89"/>
      <c r="F28" s="81"/>
      <c r="G28" s="81"/>
      <c r="H28" s="81"/>
      <c r="I28" s="81"/>
      <c r="J28" s="81"/>
      <c r="K28" s="81"/>
      <c r="L28" s="81"/>
      <c r="M28" s="81">
        <f>C27*M26</f>
        <v>4463.6441850000001</v>
      </c>
      <c r="N28" s="81">
        <f>C27*N26</f>
        <v>2975.7627900000002</v>
      </c>
      <c r="O28" s="81">
        <f>C27*O26</f>
        <v>2975.7627900000002</v>
      </c>
    </row>
    <row r="29" spans="1:16" x14ac:dyDescent="0.2">
      <c r="A29" s="231"/>
      <c r="B29" s="76"/>
      <c r="C29" s="231"/>
      <c r="D29" s="83">
        <v>0.3</v>
      </c>
      <c r="E29" s="83"/>
      <c r="F29" s="83"/>
      <c r="G29" s="83"/>
      <c r="H29" s="83"/>
      <c r="I29" s="83"/>
      <c r="J29" s="83"/>
      <c r="K29" s="83"/>
      <c r="L29" s="83"/>
      <c r="M29" s="83">
        <v>0.3</v>
      </c>
      <c r="N29" s="83">
        <v>0.2</v>
      </c>
      <c r="O29" s="83">
        <v>0.2</v>
      </c>
      <c r="P29" s="298">
        <f>SUM(D29:O29)</f>
        <v>1</v>
      </c>
    </row>
    <row r="30" spans="1:16" x14ac:dyDescent="0.2">
      <c r="A30" s="237">
        <v>5</v>
      </c>
      <c r="B30" s="79" t="str">
        <f>Orçamento!D89</f>
        <v>SERVIÇOS COMPLEMENTARES</v>
      </c>
      <c r="C30" s="232">
        <f>Orçamento!I89</f>
        <v>1382.7779999999998</v>
      </c>
      <c r="D30" s="84"/>
      <c r="E30" s="297"/>
      <c r="F30" s="297"/>
      <c r="G30" s="297"/>
      <c r="H30" s="297"/>
      <c r="I30" s="297"/>
      <c r="J30" s="297"/>
      <c r="K30" s="297"/>
      <c r="L30" s="297"/>
      <c r="M30" s="296"/>
      <c r="N30" s="296"/>
      <c r="O30" s="296"/>
    </row>
    <row r="31" spans="1:16" ht="15" customHeight="1" x14ac:dyDescent="0.2">
      <c r="A31" s="233"/>
      <c r="B31" s="78"/>
      <c r="C31" s="233"/>
      <c r="D31" s="81">
        <f>C30*D29</f>
        <v>414.83339999999993</v>
      </c>
      <c r="E31" s="81"/>
      <c r="F31" s="81"/>
      <c r="G31" s="81"/>
      <c r="H31" s="81"/>
      <c r="I31" s="81"/>
      <c r="J31" s="81"/>
      <c r="K31" s="81"/>
      <c r="L31" s="81"/>
      <c r="M31" s="81">
        <f>C30*M29</f>
        <v>414.83339999999993</v>
      </c>
      <c r="N31" s="81">
        <f>C30*N29</f>
        <v>276.55559999999997</v>
      </c>
      <c r="O31" s="81">
        <f>C30*O29</f>
        <v>276.55559999999997</v>
      </c>
    </row>
    <row r="32" spans="1:16" x14ac:dyDescent="0.2">
      <c r="A32" s="231"/>
      <c r="B32" s="76"/>
      <c r="C32" s="231"/>
      <c r="D32" s="83"/>
      <c r="E32" s="86"/>
      <c r="F32" s="86"/>
      <c r="G32" s="86"/>
      <c r="H32" s="86"/>
      <c r="I32" s="86"/>
      <c r="J32" s="86"/>
      <c r="K32" s="86"/>
      <c r="L32" s="86"/>
      <c r="M32" s="83">
        <v>0.2</v>
      </c>
      <c r="N32" s="83">
        <v>0.5</v>
      </c>
      <c r="O32" s="83">
        <v>0.3</v>
      </c>
      <c r="P32" s="298">
        <f>SUM(D32:O32)</f>
        <v>1</v>
      </c>
    </row>
    <row r="33" spans="1:16" x14ac:dyDescent="0.2">
      <c r="A33" s="237">
        <v>6</v>
      </c>
      <c r="B33" s="79" t="str">
        <f>Orçamento!D92</f>
        <v>SERVIÇOS FINAIS</v>
      </c>
      <c r="C33" s="232">
        <f>Orçamento!I92</f>
        <v>4192.5163409999996</v>
      </c>
      <c r="D33" s="297"/>
      <c r="E33" s="85"/>
      <c r="F33" s="85"/>
      <c r="G33" s="85"/>
      <c r="H33" s="85"/>
      <c r="I33" s="85"/>
      <c r="J33" s="85"/>
      <c r="K33" s="85"/>
      <c r="L33" s="85"/>
      <c r="M33" s="296"/>
      <c r="N33" s="296"/>
      <c r="O33" s="296"/>
    </row>
    <row r="34" spans="1:16" ht="15" customHeight="1" x14ac:dyDescent="0.2">
      <c r="A34" s="233"/>
      <c r="B34" s="78"/>
      <c r="C34" s="233"/>
      <c r="D34" s="81"/>
      <c r="E34" s="81"/>
      <c r="F34" s="81"/>
      <c r="G34" s="81"/>
      <c r="H34" s="81"/>
      <c r="I34" s="81"/>
      <c r="J34" s="81"/>
      <c r="K34" s="81"/>
      <c r="L34" s="81"/>
      <c r="M34" s="81">
        <f>C33*M32</f>
        <v>838.50326819999998</v>
      </c>
      <c r="N34" s="81">
        <f>C33*N32</f>
        <v>2096.2581704999998</v>
      </c>
      <c r="O34" s="81">
        <f>C33*O32</f>
        <v>1257.7549022999999</v>
      </c>
    </row>
    <row r="35" spans="1:16" ht="15.75" customHeight="1" x14ac:dyDescent="0.2">
      <c r="A35" s="75"/>
      <c r="B35" s="75" t="s">
        <v>55</v>
      </c>
      <c r="C35" s="234">
        <f>C18+C21+C24+C27+C30+C33</f>
        <v>74951.950942673997</v>
      </c>
      <c r="D35" s="112">
        <f>D19+D22+D25+D28+D31+D34</f>
        <v>19393.228081213918</v>
      </c>
      <c r="E35" s="112">
        <f>E19+E22+E25+E28+E31+E34</f>
        <v>3476.79062221392</v>
      </c>
      <c r="F35" s="112">
        <f>F19+F22+F25+F28+F31+F34</f>
        <v>3476.79062221392</v>
      </c>
      <c r="G35" s="112">
        <f t="shared" ref="G35:O35" si="0">G19+G22+G25+G28+G31+G34</f>
        <v>3476.79062221392</v>
      </c>
      <c r="H35" s="112">
        <f t="shared" si="0"/>
        <v>3476.79062221392</v>
      </c>
      <c r="I35" s="112">
        <f t="shared" si="0"/>
        <v>3476.79062221392</v>
      </c>
      <c r="J35" s="112">
        <f t="shared" si="0"/>
        <v>3476.79062221392</v>
      </c>
      <c r="K35" s="112">
        <f t="shared" si="0"/>
        <v>3476.79062221392</v>
      </c>
      <c r="L35" s="112">
        <f t="shared" si="0"/>
        <v>3476.79062221392</v>
      </c>
      <c r="M35" s="112">
        <f t="shared" si="0"/>
        <v>9193.7714754139197</v>
      </c>
      <c r="N35" s="112">
        <f t="shared" si="0"/>
        <v>9694.564838267399</v>
      </c>
      <c r="O35" s="112">
        <f t="shared" si="0"/>
        <v>8856.0615700673989</v>
      </c>
      <c r="P35" s="299">
        <f>SUM(D35:O35)</f>
        <v>74951.950942673997</v>
      </c>
    </row>
    <row r="36" spans="1:16" ht="15.75" customHeight="1" x14ac:dyDescent="0.2">
      <c r="A36" s="239"/>
      <c r="B36" s="239" t="s">
        <v>158</v>
      </c>
      <c r="C36" s="240">
        <f>SUM(D36:O36)</f>
        <v>0.99999999999999978</v>
      </c>
      <c r="D36" s="241">
        <f>D35/C35</f>
        <v>0.25874213862753981</v>
      </c>
      <c r="E36" s="241">
        <f>E35/C35</f>
        <v>4.638692627057963E-2</v>
      </c>
      <c r="F36" s="241">
        <f>F35/C35</f>
        <v>4.638692627057963E-2</v>
      </c>
      <c r="G36" s="241">
        <f>G35/C35</f>
        <v>4.638692627057963E-2</v>
      </c>
      <c r="H36" s="241">
        <f>H35/C35</f>
        <v>4.638692627057963E-2</v>
      </c>
      <c r="I36" s="241">
        <f>I35/C35</f>
        <v>4.638692627057963E-2</v>
      </c>
      <c r="J36" s="241">
        <f>J35/C35</f>
        <v>4.638692627057963E-2</v>
      </c>
      <c r="K36" s="241">
        <f>K35/C35</f>
        <v>4.638692627057963E-2</v>
      </c>
      <c r="L36" s="241">
        <f>L35/C35</f>
        <v>4.638692627057963E-2</v>
      </c>
      <c r="M36" s="241">
        <f>M35/C35</f>
        <v>0.12266220371562647</v>
      </c>
      <c r="N36" s="241">
        <f>N35/C35</f>
        <v>0.1293437291002893</v>
      </c>
      <c r="O36" s="242">
        <f>O35/C35</f>
        <v>0.11815651839190737</v>
      </c>
    </row>
    <row r="43" spans="1:16" x14ac:dyDescent="0.2">
      <c r="E43" s="115"/>
      <c r="F43" s="127"/>
      <c r="G43" s="115"/>
      <c r="H43" s="115"/>
      <c r="I43" s="127"/>
      <c r="J43" s="115"/>
      <c r="K43" s="115"/>
      <c r="L43" s="127"/>
      <c r="M43" s="115"/>
    </row>
    <row r="44" spans="1:16" ht="15" x14ac:dyDescent="0.2">
      <c r="E44" s="115"/>
      <c r="F44" s="127"/>
      <c r="G44" s="115"/>
      <c r="H44" s="115"/>
      <c r="I44" s="373" t="s">
        <v>308</v>
      </c>
      <c r="J44" s="115"/>
      <c r="K44" s="115"/>
      <c r="L44" s="127"/>
      <c r="M44" s="115"/>
    </row>
    <row r="45" spans="1:16" ht="18.75" x14ac:dyDescent="0.2">
      <c r="E45" s="115"/>
      <c r="F45" s="127"/>
      <c r="G45" s="115"/>
      <c r="H45" s="115"/>
      <c r="I45" s="374" t="s">
        <v>291</v>
      </c>
      <c r="J45" s="115"/>
      <c r="K45" s="115"/>
      <c r="L45" s="127"/>
      <c r="M45" s="115"/>
    </row>
    <row r="46" spans="1:16" x14ac:dyDescent="0.2">
      <c r="E46" s="115"/>
      <c r="F46" s="127"/>
      <c r="G46" s="115"/>
      <c r="H46" s="115"/>
      <c r="I46" s="375" t="s">
        <v>307</v>
      </c>
      <c r="J46" s="115"/>
      <c r="K46" s="115"/>
      <c r="L46" s="127"/>
      <c r="M46" s="115"/>
    </row>
    <row r="47" spans="1:16" x14ac:dyDescent="0.2">
      <c r="E47" s="115"/>
      <c r="F47" s="127"/>
      <c r="G47" s="115"/>
      <c r="H47" s="115"/>
      <c r="I47" s="127"/>
      <c r="J47" s="115"/>
      <c r="K47" s="115"/>
      <c r="L47" s="127"/>
      <c r="M47" s="115"/>
    </row>
  </sheetData>
  <mergeCells count="2">
    <mergeCell ref="A1:O11"/>
    <mergeCell ref="A12:O12"/>
  </mergeCells>
  <pageMargins left="0.511811024" right="0.511811024" top="0.78740157499999996" bottom="0.78740157499999996" header="0.31496062000000002" footer="0.31496062000000002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7" workbookViewId="0">
      <selection activeCell="I22" sqref="I22"/>
    </sheetView>
  </sheetViews>
  <sheetFormatPr defaultRowHeight="15" x14ac:dyDescent="0.25"/>
  <cols>
    <col min="4" max="4" width="17.140625" customWidth="1"/>
    <col min="5" max="5" width="16.42578125" customWidth="1"/>
    <col min="6" max="6" width="5.85546875" customWidth="1"/>
    <col min="7" max="7" width="7.5703125" customWidth="1"/>
    <col min="10" max="10" width="4.5703125" customWidth="1"/>
  </cols>
  <sheetData>
    <row r="1" spans="1:10" ht="16.5" thickBot="1" x14ac:dyDescent="0.3">
      <c r="A1" s="244"/>
      <c r="B1" s="244"/>
      <c r="C1" s="244"/>
      <c r="D1" s="244"/>
      <c r="E1" s="244"/>
      <c r="F1" s="244"/>
      <c r="G1" s="244"/>
      <c r="H1" s="244"/>
    </row>
    <row r="2" spans="1:10" x14ac:dyDescent="0.25">
      <c r="A2" s="300"/>
      <c r="B2" s="301"/>
      <c r="C2" s="301"/>
      <c r="D2" s="301"/>
      <c r="E2" s="301"/>
      <c r="F2" s="301"/>
      <c r="G2" s="301"/>
      <c r="H2" s="301"/>
      <c r="I2" s="302"/>
    </row>
    <row r="3" spans="1:10" ht="15" customHeight="1" x14ac:dyDescent="0.25">
      <c r="A3" s="418" t="str">
        <f>Orçamento!A1</f>
        <v>PREFEITURA MUNICIPAL DE OUREM /PA</v>
      </c>
      <c r="B3" s="419"/>
      <c r="C3" s="419"/>
      <c r="D3" s="419"/>
      <c r="E3" s="419"/>
      <c r="F3" s="419"/>
      <c r="G3" s="419"/>
      <c r="H3" s="419"/>
      <c r="I3" s="420"/>
    </row>
    <row r="4" spans="1:10" ht="15" customHeight="1" x14ac:dyDescent="0.25">
      <c r="A4" s="343" t="str">
        <f>Orçamento!A2</f>
        <v>OBRA: CONSTRUÇÃO DE UMA PRAÇA COM UM QUIOSQUE</v>
      </c>
      <c r="B4" s="305"/>
      <c r="C4" s="305"/>
      <c r="D4" s="305"/>
      <c r="E4" s="305"/>
      <c r="F4" s="305"/>
      <c r="G4" s="305"/>
      <c r="H4" s="305"/>
      <c r="I4" s="306"/>
    </row>
    <row r="5" spans="1:10" ht="15" customHeight="1" x14ac:dyDescent="0.25">
      <c r="A5" s="418" t="str">
        <f>Orçamento!A4</f>
        <v>LOCAL: RUA FELIPE NERY, ZONA URBANA DO  MUNICIPIO DE OURÉM - PA</v>
      </c>
      <c r="B5" s="419"/>
      <c r="C5" s="419"/>
      <c r="D5" s="419"/>
      <c r="E5" s="419"/>
      <c r="F5" s="419"/>
      <c r="G5" s="419"/>
      <c r="H5" s="419"/>
      <c r="I5" s="420"/>
    </row>
    <row r="6" spans="1:10" ht="15" customHeight="1" x14ac:dyDescent="0.25">
      <c r="A6" s="421">
        <f>I24</f>
        <v>0.30499999999999999</v>
      </c>
      <c r="B6" s="422"/>
      <c r="C6" s="422"/>
      <c r="D6" s="304" t="s">
        <v>271</v>
      </c>
      <c r="E6" s="423" t="s">
        <v>293</v>
      </c>
      <c r="F6" s="424"/>
      <c r="G6" s="424"/>
      <c r="H6" s="424"/>
      <c r="I6" s="425"/>
    </row>
    <row r="7" spans="1:10" ht="30.75" customHeight="1" thickBot="1" x14ac:dyDescent="0.3">
      <c r="A7" s="426" t="s">
        <v>291</v>
      </c>
      <c r="B7" s="427"/>
      <c r="C7" s="427"/>
      <c r="D7" s="307" t="s">
        <v>272</v>
      </c>
      <c r="E7" s="428" t="s">
        <v>292</v>
      </c>
      <c r="F7" s="428"/>
      <c r="G7" s="428"/>
      <c r="H7" s="428"/>
      <c r="I7" s="429"/>
    </row>
    <row r="8" spans="1:10" ht="15.75" thickBot="1" x14ac:dyDescent="0.3">
      <c r="A8" s="430"/>
      <c r="B8" s="430"/>
      <c r="C8" s="430"/>
      <c r="D8" s="430"/>
      <c r="E8" s="430"/>
      <c r="F8" s="430"/>
      <c r="G8" s="430"/>
      <c r="H8" s="430"/>
      <c r="I8" s="303"/>
      <c r="J8" s="303"/>
    </row>
    <row r="9" spans="1:10" ht="15.75" thickBot="1" x14ac:dyDescent="0.3">
      <c r="A9" s="309" t="s">
        <v>273</v>
      </c>
      <c r="B9" s="310" t="s">
        <v>274</v>
      </c>
      <c r="C9" s="311"/>
      <c r="D9" s="311"/>
      <c r="E9" s="311"/>
      <c r="F9" s="311"/>
      <c r="G9" s="311"/>
      <c r="H9" s="311"/>
      <c r="I9" s="312"/>
      <c r="J9" s="308"/>
    </row>
    <row r="10" spans="1:10" x14ac:dyDescent="0.25">
      <c r="A10" s="313">
        <v>1</v>
      </c>
      <c r="B10" s="314" t="s">
        <v>275</v>
      </c>
      <c r="C10" s="303"/>
      <c r="D10" s="303"/>
      <c r="E10" s="303"/>
      <c r="F10" s="303"/>
      <c r="G10" s="303"/>
      <c r="H10" s="315"/>
      <c r="I10" s="316">
        <v>3.15E-2</v>
      </c>
      <c r="J10" s="308"/>
    </row>
    <row r="11" spans="1:10" x14ac:dyDescent="0.25">
      <c r="A11" s="313">
        <v>2</v>
      </c>
      <c r="B11" s="314" t="s">
        <v>276</v>
      </c>
      <c r="C11" s="303"/>
      <c r="D11" s="303"/>
      <c r="E11" s="303"/>
      <c r="F11" s="303"/>
      <c r="G11" s="303"/>
      <c r="H11" s="303"/>
      <c r="I11" s="316">
        <v>8.0000000000000002E-3</v>
      </c>
      <c r="J11" s="308"/>
    </row>
    <row r="12" spans="1:10" x14ac:dyDescent="0.25">
      <c r="A12" s="313">
        <v>3</v>
      </c>
      <c r="B12" s="314" t="s">
        <v>277</v>
      </c>
      <c r="C12" s="303"/>
      <c r="D12" s="303"/>
      <c r="E12" s="303"/>
      <c r="F12" s="303"/>
      <c r="G12" s="303"/>
      <c r="H12" s="315"/>
      <c r="I12" s="317">
        <v>9.7000000000000003E-3</v>
      </c>
      <c r="J12" s="308"/>
    </row>
    <row r="13" spans="1:10" x14ac:dyDescent="0.25">
      <c r="A13" s="313">
        <v>4</v>
      </c>
      <c r="B13" s="314" t="s">
        <v>278</v>
      </c>
      <c r="C13" s="303"/>
      <c r="D13" s="303"/>
      <c r="E13" s="303"/>
      <c r="F13" s="303"/>
      <c r="G13" s="303"/>
      <c r="H13" s="315"/>
      <c r="I13" s="316">
        <v>5.8999999999999999E-3</v>
      </c>
      <c r="J13" s="308"/>
    </row>
    <row r="14" spans="1:10" x14ac:dyDescent="0.25">
      <c r="A14" s="313">
        <v>5</v>
      </c>
      <c r="B14" s="314" t="s">
        <v>279</v>
      </c>
      <c r="C14" s="303"/>
      <c r="D14" s="303"/>
      <c r="E14" s="303"/>
      <c r="F14" s="303"/>
      <c r="G14" s="303"/>
      <c r="H14" s="315"/>
      <c r="I14" s="316">
        <v>7.3999999999999996E-2</v>
      </c>
      <c r="J14" s="308"/>
    </row>
    <row r="15" spans="1:10" ht="15.75" thickBot="1" x14ac:dyDescent="0.3">
      <c r="A15" s="318">
        <v>6</v>
      </c>
      <c r="B15" s="319" t="s">
        <v>280</v>
      </c>
      <c r="C15" s="320"/>
      <c r="D15" s="320"/>
      <c r="E15" s="320"/>
      <c r="F15" s="320"/>
      <c r="G15" s="320"/>
      <c r="H15" s="321"/>
      <c r="I15" s="322">
        <f>I22</f>
        <v>0.13150000000000001</v>
      </c>
      <c r="J15" s="308"/>
    </row>
    <row r="16" spans="1:10" ht="15.75" thickBot="1" x14ac:dyDescent="0.3">
      <c r="A16" s="323"/>
      <c r="B16" s="303"/>
      <c r="C16" s="303"/>
      <c r="D16" s="303"/>
      <c r="E16" s="303"/>
      <c r="F16" s="303"/>
      <c r="G16" s="303"/>
      <c r="H16" s="303"/>
      <c r="I16" s="324"/>
      <c r="J16" s="308"/>
    </row>
    <row r="17" spans="1:10" ht="15.75" thickBot="1" x14ac:dyDescent="0.3">
      <c r="A17" s="309" t="s">
        <v>273</v>
      </c>
      <c r="B17" s="325" t="s">
        <v>281</v>
      </c>
      <c r="C17" s="311"/>
      <c r="D17" s="311"/>
      <c r="E17" s="311"/>
      <c r="F17" s="311"/>
      <c r="G17" s="311"/>
      <c r="H17" s="311"/>
      <c r="I17" s="326"/>
      <c r="J17" s="308"/>
    </row>
    <row r="18" spans="1:10" x14ac:dyDescent="0.25">
      <c r="A18" s="327" t="s">
        <v>129</v>
      </c>
      <c r="B18" s="314" t="s">
        <v>173</v>
      </c>
      <c r="C18" s="303"/>
      <c r="D18" s="303"/>
      <c r="E18" s="303"/>
      <c r="F18" s="303"/>
      <c r="G18" s="303"/>
      <c r="H18" s="303"/>
      <c r="I18" s="316">
        <v>0.05</v>
      </c>
      <c r="J18" s="308"/>
    </row>
    <row r="19" spans="1:10" x14ac:dyDescent="0.25">
      <c r="A19" s="327" t="s">
        <v>49</v>
      </c>
      <c r="B19" s="314" t="s">
        <v>170</v>
      </c>
      <c r="C19" s="303"/>
      <c r="D19" s="303"/>
      <c r="E19" s="303"/>
      <c r="F19" s="303"/>
      <c r="G19" s="303"/>
      <c r="H19" s="303"/>
      <c r="I19" s="316">
        <v>6.4999999999999997E-3</v>
      </c>
      <c r="J19" s="308"/>
    </row>
    <row r="20" spans="1:10" x14ac:dyDescent="0.25">
      <c r="A20" s="327" t="s">
        <v>130</v>
      </c>
      <c r="B20" s="314" t="s">
        <v>171</v>
      </c>
      <c r="C20" s="303"/>
      <c r="D20" s="303"/>
      <c r="E20" s="303"/>
      <c r="F20" s="303"/>
      <c r="G20" s="303"/>
      <c r="H20" s="303"/>
      <c r="I20" s="316">
        <v>0.03</v>
      </c>
      <c r="J20" s="308"/>
    </row>
    <row r="21" spans="1:10" ht="15.75" thickBot="1" x14ac:dyDescent="0.3">
      <c r="A21" s="328" t="s">
        <v>282</v>
      </c>
      <c r="B21" s="319" t="s">
        <v>283</v>
      </c>
      <c r="C21" s="320"/>
      <c r="D21" s="320"/>
      <c r="E21" s="320"/>
      <c r="F21" s="320"/>
      <c r="G21" s="320"/>
      <c r="H21" s="320"/>
      <c r="I21" s="329">
        <v>4.4999999999999998E-2</v>
      </c>
      <c r="J21" s="308"/>
    </row>
    <row r="22" spans="1:10" ht="15.75" thickBot="1" x14ac:dyDescent="0.3">
      <c r="A22" s="330"/>
      <c r="B22" s="303"/>
      <c r="C22" s="303"/>
      <c r="D22" s="303"/>
      <c r="E22" s="303"/>
      <c r="F22" s="303"/>
      <c r="G22" s="331" t="s">
        <v>284</v>
      </c>
      <c r="H22" s="331"/>
      <c r="I22" s="332">
        <f>SUM(I18:I21)</f>
        <v>0.13150000000000001</v>
      </c>
      <c r="J22" s="308"/>
    </row>
    <row r="23" spans="1:10" ht="15.75" thickBot="1" x14ac:dyDescent="0.3">
      <c r="A23" s="415" t="s">
        <v>285</v>
      </c>
      <c r="B23" s="416"/>
      <c r="C23" s="416"/>
      <c r="D23" s="416"/>
      <c r="E23" s="416"/>
      <c r="F23" s="416"/>
      <c r="G23" s="416"/>
      <c r="H23" s="416"/>
      <c r="I23" s="417"/>
      <c r="J23" s="308"/>
    </row>
    <row r="24" spans="1:10" ht="58.5" customHeight="1" thickBot="1" x14ac:dyDescent="0.3">
      <c r="A24" s="333"/>
      <c r="B24" s="334"/>
      <c r="C24" s="334"/>
      <c r="D24" s="334"/>
      <c r="E24" s="334"/>
      <c r="F24" s="334"/>
      <c r="G24" s="334"/>
      <c r="H24" s="335"/>
      <c r="I24" s="336">
        <f>ROUND((((1+I10+I11+I12)*(1+I13)*(1+I14))/(1-I15))-1,3)</f>
        <v>0.30499999999999999</v>
      </c>
      <c r="J24" s="308"/>
    </row>
    <row r="25" spans="1:10" x14ac:dyDescent="0.25">
      <c r="A25" s="330"/>
      <c r="B25" s="303"/>
      <c r="C25" s="303"/>
      <c r="D25" s="303"/>
      <c r="E25" s="303"/>
      <c r="F25" s="303"/>
      <c r="G25" s="303"/>
      <c r="H25" s="303"/>
      <c r="I25" s="337"/>
      <c r="J25" s="308"/>
    </row>
    <row r="26" spans="1:10" x14ac:dyDescent="0.25">
      <c r="A26" s="338" t="s">
        <v>286</v>
      </c>
      <c r="B26" s="303"/>
      <c r="C26" s="303"/>
      <c r="D26" s="303"/>
      <c r="E26" s="303"/>
      <c r="F26" s="303"/>
      <c r="G26" s="303"/>
      <c r="H26" s="303"/>
      <c r="I26" s="339"/>
      <c r="J26" s="308"/>
    </row>
    <row r="27" spans="1:10" x14ac:dyDescent="0.25">
      <c r="A27" s="411" t="s">
        <v>287</v>
      </c>
      <c r="B27" s="412"/>
      <c r="C27" s="412"/>
      <c r="D27" s="412"/>
      <c r="E27" s="412"/>
      <c r="F27" s="412"/>
      <c r="G27" s="412"/>
      <c r="H27" s="412"/>
      <c r="I27" s="413"/>
      <c r="J27" s="308"/>
    </row>
    <row r="28" spans="1:10" x14ac:dyDescent="0.25">
      <c r="A28" s="411" t="s">
        <v>288</v>
      </c>
      <c r="B28" s="412"/>
      <c r="C28" s="412"/>
      <c r="D28" s="412"/>
      <c r="E28" s="412"/>
      <c r="F28" s="412"/>
      <c r="G28" s="412"/>
      <c r="H28" s="412"/>
      <c r="I28" s="413"/>
      <c r="J28" s="308"/>
    </row>
    <row r="29" spans="1:10" x14ac:dyDescent="0.25">
      <c r="A29" s="411" t="s">
        <v>289</v>
      </c>
      <c r="B29" s="412"/>
      <c r="C29" s="412"/>
      <c r="D29" s="412"/>
      <c r="E29" s="412"/>
      <c r="F29" s="412"/>
      <c r="G29" s="412"/>
      <c r="H29" s="412"/>
      <c r="I29" s="413"/>
      <c r="J29" s="308"/>
    </row>
    <row r="30" spans="1:10" x14ac:dyDescent="0.25">
      <c r="A30" s="411" t="s">
        <v>290</v>
      </c>
      <c r="B30" s="412"/>
      <c r="C30" s="412"/>
      <c r="D30" s="412"/>
      <c r="E30" s="412"/>
      <c r="F30" s="412"/>
      <c r="G30" s="412"/>
      <c r="H30" s="412"/>
      <c r="I30" s="413"/>
      <c r="J30" s="308"/>
    </row>
    <row r="31" spans="1:10" ht="15.75" thickBot="1" x14ac:dyDescent="0.3">
      <c r="A31" s="340"/>
      <c r="B31" s="341"/>
      <c r="C31" s="341"/>
      <c r="D31" s="341"/>
      <c r="E31" s="341"/>
      <c r="F31" s="341"/>
      <c r="G31" s="341"/>
      <c r="H31" s="341"/>
      <c r="I31" s="342"/>
      <c r="J31" s="308"/>
    </row>
    <row r="32" spans="1:10" x14ac:dyDescent="0.25">
      <c r="A32" s="414"/>
      <c r="B32" s="414"/>
      <c r="C32" s="414"/>
      <c r="D32" s="414"/>
      <c r="E32" s="414"/>
      <c r="F32" s="414"/>
      <c r="G32" s="414"/>
      <c r="H32" s="414"/>
      <c r="I32" s="414"/>
      <c r="J32" s="308"/>
    </row>
    <row r="36" spans="3:7" x14ac:dyDescent="0.25">
      <c r="C36" s="74"/>
      <c r="D36" s="74"/>
      <c r="E36" s="74"/>
      <c r="F36" s="74"/>
      <c r="G36" s="74"/>
    </row>
    <row r="37" spans="3:7" x14ac:dyDescent="0.25">
      <c r="C37" s="115"/>
      <c r="D37" s="115"/>
      <c r="E37" s="127"/>
      <c r="F37" s="115"/>
      <c r="G37" s="115"/>
    </row>
    <row r="38" spans="3:7" x14ac:dyDescent="0.25">
      <c r="C38" s="115"/>
      <c r="D38" s="115"/>
      <c r="E38" s="373" t="s">
        <v>308</v>
      </c>
      <c r="F38" s="115"/>
      <c r="G38" s="115"/>
    </row>
    <row r="39" spans="3:7" ht="18.75" x14ac:dyDescent="0.25">
      <c r="C39" s="115"/>
      <c r="D39" s="115"/>
      <c r="E39" s="374" t="s">
        <v>291</v>
      </c>
      <c r="F39" s="115"/>
      <c r="G39" s="115"/>
    </row>
    <row r="40" spans="3:7" x14ac:dyDescent="0.25">
      <c r="C40" s="115"/>
      <c r="D40" s="115"/>
      <c r="E40" s="375" t="s">
        <v>307</v>
      </c>
      <c r="F40" s="115"/>
      <c r="G40" s="115"/>
    </row>
  </sheetData>
  <mergeCells count="13">
    <mergeCell ref="A5:I5"/>
    <mergeCell ref="A6:C6"/>
    <mergeCell ref="E6:I6"/>
    <mergeCell ref="A27:I27"/>
    <mergeCell ref="A3:I3"/>
    <mergeCell ref="A7:C7"/>
    <mergeCell ref="E7:I7"/>
    <mergeCell ref="A8:H8"/>
    <mergeCell ref="A28:I28"/>
    <mergeCell ref="A29:I29"/>
    <mergeCell ref="A30:I30"/>
    <mergeCell ref="A32:I32"/>
    <mergeCell ref="A23:I23"/>
  </mergeCells>
  <pageMargins left="0.24" right="0.24" top="0.32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memória de cálculo</vt:lpstr>
      <vt:lpstr>Orçamento</vt:lpstr>
      <vt:lpstr>cronograma</vt:lpstr>
      <vt:lpstr>BDI</vt:lpstr>
      <vt:lpstr>cronograma!Area_de_impressao</vt:lpstr>
      <vt:lpstr>'memória de cálculo'!Area_de_impressao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2020-03-10T18:52:20Z</dcterms:modified>
</cp:coreProperties>
</file>