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640" windowHeight="9675" activeTab="0"/>
  </bookViews>
  <sheets>
    <sheet name="ORÇ SANTA LUZIA" sheetId="2" r:id="rId1"/>
    <sheet name="CRONOGRAMA SANTA LUZIA" sheetId="6" r:id="rId2"/>
    <sheet name="ORÇ SÃO MIGUEL" sheetId="7" r:id="rId3"/>
    <sheet name="CRONOGRAMA SÃO MIGUEL" sheetId="8" r:id="rId4"/>
    <sheet name="CBUQ DESONERADA" sheetId="5" state="hidden" r:id="rId5"/>
    <sheet name="MEMORIAL QUANT. CBUQ" sheetId="4" state="hidden" r:id="rId6"/>
  </sheets>
  <externalReferences>
    <externalReference r:id="rId9"/>
  </externalReferences>
  <definedNames>
    <definedName name="_xlnm._FilterDatabase" localSheetId="4" hidden="1">'CBUQ DESONERADA'!$A$8:$K$54</definedName>
    <definedName name="_xlnm._FilterDatabase" localSheetId="0" hidden="1">'ORÇ SANTA LUZIA'!$A$16:$K$67</definedName>
    <definedName name="_xlnm._FilterDatabase" localSheetId="2" hidden="1">'ORÇ SÃO MIGUEL'!$A$16:$K$65</definedName>
    <definedName name="_xlnm.Print_Area" localSheetId="1">'CRONOGRAMA SANTA LUZIA'!$B$1:$O$45</definedName>
    <definedName name="_xlnm.Print_Area" localSheetId="3">'CRONOGRAMA SÃO MIGUEL'!$B$1:$O$45</definedName>
    <definedName name="_xlnm.Print_Area" localSheetId="0">'ORÇ SANTA LUZIA'!$A$1:$K$74</definedName>
    <definedName name="_xlnm.Print_Area" localSheetId="2">'ORÇ SÃO MIGUEL'!$A$1:$K$73</definedName>
    <definedName name="_xlnm.Print_Titles" localSheetId="1">'CRONOGRAMA SANTA LUZIA'!$1:$16</definedName>
    <definedName name="_xlnm.Print_Titles" localSheetId="3">'CRONOGRAMA SÃO MIGUEL'!$1:$16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6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sharedStrings.xml><?xml version="1.0" encoding="utf-8"?>
<sst xmlns="http://schemas.openxmlformats.org/spreadsheetml/2006/main" count="1036" uniqueCount="223">
  <si>
    <t>TOTAL INCLUSO BDI  (%)</t>
  </si>
  <si>
    <t xml:space="preserve"> TOTAL (R$)</t>
  </si>
  <si>
    <t>SUB - TOTAL</t>
  </si>
  <si>
    <t>m</t>
  </si>
  <si>
    <t>Assentamento de tudo de concreto para redes coletoras de águas pluviais, diâmeto de 600 mm, junta rígida, instalado em local com baixo nível de interferências</t>
  </si>
  <si>
    <t>S</t>
  </si>
  <si>
    <t>SINAPI</t>
  </si>
  <si>
    <t>5.13</t>
  </si>
  <si>
    <t>5.12</t>
  </si>
  <si>
    <t>Tubo de Concreto Simples, DN 400 mm para aguas pluviais</t>
  </si>
  <si>
    <t>I</t>
  </si>
  <si>
    <t>5.11</t>
  </si>
  <si>
    <t>Tubo de Concreto Simples, DN 600 mm para aguas pluviais</t>
  </si>
  <si>
    <t>5.10</t>
  </si>
  <si>
    <t>und</t>
  </si>
  <si>
    <t>Tampao fofo articulado, classe D400 carga max 40 T, redondo tampa *600 mm, rede pluvial/esgoto</t>
  </si>
  <si>
    <t>5.9</t>
  </si>
  <si>
    <t>Poço de visita para rede de esg. Sanit. Em aneis de concreto, diâmetro = 60 CM, prof = 80 cm, incluindo degrau, excluindo tampao ferro fundido</t>
  </si>
  <si>
    <t>5.8</t>
  </si>
  <si>
    <t>Boca de lobo em alvenaria tijolo macico, revestida c/ argamassa de cimento e areia 1:3, sobre lastro de concreto 10 cm e tampa de concreto armado</t>
  </si>
  <si>
    <t xml:space="preserve">SINAPI  </t>
  </si>
  <si>
    <t>5.7</t>
  </si>
  <si>
    <t>m³Xkm</t>
  </si>
  <si>
    <t>Transporte com caminhão basculante 6 m³ em rodovia com leito natural</t>
  </si>
  <si>
    <t>5.6</t>
  </si>
  <si>
    <t>m³</t>
  </si>
  <si>
    <t>5.5</t>
  </si>
  <si>
    <t>m²</t>
  </si>
  <si>
    <t>Preparo de fundo de vala com largura menor que 1.5 M, em local com nível baixo de interferência</t>
  </si>
  <si>
    <t>5.4</t>
  </si>
  <si>
    <t>5.3</t>
  </si>
  <si>
    <t>Execução de sarjeta de concreto usinado, moldada in loco em trecho reto, 30 CM base X 15 CM altura</t>
  </si>
  <si>
    <t>5.2</t>
  </si>
  <si>
    <t>Guia (meio-fio) concreto, moldada in loco em trecho reto com extrusoram 14 cm base x 30 cm altura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</si>
  <si>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</si>
  <si>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</si>
  <si>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</si>
  <si>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</si>
  <si>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</si>
  <si>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</si>
  <si>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</si>
  <si>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</si>
  <si>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</si>
  <si>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</si>
  <si>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Transporte com caminhão basculante 10 m³ de massa asfaltica para pavimentação urbana</t>
  </si>
  <si>
    <t>2.4</t>
  </si>
  <si>
    <t>Construção de pavimento com aplicação de concreto betuminoso usinado a quente (CBUQ), binder, com espessura de 5,0 cm</t>
  </si>
  <si>
    <t>2.3</t>
  </si>
  <si>
    <t>2.2</t>
  </si>
  <si>
    <t>2.1</t>
  </si>
  <si>
    <t xml:space="preserve">PAVIMENTAÇÃO ASFALTICA </t>
  </si>
  <si>
    <t>Execução e Compactação de base e ou sub base com solo estabilizado granulometricamente - Exclusive escavação, carga e transporte e solo.</t>
  </si>
  <si>
    <t>1.2</t>
  </si>
  <si>
    <t>Regularização e compactação do Subleito até 20 cm de espessura</t>
  </si>
  <si>
    <t>1.1</t>
  </si>
  <si>
    <t>TERRAPLANAGEM</t>
  </si>
  <si>
    <t>VALOR TOTAL COM BDI (R$)</t>
  </si>
  <si>
    <t>VALOR TOTAL (R$)</t>
  </si>
  <si>
    <t>PREÇO COM BDI (R$)</t>
  </si>
  <si>
    <t>QUANTITATIVO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</si>
  <si>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</si>
  <si>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</si>
  <si>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</si>
  <si>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</si>
  <si>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</si>
  <si>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</si>
  <si>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</si>
  <si>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</si>
  <si>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PAVIMENTAÇÃO DE VIAS PÚBLICAS - URBANAS</t>
  </si>
  <si>
    <t>PLANILHA ORÇAMENTÁRIA</t>
  </si>
  <si>
    <t>UND</t>
  </si>
  <si>
    <t>m³XKm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</si>
  <si>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</si>
  <si>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</si>
  <si>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</si>
  <si>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</si>
  <si>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</si>
  <si>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</si>
  <si>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</si>
  <si>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</si>
  <si>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</si>
  <si>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</si>
  <si>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</si>
  <si>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</si>
  <si>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</si>
  <si>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</si>
  <si>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</si>
  <si>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</si>
  <si>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</si>
  <si>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</si>
  <si>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</si>
  <si>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</si>
  <si>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</si>
  <si>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</si>
  <si>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</si>
  <si>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</si>
  <si>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74154/001</t>
  </si>
  <si>
    <t>Escavação , carga e transporte de material de 1A categoria com trator sobre esteiras 347 HP e caçamba 6m³, DMT 50 a 200M</t>
  </si>
  <si>
    <t>TxKm</t>
  </si>
  <si>
    <t>Execução de imprimação com asfalto diluído CM-30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</si>
  <si>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</si>
  <si>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</si>
  <si>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</si>
  <si>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</si>
  <si>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>TABELA DE REFERÊNCIA - SINAPI / PA / 10_2017 /COM DESONERAÇÃO</t>
  </si>
  <si>
    <t xml:space="preserve">CUSTO UNITÁRIO (R$) 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</si>
  <si>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JAZIDA/OBRA.</t>
    </r>
  </si>
  <si>
    <t>Txkm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</si>
  <si>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</t>
    </r>
  </si>
  <si>
    <t>m³xKm</t>
  </si>
  <si>
    <r>
      <t xml:space="preserve">Concreto FCK - 15MPA, traço 1:3,  4:3, 5 (cimento/areia média/brita 1) - preparo mecânico com betoneira 400 l. AF_07/2016 - </t>
    </r>
    <r>
      <rPr>
        <b/>
        <sz val="11"/>
        <color theme="1"/>
        <rFont val="Calibri"/>
        <family val="2"/>
        <scheme val="minor"/>
      </rPr>
      <t>TENTO</t>
    </r>
  </si>
  <si>
    <t>ALTURA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</si>
  <si>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</si>
  <si>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BASE MAIOR</t>
  </si>
  <si>
    <t>BASE MENOR</t>
  </si>
  <si>
    <t>4.1.1</t>
  </si>
  <si>
    <t>4.1.2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</si>
  <si>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</t>
    </r>
  </si>
  <si>
    <t>Nº DE FAIXAS PINTADAS</t>
  </si>
  <si>
    <t>-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</si>
  <si>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DE PEDESTRE</t>
    </r>
  </si>
  <si>
    <t>Piso podotatil de concreto - direcional e alerta, *40 x 40 x 2,5* cm</t>
  </si>
  <si>
    <t>ÁREA</t>
  </si>
  <si>
    <t>4.3.1</t>
  </si>
  <si>
    <t>4.3.2</t>
  </si>
  <si>
    <t>4.3.3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</si>
  <si>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</si>
  <si>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</si>
  <si>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</si>
  <si>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</si>
  <si>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4.3.4</t>
  </si>
  <si>
    <t>4.4</t>
  </si>
  <si>
    <t>4.4.1</t>
  </si>
  <si>
    <t>DRENAGEM SUPERFICIAL</t>
  </si>
  <si>
    <t>Transporte com caminhão basculante 6m³ em rodovia com leito natural - Bota fora</t>
  </si>
  <si>
    <t>m³xkm</t>
  </si>
  <si>
    <t>DRENAGEM DE TRAVESSIA URBANA</t>
  </si>
  <si>
    <t>5.14</t>
  </si>
  <si>
    <t>5.15</t>
  </si>
  <si>
    <t>5.16</t>
  </si>
  <si>
    <t>5.17</t>
  </si>
  <si>
    <t>5.18</t>
  </si>
  <si>
    <t>5.19</t>
  </si>
  <si>
    <t>5.20</t>
  </si>
  <si>
    <t>Transporte comercial com caminhao carroceria 9 T, rodovia pavimentada - ( taxa de 0,0012 T/m² de CM-30 x Area a ser pavimentada)</t>
  </si>
  <si>
    <r>
      <t xml:space="preserve">Concreto FCK - 15MPA, traço 1:3,  4:3, 5 (cimento/areia média/brita 1) - </t>
    </r>
    <r>
      <rPr>
        <b/>
        <sz val="11"/>
        <color theme="1"/>
        <rFont val="Calibri"/>
        <family val="2"/>
        <scheme val="minor"/>
      </rPr>
      <t>TENTO</t>
    </r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</si>
  <si>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 E PEDESTRE</t>
    </r>
  </si>
  <si>
    <t>Reaterro mecanizado de vala com retroescavadeira, largura até 0,8 M, profundidade até 1,5 M, com solo de 1 categoria em locais com baixo nível de interferência</t>
  </si>
  <si>
    <t>Assentamento de tubo de concreto para redes coletoras de águas pluviais, diâmetro de 400 mm, junta rígida, instalado em local com baixo nível de interferências</t>
  </si>
  <si>
    <t>73963/001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</si>
  <si>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</si>
  <si>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</si>
  <si>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r>
      <t>Tubo Aço Galvanizado Com Costura, Classe Leve, Dn 50 Mm (2"), E = 3,00 Mm -</t>
    </r>
    <r>
      <rPr>
        <b/>
        <sz val="11"/>
        <rFont val="Calibri"/>
        <family val="2"/>
        <scheme val="minor"/>
      </rPr>
      <t>SUPORTE PLACA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</si>
  <si>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400 mm.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</si>
  <si>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600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</si>
  <si>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</si>
  <si>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</si>
  <si>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</si>
  <si>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Reaterro mecanizado de vala com retroescavadeira, largura até 0,8 M, profundidade até 1,5 M, com solo de 1 categoria em locais com baixo nivel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</si>
  <si>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>Assentamento de tudo de concreto para redes coletoras de águas pluviais, diâmeto de 400 mm, junta rígida, instalado em local com baixo nível de interferências</t>
    </r>
    <r>
      <rPr>
        <b/>
        <i/>
        <sz val="11"/>
        <color theme="1"/>
        <rFont val="Calibri"/>
        <family val="2"/>
        <scheme val="minor"/>
      </rPr>
      <t xml:space="preserve"> - DN 400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</si>
  <si>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</si>
  <si>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</si>
  <si>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r>
      <t xml:space="preserve">Reaterro mecanizado de vala com retroescavadeira, largura até 0,8 M, profundidade até 1,5 M, com solo de 1 categoria em locais com baixo nivel de interferência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</si>
  <si>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Assentamento de tudo de concreto para redes coletoras de águas pluviais, diâmeto de 600 mm, junta rígida, instalado em local com baixo nível de interferências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</si>
  <si>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</si>
  <si>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t>OBRA: PAVIMENTAÇÃO DE VIAS PÚBLICAS  - CONVÊNIO 0580/2017</t>
  </si>
  <si>
    <t>m131</t>
  </si>
  <si>
    <t>SERVIÇOS PRELIMINARES</t>
  </si>
  <si>
    <t xml:space="preserve">Placa de obra </t>
  </si>
  <si>
    <t>Instalação de canteiro de obra</t>
  </si>
  <si>
    <t>Mobilização, desmobilização de máquinas, equipamentos e pessoal</t>
  </si>
  <si>
    <t>SERVIÇOS DE CONSERVAÇÃO</t>
  </si>
  <si>
    <t>Limpeza lateral mecanizada</t>
  </si>
  <si>
    <t>Abertura de valetas</t>
  </si>
  <si>
    <t>SERVIÇOS DE TERRAPLENAGEM</t>
  </si>
  <si>
    <t>SERVIÇOS DE PAVIMENTAÇÃO</t>
  </si>
  <si>
    <t>SERVIÇOS DE OBRA DE ARTE CORRENTE (OAC)</t>
  </si>
  <si>
    <t>Base de solo estabilizado granu. s/ mistura (inclu. Indenização de jazida)</t>
  </si>
  <si>
    <t>Escavação mecanica de vala em mat 1ª categoria.</t>
  </si>
  <si>
    <t>Corpo BSTC D=0,80 m AC/BC/PC</t>
  </si>
  <si>
    <t>Reaterro compactado p/  bueiro</t>
  </si>
  <si>
    <t>Boca BSTC D = 0,80 AC/BC/PC</t>
  </si>
  <si>
    <t>tkm</t>
  </si>
  <si>
    <t>SEDOP</t>
  </si>
  <si>
    <t>Regularização do Sub leito</t>
  </si>
  <si>
    <t>Reaterro e compactação (pontos de erosão Km 15,5 a 15,8)</t>
  </si>
  <si>
    <t>Aterro e compactação p/ elevação de greide.</t>
  </si>
  <si>
    <t>PA-251 - PA-124 (Ourém) / BR-316 (Santa Luzia do Pará)</t>
  </si>
  <si>
    <t>CPU</t>
  </si>
  <si>
    <t>Transp. Local c/ basc. 10 m³ rodov. Não parvimentada - DMT 35 Km</t>
  </si>
  <si>
    <t>Transporte local c/ basculante10 m³ em rodovia não pavimentada DMT - 35 km</t>
  </si>
  <si>
    <t>Transp. Local c/ basc. 10 m³ rodov. Não parvimentada - DMT 35 km</t>
  </si>
  <si>
    <t>3.2</t>
  </si>
  <si>
    <t>3.3</t>
  </si>
  <si>
    <t xml:space="preserve">                 SARAIVA &amp; CIA LTDA – EPP</t>
  </si>
  <si>
    <t>OBRA: OBRAS DE CONSERVAÇÃO</t>
  </si>
  <si>
    <t xml:space="preserve">DATA: </t>
  </si>
  <si>
    <t>REF.: CONCORRÊNCIA PÚBLICA Nº 003/2018 - CPL/PMO</t>
  </si>
  <si>
    <t>TRECHO: PA-251 - PA-124 (OURÉM) / BR-316 (SANTA LUZIA DO PARÁ)</t>
  </si>
  <si>
    <t>73822/002</t>
  </si>
  <si>
    <t>73856/008</t>
  </si>
  <si>
    <t>* PREÇOS BASEADOS TABELA SINAPI E SEDOP</t>
  </si>
  <si>
    <t>CONTRATANTE: PREFEITURA MUNICIPAL DE OURÉM</t>
  </si>
  <si>
    <t xml:space="preserve">                SARAIVA &amp; CIA LTDA – EPP</t>
  </si>
  <si>
    <t xml:space="preserve"> C R O N O G R A M A   F I S I C O  -  F I N A N C E I R O   D A   O B R A</t>
  </si>
  <si>
    <t>TRECHO: PA-251 - TRECHO  BR-010 (SÃO MIGUEL DO GUAMÁ) / PA-124 (OURÉM)</t>
  </si>
  <si>
    <t>MÊS 1</t>
  </si>
  <si>
    <t>MÊS 2</t>
  </si>
  <si>
    <t>MÊS 3</t>
  </si>
  <si>
    <t>Item</t>
  </si>
  <si>
    <t>E t a p a   /   S e r v i ç o</t>
  </si>
  <si>
    <t>Valor</t>
  </si>
  <si>
    <t>%</t>
  </si>
  <si>
    <t>V A L O R E S</t>
  </si>
  <si>
    <t>Valor parcial</t>
  </si>
  <si>
    <t>T O T A I S</t>
  </si>
  <si>
    <t>Valor acumulado</t>
  </si>
  <si>
    <t>´</t>
  </si>
  <si>
    <t xml:space="preserve">Razão social: SARAIVA &amp; CIA LTDA - EPP
CNPJ: 12.545.515/0001-56
End: Av. Barão do Rio Branco, 402B – Betânia - Castanhal/ Pa – CEP: 68.741-670
Fone: (91) 98281-2400
</t>
  </si>
  <si>
    <t>DOIS MILHÕES, OITOCENTOS E OITENTA MIL, SEISCENTOS E NOVENTA E NOVE REAIS E DEZENOVE CENTAVOS</t>
  </si>
  <si>
    <t xml:space="preserve">_______________________________________
Anyelle de Sousa Pereira Honda
Sócia-administradora / Eng.Civil / Responsável Técnica
CPF.: 704.751.052-49  /    CREA 13586D PA
</t>
  </si>
  <si>
    <t>PA-251 - TRECHO  BR-010 (SÃO MIGUEL DO GUAMÁ) / PA-124 (OURÉM)</t>
  </si>
  <si>
    <t>QUATRO MILHÕES, NOVECENTOS E CINQUENTA E SETE MIL, SEISCENTOS E SEIS REAIS E CINQUENTA E NOVE CENTAVOS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</si>
</sst>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&quot;R$&quot;\ #,##0.00"/>
    <numFmt numFmtId="166" formatCode="General_)"/>
    <numFmt numFmtId="167" formatCode="_(* #,##0.00_);_(* \(#,##0.00\);_(* &quot;-&quot;??_);_(@_)"/>
    <numFmt numFmtId="168" formatCode="[$-416]d\-mmm\-yy;@"/>
    <numFmt numFmtId="169" formatCode="0.0%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Times New Roman"/>
      <family val="1"/>
    </font>
    <font>
      <sz val="12"/>
      <name val="Courie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Courier"/>
      <family val="2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DFDF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18" fillId="0" borderId="0">
      <alignment/>
      <protection/>
    </xf>
    <xf numFmtId="166" fontId="18" fillId="0" borderId="0">
      <alignment/>
      <protection/>
    </xf>
    <xf numFmtId="0" fontId="21" fillId="0" borderId="0">
      <alignment/>
      <protection/>
    </xf>
    <xf numFmtId="166" fontId="18" fillId="0" borderId="0">
      <alignment/>
      <protection/>
    </xf>
    <xf numFmtId="167" fontId="21" fillId="0" borderId="0" applyFont="0" applyFill="0" applyBorder="0" applyAlignment="0" applyProtection="0"/>
  </cellStyleXfs>
  <cellXfs count="360">
    <xf numFmtId="0" fontId="0" fillId="0" borderId="0" xfId="0"/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protection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2" fontId="0" fillId="3" borderId="1" xfId="0" applyNumberFormat="1" applyFill="1" applyBorder="1" applyAlignment="1" applyProtection="1">
      <alignment horizontal="center" vertical="center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ont="1"/>
    <xf numFmtId="0" fontId="5" fillId="3" borderId="4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2" fontId="0" fillId="0" borderId="0" xfId="0" applyNumberFormat="1"/>
    <xf numFmtId="0" fontId="2" fillId="0" borderId="4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2" fontId="4" fillId="0" borderId="1" xfId="20" applyNumberFormat="1" applyFont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 quotePrefix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Alignment="1">
      <alignment horizontal="justify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Border="1" applyAlignment="1" applyProtection="1">
      <alignment horizontal="center" vertical="center"/>
      <protection/>
    </xf>
    <xf numFmtId="165" fontId="0" fillId="2" borderId="1" xfId="0" applyNumberFormat="1" applyFill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0" xfId="0" applyFont="1"/>
    <xf numFmtId="14" fontId="16" fillId="0" borderId="0" xfId="0" applyNumberFormat="1" applyFont="1"/>
    <xf numFmtId="44" fontId="0" fillId="0" borderId="1" xfId="21" applyFont="1" applyBorder="1" applyAlignment="1" applyProtection="1">
      <alignment horizontal="center" vertical="center"/>
      <protection/>
    </xf>
    <xf numFmtId="44" fontId="0" fillId="0" borderId="1" xfId="21" applyFont="1" applyBorder="1" applyAlignment="1" applyProtection="1">
      <alignment horizontal="center" vertical="center" wrapText="1"/>
      <protection/>
    </xf>
    <xf numFmtId="166" fontId="19" fillId="1" borderId="0" xfId="24" applyFont="1" applyFill="1" applyAlignment="1">
      <alignment vertical="center"/>
      <protection/>
    </xf>
    <xf numFmtId="166" fontId="20" fillId="0" borderId="0" xfId="24" applyFont="1" applyFill="1" applyAlignment="1">
      <alignment horizontal="center" vertical="center"/>
      <protection/>
    </xf>
    <xf numFmtId="166" fontId="20" fillId="0" borderId="0" xfId="25" applyFont="1" applyFill="1" applyBorder="1" applyAlignment="1" applyProtection="1">
      <alignment horizontal="left"/>
      <protection/>
    </xf>
    <xf numFmtId="4" fontId="18" fillId="0" borderId="0" xfId="24" applyNumberFormat="1" applyAlignment="1">
      <alignment horizontal="center"/>
      <protection/>
    </xf>
    <xf numFmtId="166" fontId="18" fillId="0" borderId="0" xfId="24">
      <alignment/>
      <protection/>
    </xf>
    <xf numFmtId="0" fontId="21" fillId="0" borderId="0" xfId="26" applyAlignment="1">
      <alignment horizontal="left"/>
      <protection/>
    </xf>
    <xf numFmtId="166" fontId="19" fillId="0" borderId="0" xfId="24" applyFont="1" applyAlignment="1">
      <alignment vertical="center"/>
      <protection/>
    </xf>
    <xf numFmtId="4" fontId="19" fillId="0" borderId="0" xfId="24" applyNumberFormat="1" applyFont="1" applyBorder="1" applyAlignment="1">
      <alignment vertical="center"/>
      <protection/>
    </xf>
    <xf numFmtId="4" fontId="19" fillId="0" borderId="0" xfId="24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14" fontId="18" fillId="0" borderId="0" xfId="24" applyNumberFormat="1">
      <alignment/>
      <protection/>
    </xf>
    <xf numFmtId="166" fontId="18" fillId="0" borderId="0" xfId="27">
      <alignment/>
      <protection/>
    </xf>
    <xf numFmtId="167" fontId="20" fillId="0" borderId="0" xfId="28" applyFont="1" applyAlignment="1">
      <alignment vertical="center"/>
    </xf>
    <xf numFmtId="4" fontId="18" fillId="0" borderId="0" xfId="24" applyNumberFormat="1">
      <alignment/>
      <protection/>
    </xf>
    <xf numFmtId="166" fontId="19" fillId="0" borderId="0" xfId="25" applyFont="1" applyFill="1" applyBorder="1" applyAlignment="1" applyProtection="1">
      <alignment horizontal="right"/>
      <protection locked="0"/>
    </xf>
    <xf numFmtId="166" fontId="19" fillId="1" borderId="0" xfId="24" applyFont="1" applyFill="1" applyAlignment="1" applyProtection="1">
      <alignment horizontal="left" vertical="center"/>
      <protection/>
    </xf>
    <xf numFmtId="166" fontId="20" fillId="0" borderId="0" xfId="24" applyFont="1" applyFill="1" applyAlignment="1" applyProtection="1">
      <alignment horizontal="center" vertical="center"/>
      <protection/>
    </xf>
    <xf numFmtId="4" fontId="24" fillId="0" borderId="0" xfId="24" applyNumberFormat="1" applyFont="1" applyFill="1" applyBorder="1" applyAlignment="1" applyProtection="1">
      <alignment horizontal="right" vertical="center"/>
      <protection/>
    </xf>
    <xf numFmtId="0" fontId="21" fillId="0" borderId="0" xfId="26" applyFill="1" applyBorder="1" applyAlignment="1">
      <alignment horizontal="right" vertical="center"/>
      <protection/>
    </xf>
    <xf numFmtId="166" fontId="25" fillId="0" borderId="1" xfId="24" applyFont="1" applyBorder="1" applyAlignment="1">
      <alignment horizontal="center"/>
      <protection/>
    </xf>
    <xf numFmtId="166" fontId="25" fillId="0" borderId="6" xfId="24" applyFont="1" applyBorder="1" applyAlignment="1">
      <alignment/>
      <protection/>
    </xf>
    <xf numFmtId="166" fontId="26" fillId="0" borderId="7" xfId="24" applyFont="1" applyBorder="1" applyAlignment="1" applyProtection="1">
      <alignment horizontal="fill" vertical="center"/>
      <protection/>
    </xf>
    <xf numFmtId="168" fontId="20" fillId="0" borderId="0" xfId="24" applyNumberFormat="1" applyFont="1" applyAlignment="1" applyProtection="1">
      <alignment horizontal="center" vertical="center"/>
      <protection/>
    </xf>
    <xf numFmtId="4" fontId="19" fillId="0" borderId="8" xfId="24" applyNumberFormat="1" applyFont="1" applyBorder="1" applyAlignment="1" applyProtection="1">
      <alignment horizontal="fill" vertical="center"/>
      <protection/>
    </xf>
    <xf numFmtId="4" fontId="19" fillId="0" borderId="0" xfId="24" applyNumberFormat="1" applyFont="1" applyBorder="1" applyAlignment="1" applyProtection="1">
      <alignment horizontal="fill" vertical="center"/>
      <protection/>
    </xf>
    <xf numFmtId="4" fontId="19" fillId="0" borderId="2" xfId="24" applyNumberFormat="1" applyFont="1" applyBorder="1" applyAlignment="1" applyProtection="1">
      <alignment horizontal="center" vertical="center"/>
      <protection/>
    </xf>
    <xf numFmtId="0" fontId="19" fillId="0" borderId="4" xfId="24" applyNumberFormat="1" applyFont="1" applyBorder="1" applyAlignment="1" applyProtection="1">
      <alignment horizontal="center" vertical="center"/>
      <protection/>
    </xf>
    <xf numFmtId="166" fontId="19" fillId="0" borderId="9" xfId="24" applyFont="1" applyBorder="1" applyAlignment="1" applyProtection="1">
      <alignment horizontal="fill" vertical="center"/>
      <protection/>
    </xf>
    <xf numFmtId="0" fontId="19" fillId="0" borderId="9" xfId="24" applyNumberFormat="1" applyFont="1" applyBorder="1" applyAlignment="1" applyProtection="1">
      <alignment horizontal="center" vertical="center"/>
      <protection/>
    </xf>
    <xf numFmtId="166" fontId="18" fillId="0" borderId="9" xfId="24" applyBorder="1">
      <alignment/>
      <protection/>
    </xf>
    <xf numFmtId="166" fontId="19" fillId="1" borderId="0" xfId="24" applyFont="1" applyFill="1" applyBorder="1" applyAlignment="1" applyProtection="1" quotePrefix="1">
      <alignment horizontal="left" vertical="center"/>
      <protection/>
    </xf>
    <xf numFmtId="49" fontId="20" fillId="1" borderId="10" xfId="24" applyNumberFormat="1" applyFont="1" applyFill="1" applyBorder="1" applyAlignment="1" applyProtection="1">
      <alignment horizontal="center" vertical="center"/>
      <protection/>
    </xf>
    <xf numFmtId="4" fontId="24" fillId="1" borderId="11" xfId="24" applyNumberFormat="1" applyFont="1" applyFill="1" applyBorder="1" applyAlignment="1" applyProtection="1">
      <alignment horizontal="center" vertical="center"/>
      <protection/>
    </xf>
    <xf numFmtId="4" fontId="24" fillId="1" borderId="6" xfId="24" applyNumberFormat="1" applyFont="1" applyFill="1" applyBorder="1" applyAlignment="1" applyProtection="1">
      <alignment horizontal="center" vertical="center"/>
      <protection/>
    </xf>
    <xf numFmtId="4" fontId="24" fillId="1" borderId="12" xfId="24" applyNumberFormat="1" applyFont="1" applyFill="1" applyBorder="1" applyAlignment="1" applyProtection="1">
      <alignment horizontal="center" vertical="center"/>
      <protection/>
    </xf>
    <xf numFmtId="166" fontId="27" fillId="0" borderId="10" xfId="24" applyNumberFormat="1" applyFont="1" applyFill="1" applyBorder="1" applyAlignment="1" applyProtection="1">
      <alignment horizontal="center" vertical="center"/>
      <protection/>
    </xf>
    <xf numFmtId="166" fontId="28" fillId="0" borderId="13" xfId="24" applyNumberFormat="1" applyFont="1" applyFill="1" applyBorder="1" applyAlignment="1">
      <alignment horizontal="center" vertical="center"/>
      <protection/>
    </xf>
    <xf numFmtId="166" fontId="28" fillId="0" borderId="13" xfId="24" applyNumberFormat="1" applyFont="1" applyFill="1" applyBorder="1" applyAlignment="1" applyProtection="1">
      <alignment horizontal="center" vertical="center"/>
      <protection/>
    </xf>
    <xf numFmtId="166" fontId="28" fillId="0" borderId="11" xfId="24" applyNumberFormat="1" applyFont="1" applyFill="1" applyBorder="1" applyAlignment="1">
      <alignment horizontal="center" vertical="center"/>
      <protection/>
    </xf>
    <xf numFmtId="166" fontId="28" fillId="0" borderId="14" xfId="24" applyNumberFormat="1" applyFont="1" applyFill="1" applyBorder="1" applyAlignment="1">
      <alignment horizontal="center" vertical="center"/>
      <protection/>
    </xf>
    <xf numFmtId="166" fontId="27" fillId="0" borderId="8" xfId="24" applyNumberFormat="1" applyFont="1" applyFill="1" applyBorder="1" applyAlignment="1" applyProtection="1">
      <alignment horizontal="center" vertical="center"/>
      <protection/>
    </xf>
    <xf numFmtId="166" fontId="28" fillId="0" borderId="9" xfId="24" applyNumberFormat="1" applyFont="1" applyFill="1" applyBorder="1" applyAlignment="1">
      <alignment horizontal="center" vertical="center"/>
      <protection/>
    </xf>
    <xf numFmtId="166" fontId="28" fillId="0" borderId="9" xfId="24" applyNumberFormat="1" applyFont="1" applyFill="1" applyBorder="1" applyAlignment="1" applyProtection="1">
      <alignment horizontal="center" vertical="center"/>
      <protection/>
    </xf>
    <xf numFmtId="166" fontId="28" fillId="0" borderId="4" xfId="24" applyNumberFormat="1" applyFont="1" applyFill="1" applyBorder="1" applyAlignment="1">
      <alignment horizontal="center" vertical="center"/>
      <protection/>
    </xf>
    <xf numFmtId="166" fontId="28" fillId="0" borderId="15" xfId="24" applyNumberFormat="1" applyFont="1" applyFill="1" applyBorder="1" applyAlignment="1">
      <alignment horizontal="center" vertical="center"/>
      <protection/>
    </xf>
    <xf numFmtId="4" fontId="20" fillId="0" borderId="16" xfId="24" applyNumberFormat="1" applyFont="1" applyFill="1" applyBorder="1" applyAlignment="1" applyProtection="1" quotePrefix="1">
      <alignment horizontal="center" vertical="center"/>
      <protection/>
    </xf>
    <xf numFmtId="4" fontId="24" fillId="0" borderId="17" xfId="24" applyNumberFormat="1" applyFont="1" applyFill="1" applyBorder="1" applyAlignment="1">
      <alignment vertical="center"/>
      <protection/>
    </xf>
    <xf numFmtId="4" fontId="24" fillId="0" borderId="18" xfId="24" applyNumberFormat="1" applyFont="1" applyFill="1" applyBorder="1" applyAlignment="1">
      <alignment vertical="center"/>
      <protection/>
    </xf>
    <xf numFmtId="4" fontId="24" fillId="0" borderId="18" xfId="24" applyNumberFormat="1" applyFont="1" applyFill="1" applyBorder="1" applyAlignment="1">
      <alignment horizontal="center" vertical="center"/>
      <protection/>
    </xf>
    <xf numFmtId="169" fontId="30" fillId="0" borderId="8" xfId="24" applyNumberFormat="1" applyFont="1" applyFill="1" applyBorder="1" applyAlignment="1" applyProtection="1">
      <alignment horizontal="center" vertical="center"/>
      <protection/>
    </xf>
    <xf numFmtId="169" fontId="30" fillId="0" borderId="9" xfId="24" applyNumberFormat="1" applyFont="1" applyFill="1" applyBorder="1" applyAlignment="1" applyProtection="1">
      <alignment horizontal="center" vertical="center"/>
      <protection/>
    </xf>
    <xf numFmtId="169" fontId="30" fillId="0" borderId="4" xfId="24" applyNumberFormat="1" applyFont="1" applyFill="1" applyBorder="1" applyAlignment="1" applyProtection="1">
      <alignment horizontal="center" vertical="center"/>
      <protection/>
    </xf>
    <xf numFmtId="166" fontId="30" fillId="0" borderId="15" xfId="24" applyFont="1" applyFill="1" applyBorder="1" applyAlignment="1">
      <alignment horizontal="center" vertical="center"/>
      <protection/>
    </xf>
    <xf numFmtId="4" fontId="20" fillId="0" borderId="8" xfId="24" applyNumberFormat="1" applyFont="1" applyFill="1" applyBorder="1" applyAlignment="1" applyProtection="1">
      <alignment horizontal="center" vertical="center"/>
      <protection/>
    </xf>
    <xf numFmtId="4" fontId="20" fillId="0" borderId="4" xfId="24" applyNumberFormat="1" applyFont="1" applyFill="1" applyBorder="1" applyAlignment="1" applyProtection="1">
      <alignment horizontal="center" vertical="center"/>
      <protection/>
    </xf>
    <xf numFmtId="4" fontId="31" fillId="0" borderId="0" xfId="24" applyNumberFormat="1" applyFont="1" applyFill="1" applyBorder="1" applyAlignment="1" applyProtection="1">
      <alignment horizontal="center" vertical="center"/>
      <protection/>
    </xf>
    <xf numFmtId="166" fontId="30" fillId="0" borderId="8" xfId="24" applyFont="1" applyFill="1" applyBorder="1" applyAlignment="1">
      <alignment vertical="center"/>
      <protection/>
    </xf>
    <xf numFmtId="166" fontId="30" fillId="0" borderId="4" xfId="24" applyFont="1" applyFill="1" applyBorder="1" applyAlignment="1">
      <alignment vertical="center"/>
      <protection/>
    </xf>
    <xf numFmtId="166" fontId="30" fillId="1" borderId="15" xfId="24" applyFont="1" applyFill="1" applyBorder="1" applyAlignment="1">
      <alignment vertical="center"/>
      <protection/>
    </xf>
    <xf numFmtId="4" fontId="20" fillId="0" borderId="19" xfId="24" applyNumberFormat="1" applyFont="1" applyFill="1" applyBorder="1" applyAlignment="1" applyProtection="1" quotePrefix="1">
      <alignment horizontal="center" vertical="center"/>
      <protection/>
    </xf>
    <xf numFmtId="4" fontId="24" fillId="0" borderId="20" xfId="24" applyNumberFormat="1" applyFont="1" applyFill="1" applyBorder="1" applyAlignment="1">
      <alignment vertical="center"/>
      <protection/>
    </xf>
    <xf numFmtId="4" fontId="24" fillId="0" borderId="21" xfId="24" applyNumberFormat="1" applyFont="1" applyFill="1" applyBorder="1" applyAlignment="1">
      <alignment vertical="center"/>
      <protection/>
    </xf>
    <xf numFmtId="4" fontId="24" fillId="0" borderId="21" xfId="24" applyNumberFormat="1" applyFont="1" applyFill="1" applyBorder="1" applyAlignment="1">
      <alignment horizontal="center" vertical="center"/>
      <protection/>
    </xf>
    <xf numFmtId="39" fontId="30" fillId="0" borderId="19" xfId="24" applyNumberFormat="1" applyFont="1" applyFill="1" applyBorder="1" applyAlignment="1" applyProtection="1">
      <alignment horizontal="center" vertical="center"/>
      <protection/>
    </xf>
    <xf numFmtId="39" fontId="30" fillId="0" borderId="22" xfId="24" applyNumberFormat="1" applyFont="1" applyFill="1" applyBorder="1" applyAlignment="1" applyProtection="1">
      <alignment horizontal="center" vertical="center"/>
      <protection/>
    </xf>
    <xf numFmtId="39" fontId="30" fillId="0" borderId="20" xfId="24" applyNumberFormat="1" applyFont="1" applyFill="1" applyBorder="1" applyAlignment="1" applyProtection="1">
      <alignment horizontal="center" vertical="center"/>
      <protection/>
    </xf>
    <xf numFmtId="39" fontId="30" fillId="0" borderId="23" xfId="24" applyNumberFormat="1" applyFont="1" applyFill="1" applyBorder="1" applyAlignment="1" applyProtection="1">
      <alignment horizontal="center" vertical="center"/>
      <protection/>
    </xf>
    <xf numFmtId="4" fontId="31" fillId="0" borderId="2" xfId="24" applyNumberFormat="1" applyFont="1" applyFill="1" applyBorder="1" applyAlignment="1" applyProtection="1">
      <alignment horizontal="center" vertical="center"/>
      <protection/>
    </xf>
    <xf numFmtId="4" fontId="24" fillId="0" borderId="17" xfId="24" applyNumberFormat="1" applyFont="1" applyBorder="1" applyAlignment="1">
      <alignment vertical="center"/>
      <protection/>
    </xf>
    <xf numFmtId="4" fontId="24" fillId="0" borderId="24" xfId="24" applyNumberFormat="1" applyFont="1" applyBorder="1" applyAlignment="1">
      <alignment vertical="center"/>
      <protection/>
    </xf>
    <xf numFmtId="4" fontId="24" fillId="0" borderId="24" xfId="24" applyNumberFormat="1" applyFont="1" applyBorder="1" applyAlignment="1">
      <alignment horizontal="center" vertical="center"/>
      <protection/>
    </xf>
    <xf numFmtId="4" fontId="20" fillId="0" borderId="8" xfId="24" applyNumberFormat="1" applyFont="1" applyFill="1" applyBorder="1" applyAlignment="1" applyProtection="1" quotePrefix="1">
      <alignment horizontal="center" vertical="center"/>
      <protection/>
    </xf>
    <xf numFmtId="4" fontId="20" fillId="0" borderId="4" xfId="24" applyNumberFormat="1" applyFont="1" applyFill="1" applyBorder="1" applyAlignment="1" applyProtection="1" quotePrefix="1">
      <alignment horizontal="center" vertical="center"/>
      <protection/>
    </xf>
    <xf numFmtId="4" fontId="24" fillId="0" borderId="20" xfId="24" applyNumberFormat="1" applyFont="1" applyBorder="1" applyAlignment="1">
      <alignment vertical="center"/>
      <protection/>
    </xf>
    <xf numFmtId="4" fontId="24" fillId="0" borderId="25" xfId="24" applyNumberFormat="1" applyFont="1" applyBorder="1" applyAlignment="1">
      <alignment vertical="center"/>
      <protection/>
    </xf>
    <xf numFmtId="4" fontId="24" fillId="0" borderId="25" xfId="24" applyNumberFormat="1" applyFont="1" applyBorder="1" applyAlignment="1">
      <alignment horizontal="center" vertical="center"/>
      <protection/>
    </xf>
    <xf numFmtId="39" fontId="30" fillId="0" borderId="4" xfId="24" applyNumberFormat="1" applyFont="1" applyFill="1" applyBorder="1" applyAlignment="1" applyProtection="1">
      <alignment horizontal="center" vertical="center"/>
      <protection/>
    </xf>
    <xf numFmtId="39" fontId="30" fillId="0" borderId="15" xfId="24" applyNumberFormat="1" applyFont="1" applyFill="1" applyBorder="1" applyAlignment="1" applyProtection="1">
      <alignment horizontal="center" vertical="center"/>
      <protection/>
    </xf>
    <xf numFmtId="166" fontId="19" fillId="1" borderId="0" xfId="24" applyFont="1" applyFill="1" applyAlignment="1" applyProtection="1" quotePrefix="1">
      <alignment horizontal="left" vertical="center"/>
      <protection/>
    </xf>
    <xf numFmtId="49" fontId="20" fillId="0" borderId="26" xfId="24" applyNumberFormat="1" applyFont="1" applyFill="1" applyBorder="1" applyAlignment="1" applyProtection="1" quotePrefix="1">
      <alignment horizontal="center" vertical="center"/>
      <protection/>
    </xf>
    <xf numFmtId="4" fontId="24" fillId="1" borderId="15" xfId="24" applyNumberFormat="1" applyFont="1" applyFill="1" applyBorder="1" applyAlignment="1">
      <alignment vertical="center"/>
      <protection/>
    </xf>
    <xf numFmtId="4" fontId="31" fillId="1" borderId="26" xfId="24" applyNumberFormat="1" applyFont="1" applyFill="1" applyBorder="1" applyAlignment="1" applyProtection="1">
      <alignment horizontal="center" vertical="center"/>
      <protection/>
    </xf>
    <xf numFmtId="169" fontId="28" fillId="0" borderId="17" xfId="24" applyNumberFormat="1" applyFont="1" applyFill="1" applyBorder="1" applyAlignment="1" applyProtection="1">
      <alignment horizontal="center" vertical="center"/>
      <protection/>
    </xf>
    <xf numFmtId="166" fontId="28" fillId="0" borderId="17" xfId="24" applyFont="1" applyFill="1" applyBorder="1" applyAlignment="1">
      <alignment horizontal="center" vertical="center"/>
      <protection/>
    </xf>
    <xf numFmtId="166" fontId="30" fillId="0" borderId="27" xfId="24" applyFont="1" applyFill="1" applyBorder="1" applyAlignment="1">
      <alignment horizontal="center" vertical="center"/>
      <protection/>
    </xf>
    <xf numFmtId="49" fontId="20" fillId="0" borderId="28" xfId="24" applyNumberFormat="1" applyFont="1" applyFill="1" applyBorder="1" applyAlignment="1" applyProtection="1" quotePrefix="1">
      <alignment horizontal="center" vertical="center"/>
      <protection/>
    </xf>
    <xf numFmtId="4" fontId="31" fillId="1" borderId="15" xfId="24" applyNumberFormat="1" applyFont="1" applyFill="1" applyBorder="1" applyAlignment="1" applyProtection="1">
      <alignment horizontal="center" vertical="center"/>
      <protection/>
    </xf>
    <xf numFmtId="4" fontId="24" fillId="1" borderId="29" xfId="24" applyNumberFormat="1" applyFont="1" applyFill="1" applyBorder="1" applyAlignment="1" applyProtection="1">
      <alignment horizontal="center" vertical="center"/>
      <protection/>
    </xf>
    <xf numFmtId="39" fontId="28" fillId="0" borderId="20" xfId="24" applyNumberFormat="1" applyFont="1" applyFill="1" applyBorder="1" applyAlignment="1" applyProtection="1">
      <alignment horizontal="center" vertical="center"/>
      <protection/>
    </xf>
    <xf numFmtId="4" fontId="24" fillId="1" borderId="15" xfId="24" applyNumberFormat="1" applyFont="1" applyFill="1" applyBorder="1" applyAlignment="1" applyProtection="1">
      <alignment horizontal="center" vertical="center"/>
      <protection/>
    </xf>
    <xf numFmtId="4" fontId="24" fillId="1" borderId="28" xfId="24" applyNumberFormat="1" applyFont="1" applyFill="1" applyBorder="1" applyAlignment="1" applyProtection="1">
      <alignment horizontal="center" vertical="center"/>
      <protection/>
    </xf>
    <xf numFmtId="166" fontId="20" fillId="0" borderId="4" xfId="24" applyFont="1" applyBorder="1" applyAlignment="1" applyProtection="1">
      <alignment horizontal="fill" vertical="center"/>
      <protection/>
    </xf>
    <xf numFmtId="166" fontId="20" fillId="0" borderId="4" xfId="24" applyFont="1" applyBorder="1" applyAlignment="1">
      <alignment vertical="center"/>
      <protection/>
    </xf>
    <xf numFmtId="166" fontId="19" fillId="0" borderId="15" xfId="24" applyFont="1" applyBorder="1" applyAlignment="1">
      <alignment vertical="center"/>
      <protection/>
    </xf>
    <xf numFmtId="4" fontId="31" fillId="1" borderId="28" xfId="24" applyNumberFormat="1" applyFont="1" applyFill="1" applyBorder="1" applyAlignment="1" applyProtection="1">
      <alignment horizontal="center" vertical="center"/>
      <protection/>
    </xf>
    <xf numFmtId="169" fontId="28" fillId="0" borderId="4" xfId="24" applyNumberFormat="1" applyFont="1" applyFill="1" applyBorder="1" applyAlignment="1" applyProtection="1">
      <alignment horizontal="center" vertical="center"/>
      <protection/>
    </xf>
    <xf numFmtId="166" fontId="28" fillId="0" borderId="4" xfId="24" applyFont="1" applyFill="1" applyBorder="1" applyAlignment="1">
      <alignment horizontal="center" vertical="center"/>
      <protection/>
    </xf>
    <xf numFmtId="49" fontId="20" fillId="0" borderId="29" xfId="24" applyNumberFormat="1" applyFont="1" applyFill="1" applyBorder="1" applyAlignment="1" applyProtection="1" quotePrefix="1">
      <alignment horizontal="center" vertical="center"/>
      <protection/>
    </xf>
    <xf numFmtId="4" fontId="24" fillId="1" borderId="23" xfId="24" applyNumberFormat="1" applyFont="1" applyFill="1" applyBorder="1" applyAlignment="1">
      <alignment vertical="center"/>
      <protection/>
    </xf>
    <xf numFmtId="166" fontId="28" fillId="0" borderId="20" xfId="24" applyFont="1" applyFill="1" applyBorder="1" applyAlignment="1">
      <alignment horizontal="center" vertical="center"/>
      <protection/>
    </xf>
    <xf numFmtId="166" fontId="30" fillId="0" borderId="23" xfId="24" applyFont="1" applyFill="1" applyBorder="1" applyAlignment="1">
      <alignment horizontal="center" vertical="center"/>
      <protection/>
    </xf>
    <xf numFmtId="49" fontId="20" fillId="0" borderId="0" xfId="24" applyNumberFormat="1" applyFont="1" applyFill="1" applyBorder="1" applyAlignment="1" applyProtection="1" quotePrefix="1">
      <alignment horizontal="center" vertical="center"/>
      <protection/>
    </xf>
    <xf numFmtId="4" fontId="19" fillId="1" borderId="0" xfId="24" applyNumberFormat="1" applyFont="1" applyFill="1" applyAlignment="1" applyProtection="1">
      <alignment horizontal="fill" vertical="center"/>
      <protection/>
    </xf>
    <xf numFmtId="4" fontId="19" fillId="1" borderId="0" xfId="24" applyNumberFormat="1" applyFont="1" applyFill="1" applyAlignment="1" applyProtection="1">
      <alignment horizontal="center" vertical="center"/>
      <protection/>
    </xf>
    <xf numFmtId="166" fontId="19" fillId="1" borderId="0" xfId="24" applyFont="1" applyFill="1" applyAlignment="1" applyProtection="1">
      <alignment horizontal="fill" vertical="center"/>
      <protection/>
    </xf>
    <xf numFmtId="4" fontId="19" fillId="0" borderId="0" xfId="24" applyNumberFormat="1" applyFont="1" applyFill="1" applyAlignment="1" applyProtection="1">
      <alignment horizontal="fill" vertical="center"/>
      <protection/>
    </xf>
    <xf numFmtId="4" fontId="19" fillId="0" borderId="0" xfId="24" applyNumberFormat="1" applyFont="1" applyFill="1" applyAlignment="1" applyProtection="1">
      <alignment horizontal="center" vertical="center"/>
      <protection/>
    </xf>
    <xf numFmtId="166" fontId="19" fillId="0" borderId="0" xfId="24" applyFont="1" applyFill="1" applyAlignment="1" applyProtection="1">
      <alignment horizontal="fill" vertical="center"/>
      <protection/>
    </xf>
    <xf numFmtId="166" fontId="25" fillId="0" borderId="0" xfId="24" applyFont="1" applyFill="1" applyBorder="1" applyAlignment="1">
      <alignment horizontal="center"/>
      <protection/>
    </xf>
    <xf numFmtId="166" fontId="25" fillId="0" borderId="0" xfId="24" applyFont="1" applyFill="1" applyAlignment="1">
      <alignment horizont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44" fontId="12" fillId="0" borderId="1" xfId="21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4" fontId="19" fillId="0" borderId="0" xfId="24" applyNumberFormat="1" applyFont="1" applyAlignment="1">
      <alignment wrapText="1"/>
      <protection/>
    </xf>
    <xf numFmtId="0" fontId="21" fillId="0" borderId="0" xfId="26" applyFont="1" applyAlignment="1">
      <alignment horizontal="left"/>
      <protection/>
    </xf>
    <xf numFmtId="166" fontId="19" fillId="0" borderId="0" xfId="24" applyFont="1">
      <alignment/>
      <protection/>
    </xf>
    <xf numFmtId="0" fontId="33" fillId="0" borderId="0" xfId="0" applyFont="1"/>
    <xf numFmtId="14" fontId="19" fillId="0" borderId="0" xfId="24" applyNumberFormat="1" applyFont="1">
      <alignment/>
      <protection/>
    </xf>
    <xf numFmtId="166" fontId="19" fillId="0" borderId="0" xfId="27" applyFont="1">
      <alignment/>
      <protection/>
    </xf>
    <xf numFmtId="4" fontId="19" fillId="0" borderId="0" xfId="24" applyNumberFormat="1" applyFont="1">
      <alignment/>
      <protection/>
    </xf>
    <xf numFmtId="4" fontId="19" fillId="0" borderId="0" xfId="24" applyNumberFormat="1" applyFont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13" fillId="0" borderId="0" xfId="22" applyFont="1" applyAlignment="1">
      <alignment horizontal="center" vertical="center"/>
      <protection/>
    </xf>
    <xf numFmtId="0" fontId="14" fillId="0" borderId="0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" fillId="3" borderId="32" xfId="0" applyFont="1" applyFill="1" applyBorder="1" applyAlignment="1" applyProtection="1">
      <alignment horizontal="center" vertical="center"/>
      <protection/>
    </xf>
    <xf numFmtId="0" fontId="5" fillId="3" borderId="33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right" vertical="center"/>
      <protection/>
    </xf>
    <xf numFmtId="0" fontId="2" fillId="0" borderId="35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164" fontId="0" fillId="0" borderId="3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4" fontId="21" fillId="0" borderId="0" xfId="24" applyNumberFormat="1" applyFont="1" applyAlignment="1">
      <alignment horizontal="center" wrapText="1"/>
      <protection/>
    </xf>
    <xf numFmtId="0" fontId="14" fillId="5" borderId="36" xfId="0" applyFont="1" applyFill="1" applyBorder="1" applyAlignment="1">
      <alignment horizontal="center" vertical="top" wrapText="1"/>
    </xf>
    <xf numFmtId="0" fontId="14" fillId="5" borderId="6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19" fillId="0" borderId="0" xfId="24" applyNumberFormat="1" applyFont="1" applyAlignment="1">
      <alignment horizontal="center" wrapText="1"/>
      <protection/>
    </xf>
    <xf numFmtId="0" fontId="22" fillId="0" borderId="0" xfId="26" applyFont="1" applyAlignment="1">
      <alignment horizontal="center" vertical="center"/>
      <protection/>
    </xf>
    <xf numFmtId="166" fontId="23" fillId="0" borderId="0" xfId="25" applyFont="1" applyFill="1" applyBorder="1" applyAlignment="1" applyProtection="1">
      <alignment horizontal="center"/>
      <protection/>
    </xf>
    <xf numFmtId="0" fontId="29" fillId="0" borderId="31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14" fillId="5" borderId="37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top" wrapText="1"/>
    </xf>
    <xf numFmtId="164" fontId="0" fillId="0" borderId="5" xfId="0" applyNumberFormat="1" applyFont="1" applyBorder="1" applyAlignment="1" applyProtection="1">
      <alignment horizontal="center" vertical="center"/>
      <protection/>
    </xf>
    <xf numFmtId="164" fontId="0" fillId="0" borderId="35" xfId="0" applyNumberFormat="1" applyFont="1" applyBorder="1" applyAlignment="1" applyProtection="1">
      <alignment horizontal="center" vertical="center"/>
      <protection/>
    </xf>
    <xf numFmtId="0" fontId="5" fillId="3" borderId="32" xfId="0" applyFont="1" applyFill="1" applyBorder="1" applyAlignment="1" applyProtection="1">
      <alignment horizontal="center" vertical="center"/>
      <protection/>
    </xf>
    <xf numFmtId="0" fontId="5" fillId="3" borderId="33" xfId="0" applyFont="1" applyFill="1" applyBorder="1" applyAlignment="1" applyProtection="1">
      <alignment horizontal="center" vertical="center"/>
      <protection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/>
    </xf>
    <xf numFmtId="0" fontId="2" fillId="2" borderId="41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justify" vertical="center"/>
      <protection/>
    </xf>
    <xf numFmtId="0" fontId="2" fillId="2" borderId="41" xfId="0" applyFont="1" applyFill="1" applyBorder="1" applyAlignment="1" applyProtection="1">
      <alignment horizontal="justify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3" borderId="35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39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justify" vertical="center"/>
      <protection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35" xfId="0" applyNumberForma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justify" vertical="center" wrapText="1"/>
      <protection/>
    </xf>
    <xf numFmtId="0" fontId="2" fillId="0" borderId="41" xfId="0" applyFont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justify" vertical="center" wrapText="1"/>
      <protection/>
    </xf>
    <xf numFmtId="0" fontId="2" fillId="2" borderId="41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horizontal="center" vertical="center"/>
      <protection/>
    </xf>
    <xf numFmtId="2" fontId="0" fillId="0" borderId="35" xfId="0" applyNumberForma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2" fillId="2" borderId="35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Moeda" xfId="21"/>
    <cellStyle name="Normal 3" xfId="22"/>
    <cellStyle name="Normal 2" xfId="23"/>
    <cellStyle name="Normal_Cronograma" xfId="24"/>
    <cellStyle name="Normal_Relatorio_1" xfId="25"/>
    <cellStyle name="Normal 4" xfId="26"/>
    <cellStyle name="Normal_Materiais" xfId="27"/>
    <cellStyle name="Vírgula 2" xfId="28"/>
  </cellStyles>
  <dxfs count="4"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  <dxf>
      <fill>
        <patternFill patternType="darkGray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123825</xdr:rowOff>
    </xdr:from>
    <xdr:to>
      <xdr:col>4</xdr:col>
      <xdr:colOff>962025</xdr:colOff>
      <xdr:row>4</xdr:row>
      <xdr:rowOff>85725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8825" y="123825"/>
          <a:ext cx="847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152400</xdr:rowOff>
    </xdr:from>
    <xdr:to>
      <xdr:col>2</xdr:col>
      <xdr:colOff>1847850</xdr:colOff>
      <xdr:row>3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" y="152400"/>
          <a:ext cx="1162050" cy="952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123825</xdr:rowOff>
    </xdr:from>
    <xdr:to>
      <xdr:col>4</xdr:col>
      <xdr:colOff>962025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8825" y="123825"/>
          <a:ext cx="847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152400</xdr:rowOff>
    </xdr:from>
    <xdr:to>
      <xdr:col>2</xdr:col>
      <xdr:colOff>1847850</xdr:colOff>
      <xdr:row>3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7325" y="152400"/>
          <a:ext cx="1162050" cy="9525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%20S&#195;O%20MIGUEL.OUR&#201;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1 (3)"/>
      <sheetName val="CBUQ DESONERADA"/>
      <sheetName val="MEMORIAL QUANT. CBUQ"/>
    </sheetNames>
    <sheetDataSet>
      <sheetData sheetId="0">
        <row r="17">
          <cell r="E17" t="str">
            <v>SERVIÇOS PRELIMINARES</v>
          </cell>
        </row>
        <row r="21">
          <cell r="K21">
            <v>134355.57</v>
          </cell>
        </row>
        <row r="22">
          <cell r="E22" t="str">
            <v>SERVIÇOS DE CONSERVAÇÃO</v>
          </cell>
        </row>
        <row r="25">
          <cell r="K25">
            <v>193600</v>
          </cell>
        </row>
        <row r="29">
          <cell r="E29" t="str">
            <v>SERVIÇOS DE TERRAPLENAGEM</v>
          </cell>
        </row>
        <row r="34">
          <cell r="K34">
            <v>1347359.58</v>
          </cell>
        </row>
        <row r="35">
          <cell r="E35" t="str">
            <v>SERVIÇOS DE PAVIMENTAÇÃO</v>
          </cell>
        </row>
        <row r="57">
          <cell r="K57">
            <v>3201148.17</v>
          </cell>
        </row>
        <row r="58">
          <cell r="E58" t="str">
            <v>SERVIÇOS DE OBRA DE ARTE CORRENTE (OAC)</v>
          </cell>
        </row>
        <row r="63">
          <cell r="K63">
            <v>81143.26999999999</v>
          </cell>
        </row>
      </sheetData>
      <sheetData sheetId="1"/>
      <sheetData sheetId="2"/>
      <sheetData sheetId="3">
        <row r="50">
          <cell r="K50">
            <v>950.4000000000001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2.v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4"/>
  <sheetViews>
    <sheetView tabSelected="1" view="pageBreakPreview" zoomScaleSheetLayoutView="100" workbookViewId="0" topLeftCell="A31">
      <selection activeCell="E71" sqref="E71:G71"/>
    </sheetView>
  </sheetViews>
  <sheetFormatPr defaultColWidth="9.140625" defaultRowHeight="15"/>
  <cols>
    <col min="1" max="1" width="6.421875" style="0" customWidth="1"/>
    <col min="2" max="2" width="11.57421875" style="0" customWidth="1"/>
    <col min="3" max="3" width="10.7109375" style="0" customWidth="1"/>
    <col min="4" max="4" width="12.140625" style="0" hidden="1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0" width="17.00390625" style="0" bestFit="1" customWidth="1"/>
    <col min="11" max="11" width="18.140625" style="0" bestFit="1" customWidth="1"/>
  </cols>
  <sheetData>
    <row r="3" spans="1:11" ht="27">
      <c r="A3" s="243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6" ht="3" customHeight="1"/>
    <row r="7" spans="1:7" ht="15">
      <c r="A7" s="244" t="s">
        <v>202</v>
      </c>
      <c r="B7" s="244"/>
      <c r="C7" s="244"/>
      <c r="D7" s="244"/>
      <c r="E7" s="244"/>
      <c r="F7" s="244"/>
      <c r="G7" s="244"/>
    </row>
    <row r="8" spans="1:9" ht="15">
      <c r="A8" s="245" t="s">
        <v>195</v>
      </c>
      <c r="B8" s="246"/>
      <c r="C8" s="246"/>
      <c r="D8" s="246"/>
      <c r="E8" s="246"/>
      <c r="F8" s="246"/>
      <c r="H8" s="111" t="s">
        <v>196</v>
      </c>
      <c r="I8" s="112">
        <v>43340</v>
      </c>
    </row>
    <row r="9" spans="1:8" ht="15">
      <c r="A9" s="245" t="s">
        <v>198</v>
      </c>
      <c r="B9" s="246"/>
      <c r="C9" s="246"/>
      <c r="D9" s="246"/>
      <c r="E9" s="246"/>
      <c r="F9" s="246"/>
      <c r="H9" s="111" t="s">
        <v>197</v>
      </c>
    </row>
    <row r="11" spans="1:11" ht="18.75">
      <c r="A11" s="247" t="s">
        <v>69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1" ht="18.75">
      <c r="A12" s="271" t="s">
        <v>68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3"/>
    </row>
    <row r="13" spans="1:11" ht="15.75" customHeight="1">
      <c r="A13" s="15"/>
      <c r="B13" s="110"/>
      <c r="C13" s="110"/>
      <c r="D13" s="110"/>
      <c r="E13" s="110"/>
      <c r="F13" s="110"/>
      <c r="G13" s="110"/>
      <c r="H13" s="110"/>
      <c r="I13" s="274" t="s">
        <v>67</v>
      </c>
      <c r="J13" s="274"/>
      <c r="K13" s="75">
        <v>14.02</v>
      </c>
    </row>
    <row r="14" spans="1:11" ht="15">
      <c r="A14" s="14"/>
      <c r="B14" s="13"/>
      <c r="C14" s="13"/>
      <c r="D14" s="13"/>
      <c r="E14" s="13"/>
      <c r="F14" s="13"/>
      <c r="G14" s="13"/>
      <c r="H14" s="12"/>
      <c r="I14" s="274" t="s">
        <v>66</v>
      </c>
      <c r="J14" s="274"/>
      <c r="K14" s="75">
        <v>20.97</v>
      </c>
    </row>
    <row r="15" spans="1:13" ht="18.75">
      <c r="A15" s="255" t="s">
        <v>187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M15" s="11"/>
    </row>
    <row r="16" spans="1:11" ht="51.75">
      <c r="A16" s="55" t="s">
        <v>65</v>
      </c>
      <c r="B16" s="55" t="s">
        <v>64</v>
      </c>
      <c r="C16" s="55" t="s">
        <v>63</v>
      </c>
      <c r="D16" s="10" t="s">
        <v>62</v>
      </c>
      <c r="E16" s="55" t="s">
        <v>61</v>
      </c>
      <c r="F16" s="55" t="s">
        <v>60</v>
      </c>
      <c r="G16" s="10" t="s">
        <v>59</v>
      </c>
      <c r="H16" s="10" t="s">
        <v>105</v>
      </c>
      <c r="I16" s="10" t="s">
        <v>58</v>
      </c>
      <c r="J16" s="49" t="s">
        <v>57</v>
      </c>
      <c r="K16" s="49" t="s">
        <v>56</v>
      </c>
    </row>
    <row r="17" spans="1:11" ht="21" customHeight="1">
      <c r="A17" s="9">
        <v>1</v>
      </c>
      <c r="B17" s="8"/>
      <c r="C17" s="8"/>
      <c r="D17" s="8"/>
      <c r="E17" s="7" t="s">
        <v>167</v>
      </c>
      <c r="F17" s="6"/>
      <c r="G17" s="6"/>
      <c r="H17" s="22"/>
      <c r="I17" s="22"/>
      <c r="J17" s="50"/>
      <c r="K17" s="50"/>
    </row>
    <row r="18" spans="1:13" ht="15">
      <c r="A18" s="1" t="s">
        <v>54</v>
      </c>
      <c r="B18" s="2">
        <v>11340</v>
      </c>
      <c r="C18" s="2" t="s">
        <v>183</v>
      </c>
      <c r="D18" s="2" t="s">
        <v>5</v>
      </c>
      <c r="E18" s="58" t="s">
        <v>168</v>
      </c>
      <c r="F18" s="1" t="s">
        <v>27</v>
      </c>
      <c r="G18" s="84">
        <v>64</v>
      </c>
      <c r="H18" s="102">
        <v>166.72</v>
      </c>
      <c r="I18" s="102">
        <v>190.78</v>
      </c>
      <c r="J18" s="102">
        <f>ROUND(H18*G18,2)</f>
        <v>10670.08</v>
      </c>
      <c r="K18" s="102">
        <f>ROUND(I18*G18,2)</f>
        <v>12209.92</v>
      </c>
      <c r="M18" s="74"/>
    </row>
    <row r="19" spans="1:11" ht="15">
      <c r="A19" s="1" t="s">
        <v>52</v>
      </c>
      <c r="B19" s="76">
        <v>10767</v>
      </c>
      <c r="C19" s="2" t="s">
        <v>183</v>
      </c>
      <c r="D19" s="2" t="s">
        <v>5</v>
      </c>
      <c r="E19" s="58" t="s">
        <v>169</v>
      </c>
      <c r="F19" s="1" t="s">
        <v>27</v>
      </c>
      <c r="G19" s="84">
        <v>164</v>
      </c>
      <c r="H19" s="102">
        <v>397.36</v>
      </c>
      <c r="I19" s="102">
        <v>466.8</v>
      </c>
      <c r="J19" s="102">
        <f aca="true" t="shared" si="0" ref="J19:J20">ROUND(H19*G19,2)</f>
        <v>65167.04</v>
      </c>
      <c r="K19" s="102">
        <f aca="true" t="shared" si="1" ref="K19:K20">ROUND(I19*G19,2)</f>
        <v>76555.2</v>
      </c>
    </row>
    <row r="20" spans="1:11" ht="52.5" customHeight="1">
      <c r="A20" s="1" t="s">
        <v>94</v>
      </c>
      <c r="B20" s="76" t="s">
        <v>119</v>
      </c>
      <c r="C20" s="2" t="s">
        <v>188</v>
      </c>
      <c r="D20" s="2" t="s">
        <v>5</v>
      </c>
      <c r="E20" s="58" t="s">
        <v>170</v>
      </c>
      <c r="F20" s="1" t="s">
        <v>14</v>
      </c>
      <c r="G20" s="84">
        <v>1</v>
      </c>
      <c r="H20" s="102">
        <v>37687.4</v>
      </c>
      <c r="I20" s="102">
        <v>45590.45</v>
      </c>
      <c r="J20" s="102">
        <f t="shared" si="0"/>
        <v>37687.4</v>
      </c>
      <c r="K20" s="102">
        <f t="shared" si="1"/>
        <v>45590.45</v>
      </c>
    </row>
    <row r="21" spans="1:11" ht="15">
      <c r="A21" s="250" t="s">
        <v>2</v>
      </c>
      <c r="B21" s="251"/>
      <c r="C21" s="251"/>
      <c r="D21" s="251"/>
      <c r="E21" s="251"/>
      <c r="F21" s="251"/>
      <c r="G21" s="251"/>
      <c r="H21" s="251"/>
      <c r="I21" s="252"/>
      <c r="J21" s="51">
        <f>SUM(J18:J20)</f>
        <v>113524.51999999999</v>
      </c>
      <c r="K21" s="51">
        <f>SUM(K18:K20)</f>
        <v>134355.57</v>
      </c>
    </row>
    <row r="22" spans="1:11" ht="33" customHeight="1">
      <c r="A22" s="9">
        <v>2</v>
      </c>
      <c r="B22" s="8"/>
      <c r="C22" s="8"/>
      <c r="D22" s="8"/>
      <c r="E22" s="7" t="s">
        <v>171</v>
      </c>
      <c r="F22" s="6"/>
      <c r="G22" s="6"/>
      <c r="H22" s="22"/>
      <c r="I22" s="22"/>
      <c r="J22" s="50"/>
      <c r="K22" s="50"/>
    </row>
    <row r="23" spans="1:11" ht="15">
      <c r="A23" s="5" t="s">
        <v>49</v>
      </c>
      <c r="B23" s="4" t="s">
        <v>199</v>
      </c>
      <c r="C23" s="4" t="s">
        <v>6</v>
      </c>
      <c r="D23" s="4" t="s">
        <v>5</v>
      </c>
      <c r="E23" s="59" t="s">
        <v>172</v>
      </c>
      <c r="F23" s="3" t="s">
        <v>27</v>
      </c>
      <c r="G23" s="107">
        <v>136200</v>
      </c>
      <c r="H23" s="103">
        <v>0.52</v>
      </c>
      <c r="I23" s="102">
        <v>0.62</v>
      </c>
      <c r="J23" s="102">
        <f>ROUND(H23*G23,2)</f>
        <v>70824</v>
      </c>
      <c r="K23" s="102">
        <f>ROUND(I23*G23,2)</f>
        <v>84444</v>
      </c>
    </row>
    <row r="24" spans="1:11" ht="15">
      <c r="A24" s="5" t="s">
        <v>48</v>
      </c>
      <c r="B24" s="4" t="s">
        <v>119</v>
      </c>
      <c r="C24" s="4" t="s">
        <v>188</v>
      </c>
      <c r="D24" s="4" t="s">
        <v>5</v>
      </c>
      <c r="E24" s="101" t="s">
        <v>173</v>
      </c>
      <c r="F24" s="3" t="s">
        <v>3</v>
      </c>
      <c r="G24" s="107">
        <v>45400</v>
      </c>
      <c r="H24" s="103">
        <v>0.12</v>
      </c>
      <c r="I24" s="102">
        <v>0.14</v>
      </c>
      <c r="J24" s="102">
        <f aca="true" t="shared" si="2" ref="J24:J26">ROUND(H24*G24,2)</f>
        <v>5448</v>
      </c>
      <c r="K24" s="102">
        <f aca="true" t="shared" si="3" ref="K24:K26">ROUND(I24*G24,2)</f>
        <v>6356</v>
      </c>
    </row>
    <row r="25" spans="1:11" ht="30">
      <c r="A25" s="5" t="s">
        <v>47</v>
      </c>
      <c r="B25" s="4">
        <v>94316</v>
      </c>
      <c r="C25" s="2" t="s">
        <v>6</v>
      </c>
      <c r="D25" s="4" t="s">
        <v>10</v>
      </c>
      <c r="E25" s="59" t="s">
        <v>185</v>
      </c>
      <c r="F25" s="3" t="s">
        <v>25</v>
      </c>
      <c r="G25" s="107">
        <v>900</v>
      </c>
      <c r="H25" s="103">
        <v>23.83</v>
      </c>
      <c r="I25" s="102">
        <v>28.83</v>
      </c>
      <c r="J25" s="102">
        <f t="shared" si="2"/>
        <v>21447</v>
      </c>
      <c r="K25" s="102">
        <f t="shared" si="3"/>
        <v>25947</v>
      </c>
    </row>
    <row r="26" spans="1:11" ht="45">
      <c r="A26" s="5" t="s">
        <v>45</v>
      </c>
      <c r="B26" s="2">
        <v>79472</v>
      </c>
      <c r="C26" s="4" t="s">
        <v>6</v>
      </c>
      <c r="D26" s="4" t="s">
        <v>10</v>
      </c>
      <c r="E26" s="58" t="s">
        <v>189</v>
      </c>
      <c r="F26" s="3" t="s">
        <v>182</v>
      </c>
      <c r="G26" s="107">
        <v>73710</v>
      </c>
      <c r="H26" s="103">
        <v>0.92</v>
      </c>
      <c r="I26" s="102">
        <v>1.07</v>
      </c>
      <c r="J26" s="102">
        <f t="shared" si="2"/>
        <v>67813.2</v>
      </c>
      <c r="K26" s="102">
        <f t="shared" si="3"/>
        <v>78869.7</v>
      </c>
    </row>
    <row r="27" spans="1:11" ht="15">
      <c r="A27" s="262" t="s">
        <v>2</v>
      </c>
      <c r="B27" s="263"/>
      <c r="C27" s="263"/>
      <c r="D27" s="263"/>
      <c r="E27" s="263"/>
      <c r="F27" s="263"/>
      <c r="G27" s="263"/>
      <c r="H27" s="263"/>
      <c r="I27" s="264"/>
      <c r="J27" s="51">
        <f>SUM(J23:J26)</f>
        <v>165532.2</v>
      </c>
      <c r="K27" s="51">
        <f>SUM(K23:K26)</f>
        <v>195616.7</v>
      </c>
    </row>
    <row r="28" spans="1:11" ht="15" customHeight="1" hidden="1">
      <c r="A28" s="9">
        <v>3</v>
      </c>
      <c r="B28" s="8"/>
      <c r="C28" s="8"/>
      <c r="D28" s="8"/>
      <c r="E28" s="7" t="s">
        <v>42</v>
      </c>
      <c r="F28" s="6"/>
      <c r="G28" s="6"/>
      <c r="H28" s="22"/>
      <c r="I28" s="22"/>
      <c r="J28" s="50"/>
      <c r="K28" s="50"/>
    </row>
    <row r="29" spans="1:11" ht="105" hidden="1">
      <c r="A29" s="1" t="s">
        <v>41</v>
      </c>
      <c r="B29" s="2">
        <v>94996</v>
      </c>
      <c r="C29" s="2" t="s">
        <v>6</v>
      </c>
      <c r="D29" s="2" t="s">
        <v>5</v>
      </c>
      <c r="E29" s="58" t="s">
        <v>112</v>
      </c>
      <c r="F29" s="1" t="s">
        <v>27</v>
      </c>
      <c r="G29" s="84">
        <v>0</v>
      </c>
      <c r="H29" s="84">
        <v>83.62</v>
      </c>
      <c r="I29" s="84" t="e">
        <f>IF(D29="S",(#REF!/100)*H29,(#REF!/100)*H29)+H29</f>
        <v>#REF!</v>
      </c>
      <c r="J29" s="84">
        <f>G29*H29</f>
        <v>0</v>
      </c>
      <c r="K29" s="84" t="e">
        <f>G29*I29</f>
        <v>#REF!</v>
      </c>
    </row>
    <row r="30" spans="1:11" ht="15" hidden="1">
      <c r="A30" s="250" t="s">
        <v>2</v>
      </c>
      <c r="B30" s="251"/>
      <c r="C30" s="251"/>
      <c r="D30" s="251"/>
      <c r="E30" s="251"/>
      <c r="F30" s="251"/>
      <c r="G30" s="251"/>
      <c r="H30" s="251"/>
      <c r="I30" s="252"/>
      <c r="J30" s="51">
        <f>J29</f>
        <v>0</v>
      </c>
      <c r="K30" s="51" t="e">
        <f>K29</f>
        <v>#REF!</v>
      </c>
    </row>
    <row r="31" spans="1:11" ht="21" customHeight="1">
      <c r="A31" s="9">
        <v>3</v>
      </c>
      <c r="B31" s="7"/>
      <c r="C31" s="7"/>
      <c r="D31" s="7"/>
      <c r="E31" s="7" t="s">
        <v>174</v>
      </c>
      <c r="F31" s="6"/>
      <c r="G31" s="6"/>
      <c r="H31" s="22"/>
      <c r="I31" s="22"/>
      <c r="J31" s="50"/>
      <c r="K31" s="50"/>
    </row>
    <row r="32" spans="1:11" ht="15">
      <c r="A32" s="106" t="s">
        <v>41</v>
      </c>
      <c r="B32" s="2">
        <v>72961</v>
      </c>
      <c r="C32" s="4" t="s">
        <v>6</v>
      </c>
      <c r="D32" s="2" t="s">
        <v>5</v>
      </c>
      <c r="E32" s="58" t="s">
        <v>184</v>
      </c>
      <c r="F32" s="1" t="s">
        <v>25</v>
      </c>
      <c r="G32" s="108">
        <v>204300</v>
      </c>
      <c r="H32" s="102">
        <v>0.76</v>
      </c>
      <c r="I32" s="102">
        <v>0.9</v>
      </c>
      <c r="J32" s="102">
        <f>ROUND(H32*G32,2)</f>
        <v>155268</v>
      </c>
      <c r="K32" s="102">
        <f>ROUND(I32*G32,2)</f>
        <v>183870</v>
      </c>
    </row>
    <row r="33" spans="1:11" ht="75" hidden="1">
      <c r="A33" s="105" t="s">
        <v>38</v>
      </c>
      <c r="B33" s="2">
        <v>72947</v>
      </c>
      <c r="C33" s="4" t="s">
        <v>183</v>
      </c>
      <c r="D33" s="2" t="s">
        <v>5</v>
      </c>
      <c r="E33" s="58" t="s">
        <v>146</v>
      </c>
      <c r="F33" s="100" t="s">
        <v>166</v>
      </c>
      <c r="G33" s="108">
        <v>108</v>
      </c>
      <c r="H33" s="102">
        <v>24.63</v>
      </c>
      <c r="I33" s="102" t="e">
        <f>IF(D33="S",(#REF!/100)*H33,(#REF!/100)*H33)+H33</f>
        <v>#REF!</v>
      </c>
      <c r="J33" s="102">
        <f aca="true" t="shared" si="4" ref="J33:J35">ROUND(H33*G33,2)</f>
        <v>2660.04</v>
      </c>
      <c r="K33" s="102" t="e">
        <f aca="true" t="shared" si="5" ref="K33:K35">ROUND(I33*G33,2)</f>
        <v>#REF!</v>
      </c>
    </row>
    <row r="34" spans="1:11" ht="30">
      <c r="A34" s="106" t="s">
        <v>192</v>
      </c>
      <c r="B34" s="4">
        <v>94316</v>
      </c>
      <c r="C34" s="2" t="s">
        <v>6</v>
      </c>
      <c r="D34" s="2" t="s">
        <v>5</v>
      </c>
      <c r="E34" s="58" t="s">
        <v>186</v>
      </c>
      <c r="F34" s="105" t="s">
        <v>25</v>
      </c>
      <c r="G34" s="108">
        <v>6432</v>
      </c>
      <c r="H34" s="102">
        <v>26.15</v>
      </c>
      <c r="I34" s="102">
        <v>30.58</v>
      </c>
      <c r="J34" s="102">
        <f t="shared" si="4"/>
        <v>168196.8</v>
      </c>
      <c r="K34" s="102">
        <f t="shared" si="5"/>
        <v>196690.56</v>
      </c>
    </row>
    <row r="35" spans="1:11" ht="45">
      <c r="A35" s="109" t="s">
        <v>193</v>
      </c>
      <c r="B35" s="2">
        <f>B26</f>
        <v>79472</v>
      </c>
      <c r="C35" s="4" t="s">
        <v>6</v>
      </c>
      <c r="D35" s="2" t="s">
        <v>5</v>
      </c>
      <c r="E35" s="58" t="s">
        <v>190</v>
      </c>
      <c r="F35" s="100" t="s">
        <v>182</v>
      </c>
      <c r="G35" s="108">
        <v>526780.8</v>
      </c>
      <c r="H35" s="102">
        <f>H26</f>
        <v>0.92</v>
      </c>
      <c r="I35" s="102">
        <f>I26</f>
        <v>1.07</v>
      </c>
      <c r="J35" s="102">
        <f t="shared" si="4"/>
        <v>484638.34</v>
      </c>
      <c r="K35" s="102">
        <f t="shared" si="5"/>
        <v>563655.46</v>
      </c>
    </row>
    <row r="36" spans="1:11" ht="15">
      <c r="A36" s="250" t="s">
        <v>2</v>
      </c>
      <c r="B36" s="251"/>
      <c r="C36" s="251"/>
      <c r="D36" s="251"/>
      <c r="E36" s="251"/>
      <c r="F36" s="251"/>
      <c r="G36" s="251"/>
      <c r="H36" s="251"/>
      <c r="I36" s="252"/>
      <c r="J36" s="104">
        <f>SUM(J32:J35)</f>
        <v>810763.1799999999</v>
      </c>
      <c r="K36" s="104">
        <f>+K34+K32+K35</f>
        <v>944216.02</v>
      </c>
    </row>
    <row r="37" spans="1:11" ht="15.75" customHeight="1">
      <c r="A37" s="9">
        <v>4</v>
      </c>
      <c r="B37" s="8"/>
      <c r="C37" s="8"/>
      <c r="D37" s="8"/>
      <c r="E37" s="7" t="s">
        <v>175</v>
      </c>
      <c r="F37" s="6"/>
      <c r="G37" s="6"/>
      <c r="H37" s="22"/>
      <c r="I37" s="22"/>
      <c r="J37" s="50"/>
      <c r="K37" s="50"/>
    </row>
    <row r="38" spans="1:11" ht="60" hidden="1">
      <c r="A38" s="5" t="s">
        <v>32</v>
      </c>
      <c r="B38" s="2">
        <v>94265</v>
      </c>
      <c r="C38" s="2" t="s">
        <v>6</v>
      </c>
      <c r="D38" s="4" t="s">
        <v>5</v>
      </c>
      <c r="E38" s="58" t="s">
        <v>33</v>
      </c>
      <c r="F38" s="23" t="s">
        <v>3</v>
      </c>
      <c r="G38" s="23">
        <v>0</v>
      </c>
      <c r="H38" s="23">
        <v>31.39</v>
      </c>
      <c r="I38" s="84" t="e">
        <f>IF(D38="S",(#REF!/100)*H38,(#REF!/100)*H38)+H38</f>
        <v>#REF!</v>
      </c>
      <c r="J38" s="23">
        <f aca="true" t="shared" si="6" ref="J38:J56">G38*H38</f>
        <v>0</v>
      </c>
      <c r="K38" s="84" t="e">
        <f aca="true" t="shared" si="7" ref="K38:K56">I38*G38</f>
        <v>#REF!</v>
      </c>
    </row>
    <row r="39" spans="1:11" ht="60" hidden="1">
      <c r="A39" s="97" t="s">
        <v>30</v>
      </c>
      <c r="B39" s="2">
        <v>94281</v>
      </c>
      <c r="C39" s="2" t="s">
        <v>6</v>
      </c>
      <c r="D39" s="2" t="s">
        <v>5</v>
      </c>
      <c r="E39" s="58" t="s">
        <v>31</v>
      </c>
      <c r="F39" s="84" t="s">
        <v>3</v>
      </c>
      <c r="G39" s="84">
        <v>0</v>
      </c>
      <c r="H39" s="84">
        <v>37.49</v>
      </c>
      <c r="I39" s="84" t="e">
        <f>IF(D39="S",(#REF!/100)*H39,(#REF!/100)*H39)+H39</f>
        <v>#REF!</v>
      </c>
      <c r="J39" s="23">
        <f t="shared" si="6"/>
        <v>0</v>
      </c>
      <c r="K39" s="84" t="e">
        <f t="shared" si="7"/>
        <v>#REF!</v>
      </c>
    </row>
    <row r="40" spans="1:11" ht="165" hidden="1">
      <c r="A40" s="5" t="s">
        <v>29</v>
      </c>
      <c r="B40" s="2">
        <v>90105</v>
      </c>
      <c r="C40" s="2" t="s">
        <v>6</v>
      </c>
      <c r="D40" s="2" t="s">
        <v>5</v>
      </c>
      <c r="E40" s="58" t="s">
        <v>150</v>
      </c>
      <c r="F40" s="84" t="s">
        <v>25</v>
      </c>
      <c r="G40" s="84">
        <v>0</v>
      </c>
      <c r="H40" s="84">
        <v>11.93</v>
      </c>
      <c r="I40" s="84" t="e">
        <f>IF(D40="S",(#REF!/100)*H40,(#REF!/100)*H40)+H40</f>
        <v>#REF!</v>
      </c>
      <c r="J40" s="23">
        <f t="shared" si="6"/>
        <v>0</v>
      </c>
      <c r="K40" s="84" t="e">
        <f t="shared" si="7"/>
        <v>#REF!</v>
      </c>
    </row>
    <row r="41" spans="1:11" ht="60" hidden="1">
      <c r="A41" s="97" t="s">
        <v>26</v>
      </c>
      <c r="B41" s="2">
        <v>94097</v>
      </c>
      <c r="C41" s="2" t="s">
        <v>6</v>
      </c>
      <c r="D41" s="2" t="s">
        <v>5</v>
      </c>
      <c r="E41" s="58" t="s">
        <v>28</v>
      </c>
      <c r="F41" s="84" t="s">
        <v>27</v>
      </c>
      <c r="G41" s="84">
        <v>0</v>
      </c>
      <c r="H41" s="84">
        <v>4.6</v>
      </c>
      <c r="I41" s="84" t="e">
        <f>IF(D41="S",(#REF!/100)*H41,(#REF!/100)*H41)+H41</f>
        <v>#REF!</v>
      </c>
      <c r="J41" s="23">
        <f t="shared" si="6"/>
        <v>0</v>
      </c>
      <c r="K41" s="84" t="e">
        <f t="shared" si="7"/>
        <v>#REF!</v>
      </c>
    </row>
    <row r="42" spans="1:11" ht="45" hidden="1">
      <c r="A42" s="1" t="s">
        <v>26</v>
      </c>
      <c r="B42" s="2">
        <v>95290</v>
      </c>
      <c r="C42" s="2" t="s">
        <v>6</v>
      </c>
      <c r="D42" s="2" t="s">
        <v>5</v>
      </c>
      <c r="E42" s="73" t="s">
        <v>23</v>
      </c>
      <c r="F42" s="84" t="s">
        <v>135</v>
      </c>
      <c r="G42" s="84">
        <f>'MEMORIAL QUANT. CBUQ'!K50</f>
        <v>950.4000000000001</v>
      </c>
      <c r="H42" s="84">
        <v>1.76</v>
      </c>
      <c r="I42" s="84" t="e">
        <f>IF(D42="S",(#REF!/100)*H42,(#REF!/100)*H42)+H42</f>
        <v>#REF!</v>
      </c>
      <c r="J42" s="23">
        <f aca="true" t="shared" si="8" ref="J42:J54">G42*H42</f>
        <v>1672.7040000000002</v>
      </c>
      <c r="K42" s="84" t="e">
        <f aca="true" t="shared" si="9" ref="K42:K54">G42*I42</f>
        <v>#REF!</v>
      </c>
    </row>
    <row r="43" spans="1:11" ht="30" hidden="1">
      <c r="A43" s="1" t="s">
        <v>24</v>
      </c>
      <c r="B43" s="2">
        <v>7781</v>
      </c>
      <c r="C43" s="2" t="s">
        <v>6</v>
      </c>
      <c r="D43" s="2" t="s">
        <v>10</v>
      </c>
      <c r="E43" s="58" t="s">
        <v>9</v>
      </c>
      <c r="F43" s="84" t="s">
        <v>3</v>
      </c>
      <c r="G43" s="84">
        <f>'MEMORIAL QUANT. CBUQ'!K52</f>
        <v>0</v>
      </c>
      <c r="H43" s="84">
        <v>51.95</v>
      </c>
      <c r="I43" s="84" t="e">
        <f>IF(D43="S",(#REF!/100)*H43,(#REF!/100)*H43)+H43</f>
        <v>#REF!</v>
      </c>
      <c r="J43" s="23">
        <f t="shared" si="8"/>
        <v>0</v>
      </c>
      <c r="K43" s="84" t="e">
        <f t="shared" si="9"/>
        <v>#REF!</v>
      </c>
    </row>
    <row r="44" spans="1:11" ht="165" hidden="1">
      <c r="A44" s="1" t="s">
        <v>21</v>
      </c>
      <c r="B44" s="2">
        <v>90106</v>
      </c>
      <c r="C44" s="2" t="s">
        <v>6</v>
      </c>
      <c r="D44" s="2" t="s">
        <v>5</v>
      </c>
      <c r="E44" s="58" t="s">
        <v>155</v>
      </c>
      <c r="F44" s="84" t="s">
        <v>25</v>
      </c>
      <c r="G44" s="84">
        <f>'MEMORIAL QUANT. CBUQ'!K53</f>
        <v>0</v>
      </c>
      <c r="H44" s="84">
        <v>10.22</v>
      </c>
      <c r="I44" s="84" t="e">
        <f>IF(D44="S",(#REF!/100)*H44,(#REF!/100)*H44)+H44</f>
        <v>#REF!</v>
      </c>
      <c r="J44" s="23">
        <f t="shared" si="8"/>
        <v>0</v>
      </c>
      <c r="K44" s="84" t="e">
        <f t="shared" si="9"/>
        <v>#REF!</v>
      </c>
    </row>
    <row r="45" spans="1:11" ht="60" hidden="1">
      <c r="A45" s="1" t="s">
        <v>18</v>
      </c>
      <c r="B45" s="2">
        <v>94097</v>
      </c>
      <c r="C45" s="2" t="s">
        <v>6</v>
      </c>
      <c r="D45" s="2" t="s">
        <v>5</v>
      </c>
      <c r="E45" s="58" t="s">
        <v>28</v>
      </c>
      <c r="F45" s="84" t="s">
        <v>25</v>
      </c>
      <c r="G45" s="84">
        <f>'MEMORIAL QUANT. CBUQ'!K54</f>
        <v>0</v>
      </c>
      <c r="H45" s="84">
        <v>4.6</v>
      </c>
      <c r="I45" s="84" t="e">
        <f>IF(D45="S",(#REF!/100)*H45,(#REF!/100)*H45)+H45</f>
        <v>#REF!</v>
      </c>
      <c r="J45" s="23">
        <f t="shared" si="8"/>
        <v>0</v>
      </c>
      <c r="K45" s="84" t="e">
        <f t="shared" si="9"/>
        <v>#REF!</v>
      </c>
    </row>
    <row r="46" spans="1:11" ht="90" hidden="1">
      <c r="A46" s="1" t="s">
        <v>16</v>
      </c>
      <c r="B46" s="2">
        <v>93378</v>
      </c>
      <c r="C46" s="2" t="s">
        <v>6</v>
      </c>
      <c r="D46" s="2" t="s">
        <v>5</v>
      </c>
      <c r="E46" s="58" t="s">
        <v>147</v>
      </c>
      <c r="F46" s="84" t="s">
        <v>25</v>
      </c>
      <c r="G46" s="84">
        <f>'MEMORIAL QUANT. CBUQ'!K55</f>
        <v>0</v>
      </c>
      <c r="H46" s="84">
        <v>19.6</v>
      </c>
      <c r="I46" s="84" t="e">
        <f>IF(D46="S",(#REF!/100)*H46,(#REF!/100)*H46)+H46</f>
        <v>#REF!</v>
      </c>
      <c r="J46" s="23">
        <f t="shared" si="8"/>
        <v>0</v>
      </c>
      <c r="K46" s="84" t="e">
        <f t="shared" si="9"/>
        <v>#REF!</v>
      </c>
    </row>
    <row r="47" spans="1:11" ht="90" hidden="1">
      <c r="A47" s="1" t="s">
        <v>13</v>
      </c>
      <c r="B47" s="2">
        <v>92809</v>
      </c>
      <c r="C47" s="2" t="s">
        <v>6</v>
      </c>
      <c r="D47" s="2" t="s">
        <v>5</v>
      </c>
      <c r="E47" s="58" t="s">
        <v>148</v>
      </c>
      <c r="F47" s="84" t="s">
        <v>3</v>
      </c>
      <c r="G47" s="84">
        <f>'MEMORIAL QUANT. CBUQ'!K56</f>
        <v>0</v>
      </c>
      <c r="H47" s="84">
        <v>37.54</v>
      </c>
      <c r="I47" s="84" t="e">
        <f>IF(D47="S",(#REF!/100)*H47,(#REF!/100)*H47)+H47</f>
        <v>#REF!</v>
      </c>
      <c r="J47" s="23">
        <f t="shared" si="8"/>
        <v>0</v>
      </c>
      <c r="K47" s="84" t="e">
        <f t="shared" si="9"/>
        <v>#REF!</v>
      </c>
    </row>
    <row r="48" spans="1:11" ht="45" hidden="1">
      <c r="A48" s="1" t="s">
        <v>11</v>
      </c>
      <c r="B48" s="4">
        <v>95290</v>
      </c>
      <c r="C48" s="2" t="s">
        <v>6</v>
      </c>
      <c r="D48" s="2" t="s">
        <v>5</v>
      </c>
      <c r="E48" s="59" t="s">
        <v>23</v>
      </c>
      <c r="F48" s="23" t="s">
        <v>22</v>
      </c>
      <c r="G48" s="84">
        <f>'MEMORIAL QUANT. CBUQ'!K57</f>
        <v>0</v>
      </c>
      <c r="H48" s="84">
        <v>1.76</v>
      </c>
      <c r="I48" s="84" t="e">
        <f>IF(D48="S",(#REF!/100)*H48,(#REF!/100)*H48)+H48</f>
        <v>#REF!</v>
      </c>
      <c r="J48" s="23">
        <f t="shared" si="8"/>
        <v>0</v>
      </c>
      <c r="K48" s="84" t="e">
        <f t="shared" si="9"/>
        <v>#REF!</v>
      </c>
    </row>
    <row r="49" spans="1:11" ht="30" hidden="1">
      <c r="A49" s="1" t="s">
        <v>32</v>
      </c>
      <c r="B49" s="2">
        <v>7793</v>
      </c>
      <c r="C49" s="2" t="s">
        <v>6</v>
      </c>
      <c r="D49" s="2" t="s">
        <v>10</v>
      </c>
      <c r="E49" s="58" t="s">
        <v>12</v>
      </c>
      <c r="F49" s="84" t="s">
        <v>3</v>
      </c>
      <c r="G49" s="84">
        <v>0</v>
      </c>
      <c r="H49" s="84">
        <v>104.87</v>
      </c>
      <c r="I49" s="84" t="e">
        <f>IF(D49="S",(#REF!/100)*H49,(#REF!/100)*H49)+H49</f>
        <v>#REF!</v>
      </c>
      <c r="J49" s="23">
        <f t="shared" si="8"/>
        <v>0</v>
      </c>
      <c r="K49" s="84" t="e">
        <f t="shared" si="9"/>
        <v>#REF!</v>
      </c>
    </row>
    <row r="50" spans="1:11" ht="165" hidden="1">
      <c r="A50" s="1" t="s">
        <v>30</v>
      </c>
      <c r="B50" s="2">
        <v>90106</v>
      </c>
      <c r="C50" s="2" t="s">
        <v>6</v>
      </c>
      <c r="D50" s="2" t="s">
        <v>5</v>
      </c>
      <c r="E50" s="59" t="s">
        <v>156</v>
      </c>
      <c r="F50" s="23" t="s">
        <v>25</v>
      </c>
      <c r="G50" s="84">
        <v>0</v>
      </c>
      <c r="H50" s="84">
        <v>10.22</v>
      </c>
      <c r="I50" s="84" t="e">
        <f>IF(D50="S",(#REF!/100)*H50,(#REF!/100)*H50)+H50</f>
        <v>#REF!</v>
      </c>
      <c r="J50" s="23">
        <f t="shared" si="8"/>
        <v>0</v>
      </c>
      <c r="K50" s="84" t="e">
        <f t="shared" si="9"/>
        <v>#REF!</v>
      </c>
    </row>
    <row r="51" spans="1:11" ht="60" hidden="1">
      <c r="A51" s="1" t="s">
        <v>29</v>
      </c>
      <c r="B51" s="2">
        <v>94097</v>
      </c>
      <c r="C51" s="2" t="s">
        <v>6</v>
      </c>
      <c r="D51" s="2" t="s">
        <v>5</v>
      </c>
      <c r="E51" s="58" t="s">
        <v>28</v>
      </c>
      <c r="F51" s="84" t="s">
        <v>25</v>
      </c>
      <c r="G51" s="84">
        <v>0</v>
      </c>
      <c r="H51" s="84">
        <v>4.6</v>
      </c>
      <c r="I51" s="84" t="e">
        <f>IF(D51="S",(#REF!/100)*H51,(#REF!/100)*H51)+H51</f>
        <v>#REF!</v>
      </c>
      <c r="J51" s="23">
        <f t="shared" si="8"/>
        <v>0</v>
      </c>
      <c r="K51" s="84" t="e">
        <f t="shared" si="9"/>
        <v>#REF!</v>
      </c>
    </row>
    <row r="52" spans="1:11" ht="90" hidden="1">
      <c r="A52" s="1" t="s">
        <v>26</v>
      </c>
      <c r="B52" s="2">
        <v>93378</v>
      </c>
      <c r="C52" s="2" t="s">
        <v>6</v>
      </c>
      <c r="D52" s="2" t="s">
        <v>5</v>
      </c>
      <c r="E52" s="58" t="s">
        <v>147</v>
      </c>
      <c r="F52" s="84" t="s">
        <v>25</v>
      </c>
      <c r="G52" s="84">
        <v>0</v>
      </c>
      <c r="H52" s="84">
        <v>19.6</v>
      </c>
      <c r="I52" s="84" t="e">
        <f>IF(D52="S",(#REF!/100)*H52,(#REF!/100)*H52)+H52</f>
        <v>#REF!</v>
      </c>
      <c r="J52" s="23">
        <f t="shared" si="8"/>
        <v>0</v>
      </c>
      <c r="K52" s="84" t="e">
        <f t="shared" si="9"/>
        <v>#REF!</v>
      </c>
    </row>
    <row r="53" spans="1:11" ht="90" hidden="1">
      <c r="A53" s="1" t="s">
        <v>139</v>
      </c>
      <c r="B53" s="2">
        <v>92811</v>
      </c>
      <c r="C53" s="2" t="s">
        <v>6</v>
      </c>
      <c r="D53" s="2" t="s">
        <v>5</v>
      </c>
      <c r="E53" s="58" t="s">
        <v>4</v>
      </c>
      <c r="F53" s="84" t="s">
        <v>3</v>
      </c>
      <c r="G53" s="84">
        <f>'MEMORIAL QUANT. CBUQ'!K62</f>
        <v>0</v>
      </c>
      <c r="H53" s="84">
        <v>54.41</v>
      </c>
      <c r="I53" s="84" t="e">
        <f>IF(D53="S",(#REF!/100)*H53,(#REF!/100)*H53)+H53</f>
        <v>#REF!</v>
      </c>
      <c r="J53" s="23">
        <f t="shared" si="8"/>
        <v>0</v>
      </c>
      <c r="K53" s="84" t="e">
        <f t="shared" si="9"/>
        <v>#REF!</v>
      </c>
    </row>
    <row r="54" spans="1:11" ht="45" hidden="1">
      <c r="A54" s="1" t="s">
        <v>140</v>
      </c>
      <c r="B54" s="4">
        <v>95290</v>
      </c>
      <c r="C54" s="2" t="s">
        <v>6</v>
      </c>
      <c r="D54" s="2" t="s">
        <v>5</v>
      </c>
      <c r="E54" s="59" t="s">
        <v>23</v>
      </c>
      <c r="F54" s="23" t="s">
        <v>22</v>
      </c>
      <c r="G54" s="84">
        <f>'MEMORIAL QUANT. CBUQ'!K63</f>
        <v>0</v>
      </c>
      <c r="H54" s="84">
        <v>1.76</v>
      </c>
      <c r="I54" s="84" t="e">
        <f>IF(D54="S",(#REF!/100)*H54,(#REF!/100)*H54)+H54</f>
        <v>#REF!</v>
      </c>
      <c r="J54" s="23">
        <f t="shared" si="8"/>
        <v>0</v>
      </c>
      <c r="K54" s="84" t="e">
        <f t="shared" si="9"/>
        <v>#REF!</v>
      </c>
    </row>
    <row r="55" spans="1:11" ht="75" hidden="1">
      <c r="A55" s="1" t="s">
        <v>141</v>
      </c>
      <c r="B55" s="2">
        <v>83659</v>
      </c>
      <c r="C55" s="2" t="s">
        <v>20</v>
      </c>
      <c r="D55" s="2" t="s">
        <v>5</v>
      </c>
      <c r="E55" s="58" t="s">
        <v>19</v>
      </c>
      <c r="F55" s="84" t="s">
        <v>14</v>
      </c>
      <c r="G55" s="84">
        <f>'MEMORIAL QUANT. CBUQ'!K64</f>
        <v>0</v>
      </c>
      <c r="H55" s="84">
        <v>694.56</v>
      </c>
      <c r="I55" s="84" t="e">
        <f>IF(D55="S",(#REF!/100)*H55,(#REF!/100)*H55)+H55</f>
        <v>#REF!</v>
      </c>
      <c r="J55" s="23">
        <f t="shared" si="6"/>
        <v>0</v>
      </c>
      <c r="K55" s="84" t="e">
        <f t="shared" si="7"/>
        <v>#REF!</v>
      </c>
    </row>
    <row r="56" spans="1:11" ht="75" hidden="1">
      <c r="A56" s="1" t="s">
        <v>142</v>
      </c>
      <c r="B56" s="2" t="s">
        <v>149</v>
      </c>
      <c r="C56" s="2" t="s">
        <v>6</v>
      </c>
      <c r="D56" s="2" t="s">
        <v>5</v>
      </c>
      <c r="E56" s="58" t="s">
        <v>17</v>
      </c>
      <c r="F56" s="84" t="s">
        <v>14</v>
      </c>
      <c r="G56" s="84">
        <f>'MEMORIAL QUANT. CBUQ'!K65</f>
        <v>0</v>
      </c>
      <c r="H56" s="84">
        <v>332.61</v>
      </c>
      <c r="I56" s="84" t="e">
        <f>IF(D56="S",(#REF!/100)*H56,(#REF!/100)*H56)+H56</f>
        <v>#REF!</v>
      </c>
      <c r="J56" s="23">
        <f t="shared" si="6"/>
        <v>0</v>
      </c>
      <c r="K56" s="84" t="e">
        <f t="shared" si="7"/>
        <v>#REF!</v>
      </c>
    </row>
    <row r="57" spans="1:11" ht="45">
      <c r="A57" s="106" t="s">
        <v>39</v>
      </c>
      <c r="B57" s="83">
        <v>83772</v>
      </c>
      <c r="C57" s="4" t="s">
        <v>6</v>
      </c>
      <c r="D57" s="2" t="s">
        <v>10</v>
      </c>
      <c r="E57" s="58" t="s">
        <v>177</v>
      </c>
      <c r="F57" s="84" t="s">
        <v>25</v>
      </c>
      <c r="G57" s="108">
        <v>15890</v>
      </c>
      <c r="H57" s="102">
        <v>10.18</v>
      </c>
      <c r="I57" s="84">
        <v>12.01</v>
      </c>
      <c r="J57" s="113">
        <f>ROUND(H57*G57,2)</f>
        <v>161760.2</v>
      </c>
      <c r="K57" s="113">
        <f>ROUND(I57*G57,2)</f>
        <v>190838.9</v>
      </c>
    </row>
    <row r="58" spans="1:11" ht="45">
      <c r="A58" s="106" t="s">
        <v>38</v>
      </c>
      <c r="B58" s="2">
        <f>B35</f>
        <v>79472</v>
      </c>
      <c r="C58" s="4" t="str">
        <f>C35</f>
        <v>SINAPI</v>
      </c>
      <c r="D58" s="2" t="s">
        <v>10</v>
      </c>
      <c r="E58" s="58" t="s">
        <v>191</v>
      </c>
      <c r="F58" s="84" t="s">
        <v>182</v>
      </c>
      <c r="G58" s="108">
        <v>1301391</v>
      </c>
      <c r="H58" s="102">
        <f>H35</f>
        <v>0.92</v>
      </c>
      <c r="I58" s="84">
        <f>I35</f>
        <v>1.07</v>
      </c>
      <c r="J58" s="113">
        <f>ROUND(H58*G58,2)</f>
        <v>1197279.72</v>
      </c>
      <c r="K58" s="113">
        <f>ROUND(I58*G58,2)</f>
        <v>1392488.37</v>
      </c>
    </row>
    <row r="59" spans="1:11" ht="22.5" customHeight="1">
      <c r="A59" s="250" t="s">
        <v>2</v>
      </c>
      <c r="B59" s="251"/>
      <c r="C59" s="251"/>
      <c r="D59" s="251"/>
      <c r="E59" s="251"/>
      <c r="F59" s="251"/>
      <c r="G59" s="251"/>
      <c r="H59" s="251"/>
      <c r="I59" s="252"/>
      <c r="J59" s="104">
        <f>SUM(J38:J58)</f>
        <v>1360712.624</v>
      </c>
      <c r="K59" s="104">
        <f>SUM(K57:K58)</f>
        <v>1583327.27</v>
      </c>
    </row>
    <row r="60" spans="1:11" ht="30">
      <c r="A60" s="98">
        <v>5</v>
      </c>
      <c r="B60" s="8"/>
      <c r="C60" s="8"/>
      <c r="D60" s="8"/>
      <c r="E60" s="99" t="s">
        <v>176</v>
      </c>
      <c r="F60" s="6"/>
      <c r="G60" s="6"/>
      <c r="H60" s="22"/>
      <c r="I60" s="22"/>
      <c r="J60" s="50"/>
      <c r="K60" s="50"/>
    </row>
    <row r="61" spans="1:11" ht="30">
      <c r="A61" s="106" t="s">
        <v>34</v>
      </c>
      <c r="B61" s="2" t="s">
        <v>96</v>
      </c>
      <c r="C61" s="4" t="s">
        <v>6</v>
      </c>
      <c r="D61" s="2" t="s">
        <v>5</v>
      </c>
      <c r="E61" s="58" t="s">
        <v>178</v>
      </c>
      <c r="F61" s="100" t="s">
        <v>25</v>
      </c>
      <c r="G61" s="84">
        <v>72.3</v>
      </c>
      <c r="H61" s="114">
        <v>5.8</v>
      </c>
      <c r="I61" s="113">
        <v>6.86</v>
      </c>
      <c r="J61" s="113">
        <f>ROUND(H61*G61,2)</f>
        <v>419.34</v>
      </c>
      <c r="K61" s="113">
        <f>ROUND(I61*G61,2)</f>
        <v>495.98</v>
      </c>
    </row>
    <row r="62" spans="1:11" ht="15">
      <c r="A62" s="106" t="s">
        <v>32</v>
      </c>
      <c r="B62" s="2">
        <v>180723</v>
      </c>
      <c r="C62" s="4" t="s">
        <v>183</v>
      </c>
      <c r="D62" s="2" t="s">
        <v>10</v>
      </c>
      <c r="E62" s="58" t="s">
        <v>179</v>
      </c>
      <c r="F62" s="84" t="s">
        <v>3</v>
      </c>
      <c r="G62" s="84">
        <v>24</v>
      </c>
      <c r="H62" s="113">
        <v>502.88</v>
      </c>
      <c r="I62" s="113">
        <v>584.42</v>
      </c>
      <c r="J62" s="113">
        <f aca="true" t="shared" si="10" ref="J62:J64">ROUND(H62*G62,2)</f>
        <v>12069.12</v>
      </c>
      <c r="K62" s="113">
        <f aca="true" t="shared" si="11" ref="K62:K64">ROUND(I62*G62,2)</f>
        <v>14026.08</v>
      </c>
    </row>
    <row r="63" spans="1:11" ht="15">
      <c r="A63" s="106" t="s">
        <v>30</v>
      </c>
      <c r="B63" s="2">
        <v>93370</v>
      </c>
      <c r="C63" s="2" t="s">
        <v>6</v>
      </c>
      <c r="D63" s="2" t="s">
        <v>10</v>
      </c>
      <c r="E63" s="58" t="s">
        <v>180</v>
      </c>
      <c r="F63" s="84" t="s">
        <v>25</v>
      </c>
      <c r="G63" s="84">
        <v>54.58</v>
      </c>
      <c r="H63" s="113">
        <v>8.22</v>
      </c>
      <c r="I63" s="113">
        <v>9.77</v>
      </c>
      <c r="J63" s="113">
        <f t="shared" si="10"/>
        <v>448.65</v>
      </c>
      <c r="K63" s="113">
        <f t="shared" si="11"/>
        <v>533.25</v>
      </c>
    </row>
    <row r="64" spans="1:11" ht="15">
      <c r="A64" s="106" t="s">
        <v>29</v>
      </c>
      <c r="B64" s="2" t="s">
        <v>200</v>
      </c>
      <c r="C64" s="2" t="s">
        <v>6</v>
      </c>
      <c r="D64" s="2" t="s">
        <v>10</v>
      </c>
      <c r="E64" s="58" t="s">
        <v>181</v>
      </c>
      <c r="F64" s="84" t="s">
        <v>14</v>
      </c>
      <c r="G64" s="84">
        <v>4</v>
      </c>
      <c r="H64" s="113">
        <v>1715.44</v>
      </c>
      <c r="I64" s="113">
        <v>2032.08</v>
      </c>
      <c r="J64" s="113">
        <f t="shared" si="10"/>
        <v>6861.76</v>
      </c>
      <c r="K64" s="113">
        <f t="shared" si="11"/>
        <v>8128.32</v>
      </c>
    </row>
    <row r="65" spans="1:11" ht="20.25" customHeight="1">
      <c r="A65" s="250" t="s">
        <v>2</v>
      </c>
      <c r="B65" s="251"/>
      <c r="C65" s="251"/>
      <c r="D65" s="251"/>
      <c r="E65" s="251"/>
      <c r="F65" s="251"/>
      <c r="G65" s="251"/>
      <c r="H65" s="251"/>
      <c r="I65" s="252"/>
      <c r="J65" s="227">
        <f>SUM(J61:J64)</f>
        <v>19798.870000000003</v>
      </c>
      <c r="K65" s="113">
        <f>SUM(K61:K64)</f>
        <v>23183.629999999997</v>
      </c>
    </row>
    <row r="66" spans="1:11" ht="17.25">
      <c r="A66" s="253" t="s">
        <v>1</v>
      </c>
      <c r="B66" s="253"/>
      <c r="C66" s="253"/>
      <c r="D66" s="253"/>
      <c r="E66" s="253"/>
      <c r="F66" s="253"/>
      <c r="G66" s="253"/>
      <c r="H66" s="253"/>
      <c r="I66" s="55"/>
      <c r="J66" s="258">
        <f>SUM(J65,J59,J36,J27,J21)</f>
        <v>2470331.3940000003</v>
      </c>
      <c r="K66" s="259"/>
    </row>
    <row r="67" spans="1:14" ht="18" thickBot="1">
      <c r="A67" s="254" t="s">
        <v>0</v>
      </c>
      <c r="B67" s="254"/>
      <c r="C67" s="254"/>
      <c r="D67" s="254"/>
      <c r="E67" s="254"/>
      <c r="F67" s="254"/>
      <c r="G67" s="254"/>
      <c r="H67" s="254"/>
      <c r="I67" s="225"/>
      <c r="J67" s="260">
        <f>SUM(K65,K59,K36,K27,K21)</f>
        <v>2880699.19</v>
      </c>
      <c r="K67" s="261"/>
      <c r="M67" s="242">
        <f>2924464.07-J67</f>
        <v>43764.87999999989</v>
      </c>
      <c r="N67" s="242"/>
    </row>
    <row r="68" spans="1:11" ht="15.75" customHeight="1" thickBot="1">
      <c r="A68" s="267" t="s">
        <v>219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9"/>
    </row>
    <row r="69" spans="1:7" ht="15" customHeight="1">
      <c r="A69" s="270" t="s">
        <v>201</v>
      </c>
      <c r="B69" s="270"/>
      <c r="C69" s="270"/>
      <c r="D69" s="270"/>
      <c r="E69" s="270"/>
      <c r="F69" s="270"/>
      <c r="G69" s="270"/>
    </row>
    <row r="71" spans="5:7" ht="63" customHeight="1">
      <c r="E71" s="265" t="s">
        <v>220</v>
      </c>
      <c r="F71" s="265"/>
      <c r="G71" s="265"/>
    </row>
    <row r="72" spans="5:7" ht="15">
      <c r="E72" s="226"/>
      <c r="F72" s="226"/>
      <c r="G72" s="226"/>
    </row>
    <row r="73" spans="5:7" ht="15">
      <c r="E73" s="226"/>
      <c r="F73" s="226"/>
      <c r="G73" s="226"/>
    </row>
    <row r="74" spans="1:11" ht="69" customHeight="1">
      <c r="A74" s="266" t="s">
        <v>218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</row>
  </sheetData>
  <autoFilter ref="A16:K67"/>
  <mergeCells count="24">
    <mergeCell ref="E71:G71"/>
    <mergeCell ref="A74:K74"/>
    <mergeCell ref="A68:K68"/>
    <mergeCell ref="A69:G69"/>
    <mergeCell ref="A12:K12"/>
    <mergeCell ref="I13:J13"/>
    <mergeCell ref="I14:J14"/>
    <mergeCell ref="A36:I36"/>
    <mergeCell ref="M67:N67"/>
    <mergeCell ref="A3:K3"/>
    <mergeCell ref="A7:G7"/>
    <mergeCell ref="A8:F8"/>
    <mergeCell ref="A9:F9"/>
    <mergeCell ref="A11:K11"/>
    <mergeCell ref="A59:I59"/>
    <mergeCell ref="A65:I65"/>
    <mergeCell ref="A66:H66"/>
    <mergeCell ref="A67:H67"/>
    <mergeCell ref="A15:K15"/>
    <mergeCell ref="J66:K66"/>
    <mergeCell ref="J67:K67"/>
    <mergeCell ref="A21:I21"/>
    <mergeCell ref="A27:I27"/>
    <mergeCell ref="A30:I30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H114"/>
  <sheetViews>
    <sheetView showZeros="0" zoomScale="75" zoomScaleNormal="75" workbookViewId="0" topLeftCell="A1">
      <selection activeCell="C44" sqref="C44"/>
    </sheetView>
  </sheetViews>
  <sheetFormatPr defaultColWidth="10.28125" defaultRowHeight="15"/>
  <cols>
    <col min="1" max="1" width="3.28125" style="119" customWidth="1"/>
    <col min="2" max="2" width="8.28125" style="224" customWidth="1"/>
    <col min="3" max="3" width="72.28125" style="128" customWidth="1"/>
    <col min="4" max="7" width="47.140625" style="128" hidden="1" customWidth="1"/>
    <col min="8" max="8" width="21.7109375" style="118" bestFit="1" customWidth="1"/>
    <col min="9" max="9" width="19.421875" style="119" customWidth="1"/>
    <col min="10" max="10" width="19.421875" style="119" hidden="1" customWidth="1"/>
    <col min="11" max="11" width="19.421875" style="119" customWidth="1"/>
    <col min="12" max="12" width="19.421875" style="119" hidden="1" customWidth="1"/>
    <col min="13" max="13" width="19.421875" style="119" customWidth="1"/>
    <col min="14" max="18" width="19.421875" style="119" hidden="1" customWidth="1"/>
    <col min="19" max="16384" width="10.28125" style="119" customWidth="1"/>
  </cols>
  <sheetData>
    <row r="1" spans="1:17" ht="15.75">
      <c r="A1" s="115"/>
      <c r="B1" s="116"/>
      <c r="C1" s="117"/>
      <c r="D1" s="117"/>
      <c r="E1" s="117"/>
      <c r="F1" s="117"/>
      <c r="G1" s="117"/>
      <c r="J1" s="120"/>
      <c r="O1" s="121"/>
      <c r="P1" s="120"/>
      <c r="Q1" s="121"/>
    </row>
    <row r="2" spans="1:17" ht="51.75" customHeight="1">
      <c r="A2" s="115"/>
      <c r="B2" s="276" t="s">
        <v>203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0"/>
      <c r="Q2" s="121"/>
    </row>
    <row r="3" spans="1:17" ht="15.75">
      <c r="A3" s="115"/>
      <c r="B3" s="116"/>
      <c r="C3" s="117"/>
      <c r="D3" s="117"/>
      <c r="E3" s="117"/>
      <c r="F3" s="117"/>
      <c r="G3" s="117"/>
      <c r="J3" s="120"/>
      <c r="O3" s="121"/>
      <c r="P3" s="120"/>
      <c r="Q3" s="121"/>
    </row>
    <row r="4" spans="1:17" ht="15.75">
      <c r="A4" s="115"/>
      <c r="B4" s="116"/>
      <c r="C4" s="117"/>
      <c r="D4" s="117"/>
      <c r="E4" s="117"/>
      <c r="F4" s="117"/>
      <c r="G4" s="117"/>
      <c r="J4" s="120"/>
      <c r="O4" s="121"/>
      <c r="P4" s="120"/>
      <c r="Q4" s="121"/>
    </row>
    <row r="5" spans="1:17" ht="15.75">
      <c r="A5" s="115"/>
      <c r="B5" s="116"/>
      <c r="C5" s="117"/>
      <c r="D5" s="117"/>
      <c r="E5" s="117"/>
      <c r="F5" s="117"/>
      <c r="G5" s="117"/>
      <c r="J5" s="120"/>
      <c r="O5" s="121"/>
      <c r="P5" s="120"/>
      <c r="Q5" s="121"/>
    </row>
    <row r="6" spans="1:17" ht="32.25" customHeight="1">
      <c r="A6" s="115"/>
      <c r="B6" s="277" t="s">
        <v>204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20"/>
      <c r="Q6" s="121"/>
    </row>
    <row r="7" spans="1:17" ht="15.75">
      <c r="A7" s="115"/>
      <c r="B7" s="116"/>
      <c r="C7" s="122"/>
      <c r="D7" s="122"/>
      <c r="E7" s="122"/>
      <c r="F7" s="122"/>
      <c r="G7" s="122"/>
      <c r="H7" s="123"/>
      <c r="I7" s="117"/>
      <c r="J7" s="120"/>
      <c r="K7" s="120"/>
      <c r="O7" s="121"/>
      <c r="P7" s="121"/>
      <c r="Q7" s="121"/>
    </row>
    <row r="8" spans="1:17" ht="15.75">
      <c r="A8" s="115"/>
      <c r="B8" s="244" t="s">
        <v>202</v>
      </c>
      <c r="C8" s="244"/>
      <c r="D8" s="244"/>
      <c r="E8" s="244"/>
      <c r="F8" s="244"/>
      <c r="G8" s="244"/>
      <c r="H8" s="244"/>
      <c r="I8"/>
      <c r="J8"/>
      <c r="O8" s="121"/>
      <c r="P8" s="121"/>
      <c r="Q8" s="121"/>
    </row>
    <row r="9" spans="1:17" ht="15.75">
      <c r="A9" s="115"/>
      <c r="B9" s="245" t="s">
        <v>195</v>
      </c>
      <c r="C9" s="246"/>
      <c r="D9" s="246"/>
      <c r="E9" s="246"/>
      <c r="F9" s="246"/>
      <c r="G9" s="246"/>
      <c r="H9"/>
      <c r="J9" s="112">
        <v>43341</v>
      </c>
      <c r="K9" s="124" t="s">
        <v>196</v>
      </c>
      <c r="M9" s="125">
        <v>43341</v>
      </c>
      <c r="O9" s="121"/>
      <c r="P9" s="121"/>
      <c r="Q9" s="121"/>
    </row>
    <row r="10" spans="1:17" ht="15.75" customHeight="1">
      <c r="A10" s="115"/>
      <c r="B10" s="245" t="s">
        <v>198</v>
      </c>
      <c r="C10" s="246"/>
      <c r="D10" s="246"/>
      <c r="E10" s="246"/>
      <c r="F10" s="246"/>
      <c r="G10" s="246"/>
      <c r="H10" s="246"/>
      <c r="I10" s="246"/>
      <c r="J10"/>
      <c r="L10" s="126"/>
      <c r="M10" s="127"/>
      <c r="N10" s="121"/>
      <c r="O10" s="121"/>
      <c r="P10" s="121"/>
      <c r="Q10" s="121"/>
    </row>
    <row r="11" spans="1:17" ht="15.75">
      <c r="A11" s="115"/>
      <c r="B11" s="111" t="s">
        <v>197</v>
      </c>
      <c r="C11" s="127"/>
      <c r="F11" s="129"/>
      <c r="G11" s="126"/>
      <c r="H11" s="119"/>
      <c r="L11" s="126"/>
      <c r="M11" s="127"/>
      <c r="N11" s="121"/>
      <c r="O11" s="121"/>
      <c r="P11" s="121"/>
      <c r="Q11" s="121"/>
    </row>
    <row r="12" spans="1:2" ht="15.75">
      <c r="A12" s="115"/>
      <c r="B12" s="116"/>
    </row>
    <row r="13" spans="1:2" ht="4.5" customHeight="1" thickBot="1">
      <c r="A13" s="115"/>
      <c r="B13" s="116"/>
    </row>
    <row r="14" spans="1:19" ht="20.1" customHeight="1" thickBot="1">
      <c r="A14" s="130"/>
      <c r="B14" s="131"/>
      <c r="C14" s="132"/>
      <c r="D14" s="132"/>
      <c r="E14" s="132"/>
      <c r="F14" s="132"/>
      <c r="G14" s="132"/>
      <c r="H14" s="133"/>
      <c r="I14" s="134" t="s">
        <v>206</v>
      </c>
      <c r="J14" s="134"/>
      <c r="K14" s="134" t="s">
        <v>207</v>
      </c>
      <c r="L14" s="134"/>
      <c r="M14" s="134" t="s">
        <v>208</v>
      </c>
      <c r="N14" s="134"/>
      <c r="O14" s="135"/>
      <c r="R14" s="136"/>
      <c r="S14" s="137"/>
    </row>
    <row r="15" spans="1:17" ht="16.5" hidden="1" thickBot="1">
      <c r="A15" s="130"/>
      <c r="B15" s="131"/>
      <c r="C15" s="138"/>
      <c r="D15" s="139"/>
      <c r="E15" s="139"/>
      <c r="F15" s="139"/>
      <c r="G15" s="139"/>
      <c r="H15" s="140"/>
      <c r="I15" s="141" t="e">
        <f>WEEKDAY(#REF!)</f>
        <v>#REF!</v>
      </c>
      <c r="J15" s="142"/>
      <c r="K15" s="143" t="e">
        <f>WEEKDAY(#REF!)</f>
        <v>#REF!</v>
      </c>
      <c r="L15" s="144"/>
      <c r="M15" s="143" t="e">
        <f>WEEKDAY(#REF!)</f>
        <v>#REF!</v>
      </c>
      <c r="N15" s="142"/>
      <c r="O15" s="142"/>
      <c r="P15" s="142"/>
      <c r="Q15" s="144"/>
    </row>
    <row r="16" spans="1:18" ht="24" customHeight="1" thickBot="1">
      <c r="A16" s="145"/>
      <c r="B16" s="146" t="s">
        <v>209</v>
      </c>
      <c r="C16" s="147" t="s">
        <v>210</v>
      </c>
      <c r="D16" s="148"/>
      <c r="E16" s="148"/>
      <c r="F16" s="148"/>
      <c r="G16" s="148"/>
      <c r="H16" s="149" t="s">
        <v>211</v>
      </c>
      <c r="I16" s="150">
        <v>30</v>
      </c>
      <c r="J16" s="151">
        <f>$I$16</f>
        <v>30</v>
      </c>
      <c r="K16" s="152">
        <f>I16+J16</f>
        <v>60</v>
      </c>
      <c r="L16" s="151">
        <f>$I$16</f>
        <v>30</v>
      </c>
      <c r="M16" s="152">
        <f>K16+L16</f>
        <v>90</v>
      </c>
      <c r="N16" s="151">
        <f>$I$16</f>
        <v>30</v>
      </c>
      <c r="O16" s="151">
        <f>$I$16</f>
        <v>30</v>
      </c>
      <c r="P16" s="153">
        <f>$I$16</f>
        <v>30</v>
      </c>
      <c r="Q16" s="151">
        <f>$I$16</f>
        <v>30</v>
      </c>
      <c r="R16" s="154">
        <f>$I$16</f>
        <v>30</v>
      </c>
    </row>
    <row r="17" spans="1:18" ht="24" customHeight="1" thickBot="1">
      <c r="A17" s="145"/>
      <c r="B17" s="278" t="s">
        <v>205</v>
      </c>
      <c r="C17" s="279"/>
      <c r="D17" s="279"/>
      <c r="E17" s="279"/>
      <c r="F17" s="279"/>
      <c r="G17" s="279"/>
      <c r="H17" s="279"/>
      <c r="I17" s="155"/>
      <c r="J17" s="156"/>
      <c r="K17" s="157"/>
      <c r="L17" s="156"/>
      <c r="M17" s="157"/>
      <c r="N17" s="156"/>
      <c r="O17" s="156"/>
      <c r="P17" s="158"/>
      <c r="Q17" s="156"/>
      <c r="R17" s="159"/>
    </row>
    <row r="18" spans="1:18" ht="18" customHeight="1">
      <c r="A18" s="145"/>
      <c r="B18" s="160"/>
      <c r="C18" s="161"/>
      <c r="D18" s="162"/>
      <c r="E18" s="162"/>
      <c r="F18" s="162"/>
      <c r="G18" s="162"/>
      <c r="H18" s="163"/>
      <c r="I18" s="164">
        <v>1</v>
      </c>
      <c r="J18" s="165"/>
      <c r="K18" s="165">
        <f>1-SUM(I18:J18)</f>
        <v>0</v>
      </c>
      <c r="L18" s="165"/>
      <c r="M18" s="165">
        <f>1-SUM(I18:L18)</f>
        <v>0</v>
      </c>
      <c r="N18" s="165"/>
      <c r="O18" s="165"/>
      <c r="P18" s="166"/>
      <c r="Q18" s="165"/>
      <c r="R18" s="167"/>
    </row>
    <row r="19" spans="1:18" ht="18" customHeight="1">
      <c r="A19" s="145"/>
      <c r="B19" s="168">
        <v>1</v>
      </c>
      <c r="C19" s="169" t="str">
        <f>'ORÇ SANTA LUZIA'!E17</f>
        <v>SERVIÇOS PRELIMINARES</v>
      </c>
      <c r="D19" s="170"/>
      <c r="E19" s="170"/>
      <c r="F19" s="170"/>
      <c r="G19" s="170"/>
      <c r="H19" s="169">
        <f>'ORÇ SANTA LUZIA'!K21</f>
        <v>134355.57</v>
      </c>
      <c r="I19" s="171"/>
      <c r="J19" s="172"/>
      <c r="K19" s="172"/>
      <c r="L19" s="172"/>
      <c r="M19" s="172"/>
      <c r="N19" s="172"/>
      <c r="O19" s="172"/>
      <c r="P19" s="172"/>
      <c r="Q19" s="172"/>
      <c r="R19" s="173"/>
    </row>
    <row r="20" spans="1:18" ht="18" customHeight="1" thickBot="1">
      <c r="A20" s="145"/>
      <c r="B20" s="174"/>
      <c r="C20" s="175"/>
      <c r="D20" s="176"/>
      <c r="E20" s="176"/>
      <c r="F20" s="176"/>
      <c r="G20" s="176"/>
      <c r="H20" s="177"/>
      <c r="I20" s="178">
        <f>(I18*H19)</f>
        <v>134355.57</v>
      </c>
      <c r="J20" s="179">
        <f>(I20)</f>
        <v>134355.57</v>
      </c>
      <c r="K20" s="179">
        <f>(K18*H19)</f>
        <v>0</v>
      </c>
      <c r="L20" s="179">
        <f>(K20)</f>
        <v>0</v>
      </c>
      <c r="M20" s="179">
        <f>(M18*H19)</f>
        <v>0</v>
      </c>
      <c r="N20" s="179">
        <f>(M20)</f>
        <v>0</v>
      </c>
      <c r="O20" s="179" t="e">
        <f>(#REF!)</f>
        <v>#REF!</v>
      </c>
      <c r="P20" s="180" t="e">
        <f>(#REF!)</f>
        <v>#REF!</v>
      </c>
      <c r="Q20" s="179" t="e">
        <f>(#REF!)</f>
        <v>#REF!</v>
      </c>
      <c r="R20" s="181" t="e">
        <f>(#REF!)</f>
        <v>#REF!</v>
      </c>
    </row>
    <row r="21" spans="1:18" ht="18" customHeight="1">
      <c r="A21" s="145"/>
      <c r="B21" s="160"/>
      <c r="C21" s="161"/>
      <c r="D21" s="162"/>
      <c r="E21" s="162"/>
      <c r="F21" s="162"/>
      <c r="G21" s="162"/>
      <c r="H21" s="163"/>
      <c r="I21" s="164">
        <v>1</v>
      </c>
      <c r="J21" s="165"/>
      <c r="K21" s="165"/>
      <c r="L21" s="165"/>
      <c r="M21" s="165"/>
      <c r="N21" s="165"/>
      <c r="O21" s="165"/>
      <c r="P21" s="166"/>
      <c r="Q21" s="165"/>
      <c r="R21" s="167"/>
    </row>
    <row r="22" spans="1:18" ht="18" customHeight="1">
      <c r="A22" s="145"/>
      <c r="B22" s="168">
        <v>2</v>
      </c>
      <c r="C22" s="169" t="str">
        <f>'ORÇ SANTA LUZIA'!E22</f>
        <v>SERVIÇOS DE CONSERVAÇÃO</v>
      </c>
      <c r="D22" s="182"/>
      <c r="E22" s="182"/>
      <c r="F22" s="182"/>
      <c r="G22" s="182"/>
      <c r="H22" s="169">
        <f>'ORÇ SANTA LUZIA'!K27</f>
        <v>195616.7</v>
      </c>
      <c r="I22" s="171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8" customHeight="1" thickBot="1">
      <c r="A23" s="145"/>
      <c r="B23" s="174"/>
      <c r="C23" s="175"/>
      <c r="D23" s="176"/>
      <c r="E23" s="176"/>
      <c r="F23" s="176"/>
      <c r="G23" s="176"/>
      <c r="H23" s="177"/>
      <c r="I23" s="178">
        <f>(I21*H22)</f>
        <v>195616.7</v>
      </c>
      <c r="J23" s="179">
        <f>(I23)</f>
        <v>195616.7</v>
      </c>
      <c r="K23" s="179">
        <f>(K21*H22)</f>
        <v>0</v>
      </c>
      <c r="L23" s="179">
        <f>(K23)</f>
        <v>0</v>
      </c>
      <c r="M23" s="179">
        <f>(M21*H22)</f>
        <v>0</v>
      </c>
      <c r="N23" s="179">
        <f>(M23)</f>
        <v>0</v>
      </c>
      <c r="O23" s="179" t="e">
        <f>(#REF!)</f>
        <v>#REF!</v>
      </c>
      <c r="P23" s="180" t="e">
        <f>(#REF!)</f>
        <v>#REF!</v>
      </c>
      <c r="Q23" s="179" t="e">
        <f>(#REF!)</f>
        <v>#REF!</v>
      </c>
      <c r="R23" s="181" t="e">
        <f>(#REF!)</f>
        <v>#REF!</v>
      </c>
    </row>
    <row r="24" spans="1:18" ht="18" customHeight="1">
      <c r="A24" s="145"/>
      <c r="B24" s="160"/>
      <c r="C24" s="183"/>
      <c r="D24" s="184"/>
      <c r="E24" s="184"/>
      <c r="F24" s="184"/>
      <c r="G24" s="184"/>
      <c r="H24" s="185"/>
      <c r="I24" s="164">
        <v>0.5</v>
      </c>
      <c r="J24" s="165"/>
      <c r="K24" s="165">
        <v>0.5</v>
      </c>
      <c r="L24" s="165"/>
      <c r="M24" s="165"/>
      <c r="N24" s="165"/>
      <c r="O24" s="165"/>
      <c r="P24" s="166"/>
      <c r="Q24" s="165"/>
      <c r="R24" s="167"/>
    </row>
    <row r="25" spans="1:18" ht="18" customHeight="1">
      <c r="A25" s="145"/>
      <c r="B25" s="186">
        <v>3</v>
      </c>
      <c r="C25" s="187" t="str">
        <f>'ORÇ SANTA LUZIA'!E31</f>
        <v>SERVIÇOS DE TERRAPLENAGEM</v>
      </c>
      <c r="D25" s="170"/>
      <c r="E25" s="170"/>
      <c r="F25" s="170"/>
      <c r="G25" s="170"/>
      <c r="H25" s="187">
        <f>'ORÇ SANTA LUZIA'!K36</f>
        <v>944216.02</v>
      </c>
      <c r="I25" s="171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18" ht="18" customHeight="1" thickBot="1">
      <c r="A26" s="145"/>
      <c r="B26" s="174"/>
      <c r="C26" s="188"/>
      <c r="D26" s="189"/>
      <c r="E26" s="189"/>
      <c r="F26" s="189"/>
      <c r="G26" s="189"/>
      <c r="H26" s="190"/>
      <c r="I26" s="178">
        <f>(I24*H25)</f>
        <v>472108.01</v>
      </c>
      <c r="J26" s="179">
        <f>(I26)</f>
        <v>472108.01</v>
      </c>
      <c r="K26" s="179">
        <f>(K24*H25)</f>
        <v>472108.01</v>
      </c>
      <c r="L26" s="179">
        <f>(K26)</f>
        <v>472108.01</v>
      </c>
      <c r="M26" s="179">
        <f>(M24*H25)</f>
        <v>0</v>
      </c>
      <c r="N26" s="179">
        <f>(M26)</f>
        <v>0</v>
      </c>
      <c r="O26" s="179" t="e">
        <f>(#REF!)</f>
        <v>#REF!</v>
      </c>
      <c r="P26" s="180" t="e">
        <f>(#REF!)</f>
        <v>#REF!</v>
      </c>
      <c r="Q26" s="179" t="e">
        <f>(#REF!)</f>
        <v>#REF!</v>
      </c>
      <c r="R26" s="181" t="e">
        <f>(#REF!)</f>
        <v>#REF!</v>
      </c>
    </row>
    <row r="27" spans="1:18" ht="18" customHeight="1">
      <c r="A27" s="145"/>
      <c r="B27" s="160"/>
      <c r="C27" s="161"/>
      <c r="D27" s="162"/>
      <c r="E27" s="162"/>
      <c r="F27" s="162"/>
      <c r="G27" s="162"/>
      <c r="H27" s="163"/>
      <c r="I27" s="164"/>
      <c r="J27" s="165"/>
      <c r="K27" s="165">
        <v>0.5</v>
      </c>
      <c r="L27" s="165"/>
      <c r="M27" s="165">
        <v>0.5</v>
      </c>
      <c r="N27" s="165"/>
      <c r="O27" s="165"/>
      <c r="P27" s="191"/>
      <c r="Q27" s="191"/>
      <c r="R27" s="192"/>
    </row>
    <row r="28" spans="1:18" ht="18" customHeight="1">
      <c r="A28" s="145"/>
      <c r="B28" s="168">
        <v>4</v>
      </c>
      <c r="C28" s="169" t="str">
        <f>'ORÇ SANTA LUZIA'!E37</f>
        <v>SERVIÇOS DE PAVIMENTAÇÃO</v>
      </c>
      <c r="D28" s="170"/>
      <c r="E28" s="170"/>
      <c r="F28" s="170"/>
      <c r="G28" s="170"/>
      <c r="H28" s="169">
        <f>'ORÇ SANTA LUZIA'!K59</f>
        <v>1583327.27</v>
      </c>
      <c r="I28" s="171"/>
      <c r="J28" s="172"/>
      <c r="K28" s="172"/>
      <c r="L28" s="172"/>
      <c r="M28" s="172"/>
      <c r="N28" s="172"/>
      <c r="O28" s="172"/>
      <c r="P28" s="191"/>
      <c r="Q28" s="191"/>
      <c r="R28" s="192"/>
    </row>
    <row r="29" spans="1:18" ht="18" customHeight="1" thickBot="1">
      <c r="A29" s="145"/>
      <c r="B29" s="174"/>
      <c r="C29" s="175"/>
      <c r="D29" s="176"/>
      <c r="E29" s="176"/>
      <c r="F29" s="176"/>
      <c r="G29" s="176"/>
      <c r="H29" s="177"/>
      <c r="I29" s="178">
        <f>(I27*H28)</f>
        <v>0</v>
      </c>
      <c r="J29" s="179">
        <f>(I29)</f>
        <v>0</v>
      </c>
      <c r="K29" s="179">
        <f>(K27*H28)</f>
        <v>791663.635</v>
      </c>
      <c r="L29" s="179">
        <f>(K29)</f>
        <v>791663.635</v>
      </c>
      <c r="M29" s="179">
        <f>(M27*H28)</f>
        <v>791663.635</v>
      </c>
      <c r="N29" s="179">
        <f>(M29)</f>
        <v>791663.635</v>
      </c>
      <c r="O29" s="179" t="e">
        <f>(#REF!)</f>
        <v>#REF!</v>
      </c>
      <c r="P29" s="191"/>
      <c r="Q29" s="191"/>
      <c r="R29" s="192"/>
    </row>
    <row r="30" spans="1:18" ht="18" customHeight="1">
      <c r="A30" s="145"/>
      <c r="B30" s="160"/>
      <c r="C30" s="161"/>
      <c r="D30" s="162"/>
      <c r="E30" s="162"/>
      <c r="F30" s="162"/>
      <c r="G30" s="162"/>
      <c r="H30" s="163"/>
      <c r="I30" s="164"/>
      <c r="J30" s="165"/>
      <c r="K30" s="165">
        <v>1</v>
      </c>
      <c r="L30" s="165"/>
      <c r="M30" s="165"/>
      <c r="N30" s="165"/>
      <c r="O30" s="165"/>
      <c r="P30" s="191"/>
      <c r="Q30" s="191"/>
      <c r="R30" s="192"/>
    </row>
    <row r="31" spans="1:18" ht="18" customHeight="1">
      <c r="A31" s="145"/>
      <c r="B31" s="168">
        <v>5</v>
      </c>
      <c r="C31" s="169" t="str">
        <f>'ORÇ SANTA LUZIA'!E60</f>
        <v>SERVIÇOS DE OBRA DE ARTE CORRENTE (OAC)</v>
      </c>
      <c r="D31" s="170"/>
      <c r="E31" s="170"/>
      <c r="F31" s="170"/>
      <c r="G31" s="170"/>
      <c r="H31" s="169">
        <f>'ORÇ SANTA LUZIA'!K65</f>
        <v>23183.629999999997</v>
      </c>
      <c r="I31" s="171"/>
      <c r="J31" s="172"/>
      <c r="K31" s="172"/>
      <c r="L31" s="172"/>
      <c r="M31" s="172"/>
      <c r="N31" s="172"/>
      <c r="O31" s="172"/>
      <c r="P31" s="191"/>
      <c r="Q31" s="191"/>
      <c r="R31" s="192"/>
    </row>
    <row r="32" spans="1:18" ht="18" customHeight="1" thickBot="1">
      <c r="A32" s="145"/>
      <c r="B32" s="174"/>
      <c r="C32" s="175"/>
      <c r="D32" s="176"/>
      <c r="E32" s="176"/>
      <c r="F32" s="176"/>
      <c r="G32" s="176"/>
      <c r="H32" s="177"/>
      <c r="I32" s="178">
        <f>(I30*H31)</f>
        <v>0</v>
      </c>
      <c r="J32" s="179">
        <f>(I32)</f>
        <v>0</v>
      </c>
      <c r="K32" s="179">
        <f>(K30*H31)</f>
        <v>23183.629999999997</v>
      </c>
      <c r="L32" s="179">
        <f>(K32)</f>
        <v>23183.629999999997</v>
      </c>
      <c r="M32" s="179">
        <f>(M30*H31)</f>
        <v>0</v>
      </c>
      <c r="N32" s="179">
        <f>(M32)</f>
        <v>0</v>
      </c>
      <c r="O32" s="179" t="e">
        <f>(#REF!)</f>
        <v>#REF!</v>
      </c>
      <c r="P32" s="191"/>
      <c r="Q32" s="191"/>
      <c r="R32" s="192"/>
    </row>
    <row r="33" spans="1:18" ht="18" customHeight="1">
      <c r="A33" s="193"/>
      <c r="B33" s="194"/>
      <c r="C33" s="195"/>
      <c r="D33" s="195"/>
      <c r="E33" s="195"/>
      <c r="F33" s="195"/>
      <c r="G33" s="195"/>
      <c r="H33" s="196" t="s">
        <v>212</v>
      </c>
      <c r="I33" s="197">
        <f>(I34/$C$35)</f>
        <v>0.629483323850041</v>
      </c>
      <c r="J33" s="198"/>
      <c r="K33" s="197">
        <f>(K34/$C$35)</f>
        <v>1.010019700463579</v>
      </c>
      <c r="L33" s="198"/>
      <c r="M33" s="197">
        <f>(M34/$C$35)</f>
        <v>0.6213082016316442</v>
      </c>
      <c r="N33" s="198"/>
      <c r="O33" s="198"/>
      <c r="P33" s="198"/>
      <c r="Q33" s="198"/>
      <c r="R33" s="199"/>
    </row>
    <row r="34" spans="1:18" ht="18" customHeight="1" thickBot="1">
      <c r="A34" s="193"/>
      <c r="B34" s="200"/>
      <c r="C34" s="201" t="s">
        <v>213</v>
      </c>
      <c r="D34" s="201"/>
      <c r="E34" s="201"/>
      <c r="F34" s="201"/>
      <c r="G34" s="201"/>
      <c r="H34" s="202" t="s">
        <v>214</v>
      </c>
      <c r="I34" s="203">
        <f>I26+I23+I20</f>
        <v>802080.28</v>
      </c>
      <c r="J34" s="203">
        <f>SUM(J18:J26)</f>
        <v>802080.28</v>
      </c>
      <c r="K34" s="203">
        <f>K32+K26+K23+K29</f>
        <v>1286955.275</v>
      </c>
      <c r="L34" s="203">
        <f>SUM(L18:L26)</f>
        <v>472108.01</v>
      </c>
      <c r="M34" s="203">
        <f>M32+M29+M23</f>
        <v>791663.635</v>
      </c>
      <c r="N34" s="203">
        <f>SUM(N18:N26)</f>
        <v>0</v>
      </c>
      <c r="O34" s="203" t="e">
        <f>SUM(O18:O26)</f>
        <v>#REF!</v>
      </c>
      <c r="P34" s="203" t="e">
        <f>SUM(P18:P26)</f>
        <v>#REF!</v>
      </c>
      <c r="Q34" s="203" t="e">
        <f>SUM(Q18:Q26)</f>
        <v>#REF!</v>
      </c>
      <c r="R34" s="181" t="e">
        <f>SUM(R18:R26)</f>
        <v>#REF!</v>
      </c>
    </row>
    <row r="35" spans="1:18" ht="18" customHeight="1" hidden="1">
      <c r="A35" s="193"/>
      <c r="B35" s="200"/>
      <c r="C35" s="204">
        <f>IF((SUM(H18:H26))&gt;0,(SUM(H18:H26)),0.001)</f>
        <v>1274188.29</v>
      </c>
      <c r="D35" s="204"/>
      <c r="E35" s="204"/>
      <c r="F35" s="204"/>
      <c r="G35" s="204"/>
      <c r="H35" s="205"/>
      <c r="I35" s="206"/>
      <c r="J35" s="207"/>
      <c r="K35" s="206"/>
      <c r="L35" s="207"/>
      <c r="M35" s="206"/>
      <c r="N35" s="207"/>
      <c r="O35" s="207"/>
      <c r="P35" s="207"/>
      <c r="Q35" s="207"/>
      <c r="R35" s="208"/>
    </row>
    <row r="36" spans="1:18" ht="18" customHeight="1">
      <c r="A36" s="193"/>
      <c r="B36" s="200"/>
      <c r="C36" s="201" t="s">
        <v>215</v>
      </c>
      <c r="D36" s="201"/>
      <c r="E36" s="201"/>
      <c r="F36" s="201"/>
      <c r="G36" s="201"/>
      <c r="H36" s="209" t="s">
        <v>212</v>
      </c>
      <c r="I36" s="210">
        <f>(I33)</f>
        <v>0.629483323850041</v>
      </c>
      <c r="J36" s="211"/>
      <c r="K36" s="210">
        <f>(I36+K33)</f>
        <v>1.63950302431362</v>
      </c>
      <c r="L36" s="211"/>
      <c r="M36" s="210">
        <f>(K36+M33)</f>
        <v>2.260811225945264</v>
      </c>
      <c r="N36" s="211"/>
      <c r="O36" s="211"/>
      <c r="P36" s="211"/>
      <c r="Q36" s="211"/>
      <c r="R36" s="167"/>
    </row>
    <row r="37" spans="1:18" ht="18" customHeight="1" thickBot="1">
      <c r="A37" s="193"/>
      <c r="B37" s="212"/>
      <c r="C37" s="213"/>
      <c r="D37" s="213"/>
      <c r="E37" s="213"/>
      <c r="F37" s="213"/>
      <c r="G37" s="213"/>
      <c r="H37" s="202" t="s">
        <v>216</v>
      </c>
      <c r="I37" s="203">
        <f>(I34)</f>
        <v>802080.28</v>
      </c>
      <c r="J37" s="214"/>
      <c r="K37" s="203">
        <f>(I37+K34)</f>
        <v>2089035.555</v>
      </c>
      <c r="L37" s="214"/>
      <c r="M37" s="203">
        <f>(K37+M34)</f>
        <v>2880699.19</v>
      </c>
      <c r="N37" s="214"/>
      <c r="O37" s="214"/>
      <c r="P37" s="214"/>
      <c r="Q37" s="214"/>
      <c r="R37" s="215"/>
    </row>
    <row r="38" spans="1:17" ht="5.25" customHeight="1">
      <c r="A38" s="130" t="s">
        <v>217</v>
      </c>
      <c r="B38" s="216"/>
      <c r="C38" s="217"/>
      <c r="D38" s="217"/>
      <c r="E38" s="217"/>
      <c r="F38" s="217"/>
      <c r="G38" s="217"/>
      <c r="H38" s="218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5.75">
      <c r="A39" s="130"/>
      <c r="B39" s="216"/>
      <c r="C39" s="220"/>
      <c r="D39" s="220"/>
      <c r="E39" s="220"/>
      <c r="F39" s="220"/>
      <c r="G39" s="220"/>
      <c r="H39" s="221"/>
      <c r="I39" s="222"/>
      <c r="J39" s="222"/>
      <c r="K39" s="222"/>
      <c r="L39" s="222"/>
      <c r="M39" s="222"/>
      <c r="N39" s="222"/>
      <c r="O39" s="222"/>
      <c r="P39" s="219"/>
      <c r="Q39" s="219"/>
    </row>
    <row r="40" spans="1:17" ht="15.75">
      <c r="A40" s="130"/>
      <c r="B40" s="216"/>
      <c r="C40" s="220"/>
      <c r="D40" s="220"/>
      <c r="E40" s="220"/>
      <c r="F40" s="220"/>
      <c r="G40" s="220"/>
      <c r="H40" s="221"/>
      <c r="I40" s="222"/>
      <c r="J40" s="222"/>
      <c r="K40" s="222"/>
      <c r="L40" s="222"/>
      <c r="M40" s="222"/>
      <c r="N40" s="222"/>
      <c r="O40" s="222"/>
      <c r="P40" s="219"/>
      <c r="Q40" s="219"/>
    </row>
    <row r="41" spans="1:17" ht="86.25" customHeight="1">
      <c r="A41" s="130"/>
      <c r="B41" s="216"/>
      <c r="C41" s="265" t="s">
        <v>220</v>
      </c>
      <c r="D41" s="265"/>
      <c r="E41" s="265"/>
      <c r="F41" s="220"/>
      <c r="G41" s="220"/>
      <c r="H41" s="221"/>
      <c r="I41" s="222"/>
      <c r="J41" s="222"/>
      <c r="K41" s="222"/>
      <c r="L41" s="222"/>
      <c r="M41" s="222"/>
      <c r="N41" s="222"/>
      <c r="O41" s="222"/>
      <c r="P41" s="219"/>
      <c r="Q41" s="219"/>
    </row>
    <row r="42" spans="1:17" ht="15.75">
      <c r="A42" s="130"/>
      <c r="B42" s="216"/>
      <c r="C42" s="220"/>
      <c r="D42" s="220"/>
      <c r="E42" s="220"/>
      <c r="F42" s="220"/>
      <c r="G42" s="220"/>
      <c r="H42" s="221"/>
      <c r="I42" s="222"/>
      <c r="J42" s="222"/>
      <c r="K42" s="222"/>
      <c r="L42" s="222"/>
      <c r="M42" s="222"/>
      <c r="N42" s="222"/>
      <c r="O42" s="222"/>
      <c r="P42" s="219"/>
      <c r="Q42" s="219"/>
    </row>
    <row r="43" spans="1:17" ht="15.75">
      <c r="A43" s="130"/>
      <c r="B43" s="216"/>
      <c r="C43" s="220"/>
      <c r="D43" s="220"/>
      <c r="E43" s="220"/>
      <c r="F43" s="220"/>
      <c r="G43" s="220"/>
      <c r="H43" s="221"/>
      <c r="I43" s="222"/>
      <c r="J43" s="222"/>
      <c r="K43" s="222"/>
      <c r="L43" s="222"/>
      <c r="M43" s="222"/>
      <c r="N43" s="222"/>
      <c r="O43" s="222"/>
      <c r="P43" s="219"/>
      <c r="Q43" s="219"/>
    </row>
    <row r="44" spans="1:17" ht="15.75">
      <c r="A44" s="130"/>
      <c r="B44" s="216"/>
      <c r="C44" s="220"/>
      <c r="D44" s="220"/>
      <c r="E44" s="220"/>
      <c r="F44" s="220"/>
      <c r="G44" s="220"/>
      <c r="H44" s="221"/>
      <c r="I44" s="222"/>
      <c r="J44" s="222"/>
      <c r="K44" s="222"/>
      <c r="L44" s="222"/>
      <c r="M44" s="222"/>
      <c r="N44" s="222"/>
      <c r="O44" s="222"/>
      <c r="P44" s="219"/>
      <c r="Q44" s="219"/>
    </row>
    <row r="45" spans="2:15" ht="78.75" customHeight="1">
      <c r="B45" s="216"/>
      <c r="C45" s="275" t="s">
        <v>218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ht="15.75">
      <c r="B46" s="216"/>
    </row>
    <row r="47" ht="15.75">
      <c r="B47" s="216"/>
    </row>
    <row r="48" ht="15.75">
      <c r="B48" s="216"/>
    </row>
    <row r="49" ht="15.75">
      <c r="B49" s="216"/>
    </row>
    <row r="50" ht="15.75">
      <c r="B50" s="216"/>
    </row>
    <row r="51" ht="15.75">
      <c r="B51" s="216"/>
    </row>
    <row r="52" spans="1:242" s="128" customFormat="1" ht="15.75">
      <c r="A52" s="119"/>
      <c r="B52" s="216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</row>
    <row r="53" spans="1:242" s="128" customFormat="1" ht="15.75">
      <c r="A53" s="119"/>
      <c r="B53" s="216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</row>
    <row r="54" spans="1:242" s="128" customFormat="1" ht="15.75">
      <c r="A54" s="119"/>
      <c r="B54" s="216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</row>
    <row r="55" spans="1:242" s="128" customFormat="1" ht="15.75">
      <c r="A55" s="119"/>
      <c r="B55" s="216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</row>
    <row r="56" spans="1:242" s="128" customFormat="1" ht="15.75">
      <c r="A56" s="119"/>
      <c r="B56" s="216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</row>
    <row r="57" spans="1:242" s="128" customFormat="1" ht="15.75">
      <c r="A57" s="119"/>
      <c r="B57" s="216"/>
      <c r="H57" s="118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</row>
    <row r="58" spans="1:242" s="128" customFormat="1" ht="15.75">
      <c r="A58" s="119"/>
      <c r="B58" s="216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</row>
    <row r="59" spans="1:242" s="128" customFormat="1" ht="15.75">
      <c r="A59" s="119"/>
      <c r="B59" s="216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</row>
    <row r="60" spans="1:242" s="128" customFormat="1" ht="15.75">
      <c r="A60" s="119"/>
      <c r="B60" s="216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</row>
    <row r="61" spans="1:242" s="128" customFormat="1" ht="15.75">
      <c r="A61" s="119"/>
      <c r="B61" s="216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</row>
    <row r="62" spans="1:242" s="128" customFormat="1" ht="15.75">
      <c r="A62" s="119"/>
      <c r="B62" s="216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</row>
    <row r="63" spans="1:242" s="128" customFormat="1" ht="15.75">
      <c r="A63" s="119"/>
      <c r="B63" s="216"/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</row>
    <row r="64" spans="1:242" s="128" customFormat="1" ht="15.75">
      <c r="A64" s="119"/>
      <c r="B64" s="216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</row>
    <row r="65" spans="1:242" s="128" customFormat="1" ht="15.75">
      <c r="A65" s="119"/>
      <c r="B65" s="216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</row>
    <row r="66" spans="1:242" s="128" customFormat="1" ht="15.75">
      <c r="A66" s="119"/>
      <c r="B66" s="216"/>
      <c r="H66" s="118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</row>
    <row r="67" spans="1:242" s="128" customFormat="1" ht="15.75">
      <c r="A67" s="119"/>
      <c r="B67" s="216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</row>
    <row r="68" spans="1:242" s="128" customFormat="1" ht="15.75">
      <c r="A68" s="119"/>
      <c r="B68" s="216"/>
      <c r="H68" s="118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</row>
    <row r="69" spans="1:242" s="128" customFormat="1" ht="15.75">
      <c r="A69" s="119"/>
      <c r="B69" s="216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</row>
    <row r="70" spans="1:242" s="128" customFormat="1" ht="15.75">
      <c r="A70" s="119"/>
      <c r="B70" s="216"/>
      <c r="H70" s="118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</row>
    <row r="71" spans="1:242" s="128" customFormat="1" ht="15.75">
      <c r="A71" s="119"/>
      <c r="B71" s="216"/>
      <c r="H71" s="118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</row>
    <row r="72" spans="1:242" s="128" customFormat="1" ht="15.75">
      <c r="A72" s="119"/>
      <c r="B72" s="216"/>
      <c r="H72" s="118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</row>
    <row r="73" spans="1:242" s="128" customFormat="1" ht="15.75">
      <c r="A73" s="119"/>
      <c r="B73" s="216"/>
      <c r="H73" s="118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</row>
    <row r="74" spans="1:242" s="128" customFormat="1" ht="15.75">
      <c r="A74" s="119"/>
      <c r="B74" s="216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</row>
    <row r="75" spans="1:242" s="128" customFormat="1" ht="15.75">
      <c r="A75" s="119"/>
      <c r="B75" s="216"/>
      <c r="H75" s="118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</row>
    <row r="76" spans="1:242" s="128" customFormat="1" ht="15.75">
      <c r="A76" s="119"/>
      <c r="B76" s="216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</row>
    <row r="77" spans="1:242" s="128" customFormat="1" ht="15.75">
      <c r="A77" s="119"/>
      <c r="B77" s="216"/>
      <c r="H77" s="118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</row>
    <row r="78" spans="1:242" s="128" customFormat="1" ht="15.75">
      <c r="A78" s="119"/>
      <c r="B78" s="216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</row>
    <row r="79" spans="1:242" s="128" customFormat="1" ht="15.75">
      <c r="A79" s="119"/>
      <c r="B79" s="216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</row>
    <row r="80" spans="1:242" s="128" customFormat="1" ht="15.75">
      <c r="A80" s="119"/>
      <c r="B80" s="216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</row>
    <row r="81" spans="1:242" s="128" customFormat="1" ht="15.75">
      <c r="A81" s="119"/>
      <c r="B81" s="216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</row>
    <row r="82" spans="1:242" s="128" customFormat="1" ht="15.75">
      <c r="A82" s="119"/>
      <c r="B82" s="216"/>
      <c r="H82" s="118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</row>
    <row r="83" spans="1:242" s="128" customFormat="1" ht="15.75">
      <c r="A83" s="119"/>
      <c r="B83" s="216"/>
      <c r="H83" s="118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</row>
    <row r="84" spans="1:242" s="128" customFormat="1" ht="15.75">
      <c r="A84" s="119"/>
      <c r="B84" s="216"/>
      <c r="H84" s="118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</row>
    <row r="85" spans="1:242" s="128" customFormat="1" ht="15.75">
      <c r="A85" s="119"/>
      <c r="B85" s="216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</row>
    <row r="86" spans="1:242" s="128" customFormat="1" ht="15.75">
      <c r="A86" s="119"/>
      <c r="B86" s="216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</row>
    <row r="87" spans="1:242" s="128" customFormat="1" ht="15.75">
      <c r="A87" s="119"/>
      <c r="B87" s="216"/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</row>
    <row r="88" spans="1:242" s="128" customFormat="1" ht="15.75">
      <c r="A88" s="119"/>
      <c r="B88" s="216"/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</row>
    <row r="89" spans="1:242" s="128" customFormat="1" ht="15.75">
      <c r="A89" s="119"/>
      <c r="B89" s="216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</row>
    <row r="90" spans="1:242" s="128" customFormat="1" ht="15.75">
      <c r="A90" s="119"/>
      <c r="B90" s="216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</row>
    <row r="91" spans="1:242" s="128" customFormat="1" ht="15.75">
      <c r="A91" s="119"/>
      <c r="B91" s="216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</row>
    <row r="92" spans="1:242" s="128" customFormat="1" ht="15.75">
      <c r="A92" s="119"/>
      <c r="B92" s="216"/>
      <c r="H92" s="118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</row>
    <row r="93" spans="1:242" s="128" customFormat="1" ht="15.75">
      <c r="A93" s="119"/>
      <c r="B93" s="216"/>
      <c r="H93" s="118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</row>
    <row r="94" spans="1:242" s="128" customFormat="1" ht="15.75">
      <c r="A94" s="119"/>
      <c r="B94" s="216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</row>
    <row r="95" spans="1:242" s="128" customFormat="1" ht="15.75">
      <c r="A95" s="119"/>
      <c r="B95" s="216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</row>
    <row r="96" spans="1:242" s="128" customFormat="1" ht="15">
      <c r="A96" s="119"/>
      <c r="B96" s="223"/>
      <c r="H96" s="118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</row>
    <row r="97" spans="1:242" s="128" customFormat="1" ht="15">
      <c r="A97" s="119"/>
      <c r="B97" s="223"/>
      <c r="H97" s="118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</row>
    <row r="98" spans="1:242" s="128" customFormat="1" ht="15">
      <c r="A98" s="119"/>
      <c r="B98" s="223"/>
      <c r="H98" s="118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</row>
    <row r="99" spans="1:242" s="128" customFormat="1" ht="15">
      <c r="A99" s="119"/>
      <c r="B99" s="223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</row>
    <row r="100" spans="1:242" s="128" customFormat="1" ht="15">
      <c r="A100" s="119"/>
      <c r="B100" s="223"/>
      <c r="H100" s="118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</row>
    <row r="101" spans="1:242" s="128" customFormat="1" ht="15">
      <c r="A101" s="119"/>
      <c r="B101" s="223"/>
      <c r="H101" s="118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</row>
    <row r="102" spans="1:242" s="128" customFormat="1" ht="15">
      <c r="A102" s="119"/>
      <c r="B102" s="223"/>
      <c r="H102" s="118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</row>
    <row r="103" spans="1:242" s="128" customFormat="1" ht="15">
      <c r="A103" s="119"/>
      <c r="B103" s="223"/>
      <c r="H103" s="11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</row>
    <row r="104" spans="1:242" s="128" customFormat="1" ht="15">
      <c r="A104" s="119"/>
      <c r="B104" s="223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</row>
    <row r="105" spans="1:242" s="128" customFormat="1" ht="15">
      <c r="A105" s="119"/>
      <c r="B105" s="223"/>
      <c r="H105" s="11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</row>
    <row r="106" spans="1:242" s="128" customFormat="1" ht="15">
      <c r="A106" s="119"/>
      <c r="B106" s="223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</row>
    <row r="107" spans="1:242" s="128" customFormat="1" ht="15">
      <c r="A107" s="119"/>
      <c r="B107" s="223"/>
      <c r="H107" s="1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</row>
    <row r="108" spans="1:242" s="128" customFormat="1" ht="15">
      <c r="A108" s="119"/>
      <c r="B108" s="223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</row>
    <row r="109" spans="1:242" s="128" customFormat="1" ht="15">
      <c r="A109" s="119"/>
      <c r="B109" s="223"/>
      <c r="H109" s="118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</row>
    <row r="110" spans="1:242" s="128" customFormat="1" ht="15">
      <c r="A110" s="119"/>
      <c r="B110" s="223"/>
      <c r="H110" s="118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</row>
    <row r="111" spans="1:242" s="128" customFormat="1" ht="15">
      <c r="A111" s="119"/>
      <c r="B111" s="223"/>
      <c r="H111" s="118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</row>
    <row r="112" spans="1:242" s="128" customFormat="1" ht="15">
      <c r="A112" s="119"/>
      <c r="B112" s="223"/>
      <c r="H112" s="118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</row>
    <row r="113" spans="1:242" s="128" customFormat="1" ht="15">
      <c r="A113" s="119"/>
      <c r="B113" s="223"/>
      <c r="H113" s="11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</row>
    <row r="114" spans="1:242" s="128" customFormat="1" ht="15">
      <c r="A114" s="119"/>
      <c r="B114" s="223"/>
      <c r="H114" s="118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</row>
  </sheetData>
  <mergeCells count="8">
    <mergeCell ref="C45:O45"/>
    <mergeCell ref="B2:O2"/>
    <mergeCell ref="B6:O6"/>
    <mergeCell ref="B8:H8"/>
    <mergeCell ref="B9:G9"/>
    <mergeCell ref="B10:I10"/>
    <mergeCell ref="B17:H17"/>
    <mergeCell ref="C41:E41"/>
  </mergeCells>
  <conditionalFormatting sqref="I19:Q19 I22:Q22 J25:Q25 I28:O28 I31:O31">
    <cfRule type="cellIs" priority="2" dxfId="0" operator="notEqual" stopIfTrue="1">
      <formula>I18</formula>
    </cfRule>
  </conditionalFormatting>
  <conditionalFormatting sqref="I25">
    <cfRule type="cellIs" priority="1" dxfId="0" operator="notEqual" stopIfTrue="1">
      <formula>I24</formula>
    </cfRule>
  </conditionalFormatting>
  <printOptions horizontalCentered="1"/>
  <pageMargins left="0.1968503937007874" right="0.1968503937007874" top="0" bottom="0" header="0.5118110236220472" footer="0"/>
  <pageSetup fitToWidth="30" horizontalDpi="144" verticalDpi="144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73"/>
  <sheetViews>
    <sheetView view="pageBreakPreview" zoomScaleSheetLayoutView="100" workbookViewId="0" topLeftCell="A1">
      <selection activeCell="E69" sqref="E69:G69"/>
    </sheetView>
  </sheetViews>
  <sheetFormatPr defaultColWidth="9.140625" defaultRowHeight="15"/>
  <cols>
    <col min="1" max="1" width="6.421875" style="0" customWidth="1"/>
    <col min="2" max="2" width="11.57421875" style="0" customWidth="1"/>
    <col min="3" max="3" width="10.7109375" style="0" customWidth="1"/>
    <col min="4" max="4" width="12.140625" style="0" hidden="1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0" width="14.421875" style="0" customWidth="1"/>
    <col min="11" max="11" width="18.140625" style="0" bestFit="1" customWidth="1"/>
  </cols>
  <sheetData>
    <row r="3" spans="1:11" ht="27">
      <c r="A3" s="243" t="s">
        <v>194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6" ht="3" customHeight="1"/>
    <row r="7" spans="1:7" ht="15">
      <c r="A7" s="244" t="s">
        <v>202</v>
      </c>
      <c r="B7" s="244"/>
      <c r="C7" s="244"/>
      <c r="D7" s="244"/>
      <c r="E7" s="244"/>
      <c r="F7" s="244"/>
      <c r="G7" s="244"/>
    </row>
    <row r="8" spans="1:9" ht="15">
      <c r="A8" s="245" t="s">
        <v>195</v>
      </c>
      <c r="B8" s="246"/>
      <c r="C8" s="246"/>
      <c r="D8" s="246"/>
      <c r="E8" s="246"/>
      <c r="F8" s="246"/>
      <c r="H8" s="111" t="s">
        <v>196</v>
      </c>
      <c r="I8" s="112">
        <v>43340</v>
      </c>
    </row>
    <row r="9" spans="1:8" ht="15" customHeight="1">
      <c r="A9" s="245" t="s">
        <v>205</v>
      </c>
      <c r="B9" s="246"/>
      <c r="C9" s="246"/>
      <c r="D9" s="246"/>
      <c r="E9" s="246"/>
      <c r="F9" s="246"/>
      <c r="G9" s="246"/>
      <c r="H9" s="111" t="s">
        <v>197</v>
      </c>
    </row>
    <row r="11" spans="1:11" ht="18.75">
      <c r="A11" s="247" t="s">
        <v>69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9"/>
    </row>
    <row r="12" spans="1:11" ht="18.75">
      <c r="A12" s="271" t="s">
        <v>68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3"/>
    </row>
    <row r="13" spans="1:11" ht="12" customHeight="1">
      <c r="A13" s="15"/>
      <c r="B13" s="231"/>
      <c r="C13" s="231"/>
      <c r="D13" s="231"/>
      <c r="E13" s="231"/>
      <c r="F13" s="231"/>
      <c r="G13" s="231"/>
      <c r="H13" s="231"/>
      <c r="I13" s="274" t="s">
        <v>67</v>
      </c>
      <c r="J13" s="274"/>
      <c r="K13" s="75">
        <v>14.02</v>
      </c>
    </row>
    <row r="14" spans="1:11" ht="15">
      <c r="A14" s="14"/>
      <c r="B14" s="13"/>
      <c r="C14" s="13"/>
      <c r="D14" s="13"/>
      <c r="E14" s="13"/>
      <c r="F14" s="13"/>
      <c r="G14" s="13"/>
      <c r="H14" s="12"/>
      <c r="I14" s="274" t="s">
        <v>66</v>
      </c>
      <c r="J14" s="274"/>
      <c r="K14" s="75">
        <v>20.97</v>
      </c>
    </row>
    <row r="15" spans="1:13" ht="18.75">
      <c r="A15" s="255" t="s">
        <v>221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7"/>
      <c r="M15" s="11"/>
    </row>
    <row r="16" spans="1:11" ht="51.75">
      <c r="A16" s="228" t="s">
        <v>65</v>
      </c>
      <c r="B16" s="228" t="s">
        <v>64</v>
      </c>
      <c r="C16" s="228" t="s">
        <v>63</v>
      </c>
      <c r="D16" s="10" t="s">
        <v>62</v>
      </c>
      <c r="E16" s="228" t="s">
        <v>61</v>
      </c>
      <c r="F16" s="228" t="s">
        <v>60</v>
      </c>
      <c r="G16" s="10" t="s">
        <v>59</v>
      </c>
      <c r="H16" s="10" t="s">
        <v>105</v>
      </c>
      <c r="I16" s="10" t="s">
        <v>58</v>
      </c>
      <c r="J16" s="49" t="s">
        <v>57</v>
      </c>
      <c r="K16" s="49" t="s">
        <v>56</v>
      </c>
    </row>
    <row r="17" spans="1:11" ht="21" customHeight="1">
      <c r="A17" s="230">
        <v>1</v>
      </c>
      <c r="B17" s="8"/>
      <c r="C17" s="8"/>
      <c r="D17" s="8"/>
      <c r="E17" s="232" t="s">
        <v>167</v>
      </c>
      <c r="F17" s="6"/>
      <c r="G17" s="6"/>
      <c r="H17" s="22"/>
      <c r="I17" s="22"/>
      <c r="J17" s="50"/>
      <c r="K17" s="50"/>
    </row>
    <row r="18" spans="1:13" ht="15">
      <c r="A18" s="233" t="s">
        <v>54</v>
      </c>
      <c r="B18" s="2">
        <v>11340</v>
      </c>
      <c r="C18" s="2" t="s">
        <v>183</v>
      </c>
      <c r="D18" s="2" t="s">
        <v>5</v>
      </c>
      <c r="E18" s="58" t="s">
        <v>168</v>
      </c>
      <c r="F18" s="233" t="s">
        <v>27</v>
      </c>
      <c r="G18" s="84">
        <v>64</v>
      </c>
      <c r="H18" s="102">
        <v>166.72</v>
      </c>
      <c r="I18" s="102">
        <v>190.78</v>
      </c>
      <c r="J18" s="102">
        <f>ROUND(G18*H18,2)</f>
        <v>10670.08</v>
      </c>
      <c r="K18" s="102">
        <f>ROUND(I18*G18,2)</f>
        <v>12209.92</v>
      </c>
      <c r="M18" s="74"/>
    </row>
    <row r="19" spans="1:11" ht="15">
      <c r="A19" s="233" t="s">
        <v>52</v>
      </c>
      <c r="B19" s="83">
        <v>10767</v>
      </c>
      <c r="C19" s="2" t="s">
        <v>183</v>
      </c>
      <c r="D19" s="2" t="s">
        <v>5</v>
      </c>
      <c r="E19" s="58" t="s">
        <v>169</v>
      </c>
      <c r="F19" s="233" t="s">
        <v>27</v>
      </c>
      <c r="G19" s="84">
        <v>164</v>
      </c>
      <c r="H19" s="102">
        <v>397.36</v>
      </c>
      <c r="I19" s="102">
        <v>466.8</v>
      </c>
      <c r="J19" s="102">
        <f aca="true" t="shared" si="0" ref="J19:J20">ROUND(G19*H19,2)</f>
        <v>65167.04</v>
      </c>
      <c r="K19" s="102">
        <f aca="true" t="shared" si="1" ref="K19:K20">ROUND(I19*G19,2)</f>
        <v>76555.2</v>
      </c>
    </row>
    <row r="20" spans="1:11" ht="64.5" customHeight="1">
      <c r="A20" s="233" t="s">
        <v>94</v>
      </c>
      <c r="B20" s="83" t="s">
        <v>119</v>
      </c>
      <c r="C20" s="2" t="s">
        <v>188</v>
      </c>
      <c r="D20" s="2" t="s">
        <v>5</v>
      </c>
      <c r="E20" s="58" t="s">
        <v>170</v>
      </c>
      <c r="F20" s="233" t="s">
        <v>14</v>
      </c>
      <c r="G20" s="84">
        <v>1</v>
      </c>
      <c r="H20" s="102">
        <v>37687.4</v>
      </c>
      <c r="I20" s="102">
        <v>45590.45</v>
      </c>
      <c r="J20" s="102">
        <f t="shared" si="0"/>
        <v>37687.4</v>
      </c>
      <c r="K20" s="102">
        <f t="shared" si="1"/>
        <v>45590.45</v>
      </c>
    </row>
    <row r="21" spans="1:11" ht="15">
      <c r="A21" s="250" t="s">
        <v>2</v>
      </c>
      <c r="B21" s="251"/>
      <c r="C21" s="251"/>
      <c r="D21" s="251"/>
      <c r="E21" s="251"/>
      <c r="F21" s="251"/>
      <c r="G21" s="251"/>
      <c r="H21" s="251"/>
      <c r="I21" s="252"/>
      <c r="J21" s="51">
        <f>SUM(J18:J20)</f>
        <v>113524.51999999999</v>
      </c>
      <c r="K21" s="51">
        <f>SUM(K18:K20)</f>
        <v>134355.57</v>
      </c>
    </row>
    <row r="22" spans="1:11" ht="33" customHeight="1">
      <c r="A22" s="230">
        <v>2</v>
      </c>
      <c r="B22" s="8"/>
      <c r="C22" s="8"/>
      <c r="D22" s="8"/>
      <c r="E22" s="232" t="s">
        <v>171</v>
      </c>
      <c r="F22" s="6"/>
      <c r="G22" s="6"/>
      <c r="H22" s="22"/>
      <c r="I22" s="22"/>
      <c r="J22" s="50"/>
      <c r="K22" s="50"/>
    </row>
    <row r="23" spans="1:11" ht="15">
      <c r="A23" s="5" t="s">
        <v>49</v>
      </c>
      <c r="B23" s="4" t="s">
        <v>199</v>
      </c>
      <c r="C23" s="4" t="s">
        <v>6</v>
      </c>
      <c r="D23" s="4" t="s">
        <v>5</v>
      </c>
      <c r="E23" s="59" t="s">
        <v>172</v>
      </c>
      <c r="F23" s="3" t="s">
        <v>27</v>
      </c>
      <c r="G23" s="107">
        <v>290400</v>
      </c>
      <c r="H23" s="103">
        <v>0.52</v>
      </c>
      <c r="I23" s="102">
        <v>0.62</v>
      </c>
      <c r="J23" s="102">
        <f aca="true" t="shared" si="2" ref="J23:J24">ROUND(G23*H23,2)</f>
        <v>151008</v>
      </c>
      <c r="K23" s="102">
        <f>ROUND(I23*G23,2)</f>
        <v>180048</v>
      </c>
    </row>
    <row r="24" spans="1:11" ht="15">
      <c r="A24" s="5" t="s">
        <v>48</v>
      </c>
      <c r="B24" s="4" t="s">
        <v>119</v>
      </c>
      <c r="C24" s="4" t="s">
        <v>188</v>
      </c>
      <c r="D24" s="4" t="s">
        <v>5</v>
      </c>
      <c r="E24" s="101" t="s">
        <v>173</v>
      </c>
      <c r="F24" s="3" t="s">
        <v>3</v>
      </c>
      <c r="G24" s="107">
        <v>96800</v>
      </c>
      <c r="H24" s="103">
        <v>0.12</v>
      </c>
      <c r="I24" s="102">
        <v>0.14</v>
      </c>
      <c r="J24" s="102">
        <f t="shared" si="2"/>
        <v>11616</v>
      </c>
      <c r="K24" s="102">
        <f>ROUND(I24*G24,2)</f>
        <v>13552</v>
      </c>
    </row>
    <row r="25" spans="1:11" ht="15">
      <c r="A25" s="262" t="s">
        <v>2</v>
      </c>
      <c r="B25" s="263"/>
      <c r="C25" s="263"/>
      <c r="D25" s="263"/>
      <c r="E25" s="263"/>
      <c r="F25" s="263"/>
      <c r="G25" s="263"/>
      <c r="H25" s="263"/>
      <c r="I25" s="264"/>
      <c r="J25" s="51">
        <f>SUM(J23:J24)</f>
        <v>162624</v>
      </c>
      <c r="K25" s="51">
        <f>SUM(K23:K24)</f>
        <v>193600</v>
      </c>
    </row>
    <row r="26" spans="1:11" ht="15" customHeight="1" hidden="1">
      <c r="A26" s="230">
        <v>3</v>
      </c>
      <c r="B26" s="8"/>
      <c r="C26" s="8"/>
      <c r="D26" s="8"/>
      <c r="E26" s="232" t="s">
        <v>42</v>
      </c>
      <c r="F26" s="6"/>
      <c r="G26" s="6"/>
      <c r="H26" s="22"/>
      <c r="I26" s="22"/>
      <c r="J26" s="50"/>
      <c r="K26" s="50"/>
    </row>
    <row r="27" spans="1:11" ht="105" hidden="1">
      <c r="A27" s="233" t="s">
        <v>41</v>
      </c>
      <c r="B27" s="2">
        <v>94996</v>
      </c>
      <c r="C27" s="2" t="s">
        <v>6</v>
      </c>
      <c r="D27" s="2" t="s">
        <v>5</v>
      </c>
      <c r="E27" s="58" t="s">
        <v>112</v>
      </c>
      <c r="F27" s="233" t="s">
        <v>27</v>
      </c>
      <c r="G27" s="84">
        <v>0</v>
      </c>
      <c r="H27" s="84">
        <v>83.62</v>
      </c>
      <c r="I27" s="84" t="e">
        <f>IF(D27="S",(#REF!/100)*H27,(#REF!/100)*H27)+H27</f>
        <v>#REF!</v>
      </c>
      <c r="J27" s="84">
        <f>G27*H27</f>
        <v>0</v>
      </c>
      <c r="K27" s="84" t="e">
        <f>G27*I27</f>
        <v>#REF!</v>
      </c>
    </row>
    <row r="28" spans="1:11" ht="15" hidden="1">
      <c r="A28" s="250" t="s">
        <v>2</v>
      </c>
      <c r="B28" s="251"/>
      <c r="C28" s="251"/>
      <c r="D28" s="251"/>
      <c r="E28" s="251"/>
      <c r="F28" s="251"/>
      <c r="G28" s="251"/>
      <c r="H28" s="251"/>
      <c r="I28" s="252"/>
      <c r="J28" s="51">
        <f>J27</f>
        <v>0</v>
      </c>
      <c r="K28" s="51" t="e">
        <f>K27</f>
        <v>#REF!</v>
      </c>
    </row>
    <row r="29" spans="1:11" ht="21" customHeight="1">
      <c r="A29" s="230">
        <v>3</v>
      </c>
      <c r="B29" s="232"/>
      <c r="C29" s="232"/>
      <c r="D29" s="232"/>
      <c r="E29" s="232" t="s">
        <v>174</v>
      </c>
      <c r="F29" s="6"/>
      <c r="G29" s="6"/>
      <c r="H29" s="22"/>
      <c r="I29" s="22"/>
      <c r="J29" s="50"/>
      <c r="K29" s="50"/>
    </row>
    <row r="30" spans="1:11" ht="15">
      <c r="A30" s="233" t="s">
        <v>41</v>
      </c>
      <c r="B30" s="2">
        <v>72961</v>
      </c>
      <c r="C30" s="4" t="s">
        <v>6</v>
      </c>
      <c r="D30" s="2" t="s">
        <v>5</v>
      </c>
      <c r="E30" s="58" t="s">
        <v>184</v>
      </c>
      <c r="F30" s="233" t="s">
        <v>25</v>
      </c>
      <c r="G30" s="108">
        <v>338800</v>
      </c>
      <c r="H30" s="102">
        <v>0.76</v>
      </c>
      <c r="I30" s="102">
        <v>0.9</v>
      </c>
      <c r="J30" s="102">
        <f aca="true" t="shared" si="3" ref="J30:J33">ROUND(G30*H30,2)</f>
        <v>257488</v>
      </c>
      <c r="K30" s="102">
        <f>ROUND(I30*G30,2)</f>
        <v>304920</v>
      </c>
    </row>
    <row r="31" spans="1:11" ht="75" hidden="1">
      <c r="A31" s="233" t="s">
        <v>38</v>
      </c>
      <c r="B31" s="2">
        <v>72947</v>
      </c>
      <c r="C31" s="4" t="s">
        <v>183</v>
      </c>
      <c r="D31" s="2" t="s">
        <v>5</v>
      </c>
      <c r="E31" s="58" t="s">
        <v>146</v>
      </c>
      <c r="F31" s="233" t="s">
        <v>166</v>
      </c>
      <c r="G31" s="108">
        <v>108</v>
      </c>
      <c r="H31" s="102">
        <v>24.63</v>
      </c>
      <c r="I31" s="102" t="e">
        <f>IF(D31="S",(#REF!/100)*H31,(#REF!/100)*H31)+H31</f>
        <v>#REF!</v>
      </c>
      <c r="J31" s="102">
        <f t="shared" si="3"/>
        <v>2660.04</v>
      </c>
      <c r="K31" s="102" t="e">
        <f aca="true" t="shared" si="4" ref="K31:K33">ROUND(I31*G31,2)</f>
        <v>#REF!</v>
      </c>
    </row>
    <row r="32" spans="1:11" ht="30">
      <c r="A32" s="233" t="s">
        <v>192</v>
      </c>
      <c r="B32" s="4">
        <v>94316</v>
      </c>
      <c r="C32" s="2" t="s">
        <v>6</v>
      </c>
      <c r="D32" s="2" t="s">
        <v>5</v>
      </c>
      <c r="E32" s="58" t="s">
        <v>186</v>
      </c>
      <c r="F32" s="233" t="s">
        <v>25</v>
      </c>
      <c r="G32" s="108">
        <v>12558</v>
      </c>
      <c r="H32" s="102">
        <v>26.15</v>
      </c>
      <c r="I32" s="102">
        <v>30.58</v>
      </c>
      <c r="J32" s="102">
        <f t="shared" si="3"/>
        <v>328391.7</v>
      </c>
      <c r="K32" s="102">
        <f t="shared" si="4"/>
        <v>384023.64</v>
      </c>
    </row>
    <row r="33" spans="1:11" ht="45">
      <c r="A33" s="233" t="s">
        <v>193</v>
      </c>
      <c r="B33" s="2">
        <v>79472</v>
      </c>
      <c r="C33" s="4" t="s">
        <v>6</v>
      </c>
      <c r="D33" s="2" t="s">
        <v>5</v>
      </c>
      <c r="E33" s="58" t="s">
        <v>190</v>
      </c>
      <c r="F33" s="233" t="s">
        <v>182</v>
      </c>
      <c r="G33" s="108">
        <v>615342</v>
      </c>
      <c r="H33" s="102">
        <v>0.92</v>
      </c>
      <c r="I33" s="102">
        <v>1.07</v>
      </c>
      <c r="J33" s="102">
        <f t="shared" si="3"/>
        <v>566114.64</v>
      </c>
      <c r="K33" s="102">
        <f t="shared" si="4"/>
        <v>658415.94</v>
      </c>
    </row>
    <row r="34" spans="1:11" ht="15">
      <c r="A34" s="250" t="s">
        <v>2</v>
      </c>
      <c r="B34" s="251"/>
      <c r="C34" s="251"/>
      <c r="D34" s="251"/>
      <c r="E34" s="251"/>
      <c r="F34" s="251"/>
      <c r="G34" s="251"/>
      <c r="H34" s="251"/>
      <c r="I34" s="252"/>
      <c r="J34" s="104">
        <f>SUM(J30:J33)</f>
        <v>1154654.38</v>
      </c>
      <c r="K34" s="104">
        <f>+K32+K30+K33</f>
        <v>1347359.58</v>
      </c>
    </row>
    <row r="35" spans="1:11" ht="15.75" customHeight="1">
      <c r="A35" s="230">
        <v>4</v>
      </c>
      <c r="B35" s="8"/>
      <c r="C35" s="8"/>
      <c r="D35" s="8"/>
      <c r="E35" s="232" t="s">
        <v>175</v>
      </c>
      <c r="F35" s="6"/>
      <c r="G35" s="6"/>
      <c r="H35" s="22"/>
      <c r="I35" s="22"/>
      <c r="J35" s="50"/>
      <c r="K35" s="50"/>
    </row>
    <row r="36" spans="1:11" ht="60" hidden="1">
      <c r="A36" s="5" t="s">
        <v>32</v>
      </c>
      <c r="B36" s="2">
        <v>94265</v>
      </c>
      <c r="C36" s="2" t="s">
        <v>6</v>
      </c>
      <c r="D36" s="4" t="s">
        <v>5</v>
      </c>
      <c r="E36" s="58" t="s">
        <v>33</v>
      </c>
      <c r="F36" s="23" t="s">
        <v>3</v>
      </c>
      <c r="G36" s="23">
        <v>0</v>
      </c>
      <c r="H36" s="23">
        <v>31.39</v>
      </c>
      <c r="I36" s="84" t="e">
        <f>IF(D36="S",(#REF!/100)*H36,(#REF!/100)*H36)+H36</f>
        <v>#REF!</v>
      </c>
      <c r="J36" s="23">
        <f aca="true" t="shared" si="5" ref="J36:J54">G36*H36</f>
        <v>0</v>
      </c>
      <c r="K36" s="84" t="e">
        <f aca="true" t="shared" si="6" ref="K36:K54">I36*G36</f>
        <v>#REF!</v>
      </c>
    </row>
    <row r="37" spans="1:11" ht="60" hidden="1">
      <c r="A37" s="233" t="s">
        <v>30</v>
      </c>
      <c r="B37" s="2">
        <v>94281</v>
      </c>
      <c r="C37" s="2" t="s">
        <v>6</v>
      </c>
      <c r="D37" s="2" t="s">
        <v>5</v>
      </c>
      <c r="E37" s="58" t="s">
        <v>31</v>
      </c>
      <c r="F37" s="84" t="s">
        <v>3</v>
      </c>
      <c r="G37" s="84">
        <v>0</v>
      </c>
      <c r="H37" s="84">
        <v>37.49</v>
      </c>
      <c r="I37" s="84" t="e">
        <f>IF(D37="S",(#REF!/100)*H37,(#REF!/100)*H37)+H37</f>
        <v>#REF!</v>
      </c>
      <c r="J37" s="23">
        <f t="shared" si="5"/>
        <v>0</v>
      </c>
      <c r="K37" s="84" t="e">
        <f t="shared" si="6"/>
        <v>#REF!</v>
      </c>
    </row>
    <row r="38" spans="1:11" ht="165" hidden="1">
      <c r="A38" s="5" t="s">
        <v>29</v>
      </c>
      <c r="B38" s="2">
        <v>90105</v>
      </c>
      <c r="C38" s="2" t="s">
        <v>6</v>
      </c>
      <c r="D38" s="2" t="s">
        <v>5</v>
      </c>
      <c r="E38" s="58" t="s">
        <v>150</v>
      </c>
      <c r="F38" s="84" t="s">
        <v>25</v>
      </c>
      <c r="G38" s="84">
        <v>0</v>
      </c>
      <c r="H38" s="84">
        <v>11.93</v>
      </c>
      <c r="I38" s="84" t="e">
        <f>IF(D38="S",(#REF!/100)*H38,(#REF!/100)*H38)+H38</f>
        <v>#REF!</v>
      </c>
      <c r="J38" s="23">
        <f t="shared" si="5"/>
        <v>0</v>
      </c>
      <c r="K38" s="84" t="e">
        <f t="shared" si="6"/>
        <v>#REF!</v>
      </c>
    </row>
    <row r="39" spans="1:11" ht="60" hidden="1">
      <c r="A39" s="233" t="s">
        <v>26</v>
      </c>
      <c r="B39" s="2">
        <v>94097</v>
      </c>
      <c r="C39" s="2" t="s">
        <v>6</v>
      </c>
      <c r="D39" s="2" t="s">
        <v>5</v>
      </c>
      <c r="E39" s="58" t="s">
        <v>28</v>
      </c>
      <c r="F39" s="84" t="s">
        <v>27</v>
      </c>
      <c r="G39" s="84">
        <v>0</v>
      </c>
      <c r="H39" s="84">
        <v>4.6</v>
      </c>
      <c r="I39" s="84" t="e">
        <f>IF(D39="S",(#REF!/100)*H39,(#REF!/100)*H39)+H39</f>
        <v>#REF!</v>
      </c>
      <c r="J39" s="23">
        <f t="shared" si="5"/>
        <v>0</v>
      </c>
      <c r="K39" s="84" t="e">
        <f t="shared" si="6"/>
        <v>#REF!</v>
      </c>
    </row>
    <row r="40" spans="1:11" ht="45" hidden="1">
      <c r="A40" s="233" t="s">
        <v>26</v>
      </c>
      <c r="B40" s="2">
        <v>95290</v>
      </c>
      <c r="C40" s="2" t="s">
        <v>6</v>
      </c>
      <c r="D40" s="2" t="s">
        <v>5</v>
      </c>
      <c r="E40" s="87" t="s">
        <v>23</v>
      </c>
      <c r="F40" s="84" t="s">
        <v>135</v>
      </c>
      <c r="G40" s="84">
        <f>'[1]MEMORIAL QUANT. CBUQ'!K50</f>
        <v>950.4000000000001</v>
      </c>
      <c r="H40" s="84">
        <v>1.76</v>
      </c>
      <c r="I40" s="84" t="e">
        <f>IF(D40="S",(#REF!/100)*H40,(#REF!/100)*H40)+H40</f>
        <v>#REF!</v>
      </c>
      <c r="J40" s="23">
        <f t="shared" si="5"/>
        <v>1672.7040000000002</v>
      </c>
      <c r="K40" s="84" t="e">
        <f aca="true" t="shared" si="7" ref="K40:K52">G40*I40</f>
        <v>#REF!</v>
      </c>
    </row>
    <row r="41" spans="1:11" ht="30" hidden="1">
      <c r="A41" s="233" t="s">
        <v>24</v>
      </c>
      <c r="B41" s="2">
        <v>7781</v>
      </c>
      <c r="C41" s="2" t="s">
        <v>6</v>
      </c>
      <c r="D41" s="2" t="s">
        <v>10</v>
      </c>
      <c r="E41" s="58" t="s">
        <v>9</v>
      </c>
      <c r="F41" s="84" t="s">
        <v>3</v>
      </c>
      <c r="G41" s="84">
        <f>'[1]MEMORIAL QUANT. CBUQ'!K52</f>
        <v>0</v>
      </c>
      <c r="H41" s="84">
        <v>51.95</v>
      </c>
      <c r="I41" s="84" t="e">
        <f>IF(D41="S",(#REF!/100)*H41,(#REF!/100)*H41)+H41</f>
        <v>#REF!</v>
      </c>
      <c r="J41" s="23">
        <f t="shared" si="5"/>
        <v>0</v>
      </c>
      <c r="K41" s="84" t="e">
        <f t="shared" si="7"/>
        <v>#REF!</v>
      </c>
    </row>
    <row r="42" spans="1:11" ht="165" hidden="1">
      <c r="A42" s="233" t="s">
        <v>21</v>
      </c>
      <c r="B42" s="2">
        <v>90106</v>
      </c>
      <c r="C42" s="2" t="s">
        <v>6</v>
      </c>
      <c r="D42" s="2" t="s">
        <v>5</v>
      </c>
      <c r="E42" s="58" t="s">
        <v>155</v>
      </c>
      <c r="F42" s="84" t="s">
        <v>25</v>
      </c>
      <c r="G42" s="84">
        <f>'[1]MEMORIAL QUANT. CBUQ'!K53</f>
        <v>0</v>
      </c>
      <c r="H42" s="84">
        <v>10.22</v>
      </c>
      <c r="I42" s="84" t="e">
        <f>IF(D42="S",(#REF!/100)*H42,(#REF!/100)*H42)+H42</f>
        <v>#REF!</v>
      </c>
      <c r="J42" s="23">
        <f t="shared" si="5"/>
        <v>0</v>
      </c>
      <c r="K42" s="84" t="e">
        <f t="shared" si="7"/>
        <v>#REF!</v>
      </c>
    </row>
    <row r="43" spans="1:11" ht="60" hidden="1">
      <c r="A43" s="233" t="s">
        <v>18</v>
      </c>
      <c r="B43" s="2">
        <v>94097</v>
      </c>
      <c r="C43" s="2" t="s">
        <v>6</v>
      </c>
      <c r="D43" s="2" t="s">
        <v>5</v>
      </c>
      <c r="E43" s="58" t="s">
        <v>28</v>
      </c>
      <c r="F43" s="84" t="s">
        <v>25</v>
      </c>
      <c r="G43" s="84">
        <f>'[1]MEMORIAL QUANT. CBUQ'!K54</f>
        <v>0</v>
      </c>
      <c r="H43" s="84">
        <v>4.6</v>
      </c>
      <c r="I43" s="84" t="e">
        <f>IF(D43="S",(#REF!/100)*H43,(#REF!/100)*H43)+H43</f>
        <v>#REF!</v>
      </c>
      <c r="J43" s="23">
        <f t="shared" si="5"/>
        <v>0</v>
      </c>
      <c r="K43" s="84" t="e">
        <f t="shared" si="7"/>
        <v>#REF!</v>
      </c>
    </row>
    <row r="44" spans="1:11" ht="90" hidden="1">
      <c r="A44" s="233" t="s">
        <v>16</v>
      </c>
      <c r="B44" s="2">
        <v>93378</v>
      </c>
      <c r="C44" s="2" t="s">
        <v>6</v>
      </c>
      <c r="D44" s="2" t="s">
        <v>5</v>
      </c>
      <c r="E44" s="58" t="s">
        <v>147</v>
      </c>
      <c r="F44" s="84" t="s">
        <v>25</v>
      </c>
      <c r="G44" s="84">
        <f>'[1]MEMORIAL QUANT. CBUQ'!K55</f>
        <v>0</v>
      </c>
      <c r="H44" s="84">
        <v>19.6</v>
      </c>
      <c r="I44" s="84" t="e">
        <f>IF(D44="S",(#REF!/100)*H44,(#REF!/100)*H44)+H44</f>
        <v>#REF!</v>
      </c>
      <c r="J44" s="23">
        <f t="shared" si="5"/>
        <v>0</v>
      </c>
      <c r="K44" s="84" t="e">
        <f t="shared" si="7"/>
        <v>#REF!</v>
      </c>
    </row>
    <row r="45" spans="1:11" ht="90" hidden="1">
      <c r="A45" s="233" t="s">
        <v>13</v>
      </c>
      <c r="B45" s="2">
        <v>92809</v>
      </c>
      <c r="C45" s="2" t="s">
        <v>6</v>
      </c>
      <c r="D45" s="2" t="s">
        <v>5</v>
      </c>
      <c r="E45" s="58" t="s">
        <v>148</v>
      </c>
      <c r="F45" s="84" t="s">
        <v>3</v>
      </c>
      <c r="G45" s="84">
        <f>'[1]MEMORIAL QUANT. CBUQ'!K56</f>
        <v>0</v>
      </c>
      <c r="H45" s="84">
        <v>37.54</v>
      </c>
      <c r="I45" s="84" t="e">
        <f>IF(D45="S",(#REF!/100)*H45,(#REF!/100)*H45)+H45</f>
        <v>#REF!</v>
      </c>
      <c r="J45" s="23">
        <f t="shared" si="5"/>
        <v>0</v>
      </c>
      <c r="K45" s="84" t="e">
        <f t="shared" si="7"/>
        <v>#REF!</v>
      </c>
    </row>
    <row r="46" spans="1:11" ht="45" hidden="1">
      <c r="A46" s="233" t="s">
        <v>11</v>
      </c>
      <c r="B46" s="4">
        <v>95290</v>
      </c>
      <c r="C46" s="2" t="s">
        <v>6</v>
      </c>
      <c r="D46" s="2" t="s">
        <v>5</v>
      </c>
      <c r="E46" s="59" t="s">
        <v>23</v>
      </c>
      <c r="F46" s="23" t="s">
        <v>22</v>
      </c>
      <c r="G46" s="84">
        <f>'[1]MEMORIAL QUANT. CBUQ'!K57</f>
        <v>0</v>
      </c>
      <c r="H46" s="84">
        <v>1.76</v>
      </c>
      <c r="I46" s="84" t="e">
        <f>IF(D46="S",(#REF!/100)*H46,(#REF!/100)*H46)+H46</f>
        <v>#REF!</v>
      </c>
      <c r="J46" s="23">
        <f t="shared" si="5"/>
        <v>0</v>
      </c>
      <c r="K46" s="84" t="e">
        <f t="shared" si="7"/>
        <v>#REF!</v>
      </c>
    </row>
    <row r="47" spans="1:11" ht="30" hidden="1">
      <c r="A47" s="233" t="s">
        <v>32</v>
      </c>
      <c r="B47" s="2">
        <v>7793</v>
      </c>
      <c r="C47" s="2" t="s">
        <v>6</v>
      </c>
      <c r="D47" s="2" t="s">
        <v>10</v>
      </c>
      <c r="E47" s="58" t="s">
        <v>12</v>
      </c>
      <c r="F47" s="84" t="s">
        <v>3</v>
      </c>
      <c r="G47" s="84">
        <v>0</v>
      </c>
      <c r="H47" s="84">
        <v>104.87</v>
      </c>
      <c r="I47" s="84" t="e">
        <f>IF(D47="S",(#REF!/100)*H47,(#REF!/100)*H47)+H47</f>
        <v>#REF!</v>
      </c>
      <c r="J47" s="23">
        <f t="shared" si="5"/>
        <v>0</v>
      </c>
      <c r="K47" s="84" t="e">
        <f t="shared" si="7"/>
        <v>#REF!</v>
      </c>
    </row>
    <row r="48" spans="1:11" ht="165" hidden="1">
      <c r="A48" s="233" t="s">
        <v>30</v>
      </c>
      <c r="B48" s="2">
        <v>90106</v>
      </c>
      <c r="C48" s="2" t="s">
        <v>6</v>
      </c>
      <c r="D48" s="2" t="s">
        <v>5</v>
      </c>
      <c r="E48" s="59" t="s">
        <v>156</v>
      </c>
      <c r="F48" s="23" t="s">
        <v>25</v>
      </c>
      <c r="G48" s="84">
        <v>0</v>
      </c>
      <c r="H48" s="84">
        <v>10.22</v>
      </c>
      <c r="I48" s="84" t="e">
        <f>IF(D48="S",(#REF!/100)*H48,(#REF!/100)*H48)+H48</f>
        <v>#REF!</v>
      </c>
      <c r="J48" s="23">
        <f t="shared" si="5"/>
        <v>0</v>
      </c>
      <c r="K48" s="84" t="e">
        <f t="shared" si="7"/>
        <v>#REF!</v>
      </c>
    </row>
    <row r="49" spans="1:11" ht="60" hidden="1">
      <c r="A49" s="233" t="s">
        <v>29</v>
      </c>
      <c r="B49" s="2">
        <v>94097</v>
      </c>
      <c r="C49" s="2" t="s">
        <v>6</v>
      </c>
      <c r="D49" s="2" t="s">
        <v>5</v>
      </c>
      <c r="E49" s="58" t="s">
        <v>28</v>
      </c>
      <c r="F49" s="84" t="s">
        <v>25</v>
      </c>
      <c r="G49" s="84">
        <v>0</v>
      </c>
      <c r="H49" s="84">
        <v>4.6</v>
      </c>
      <c r="I49" s="84" t="e">
        <f>IF(D49="S",(#REF!/100)*H49,(#REF!/100)*H49)+H49</f>
        <v>#REF!</v>
      </c>
      <c r="J49" s="23">
        <f t="shared" si="5"/>
        <v>0</v>
      </c>
      <c r="K49" s="84" t="e">
        <f t="shared" si="7"/>
        <v>#REF!</v>
      </c>
    </row>
    <row r="50" spans="1:11" ht="90" hidden="1">
      <c r="A50" s="233" t="s">
        <v>26</v>
      </c>
      <c r="B50" s="2">
        <v>93378</v>
      </c>
      <c r="C50" s="2" t="s">
        <v>6</v>
      </c>
      <c r="D50" s="2" t="s">
        <v>5</v>
      </c>
      <c r="E50" s="58" t="s">
        <v>147</v>
      </c>
      <c r="F50" s="84" t="s">
        <v>25</v>
      </c>
      <c r="G50" s="84">
        <v>0</v>
      </c>
      <c r="H50" s="84">
        <v>19.6</v>
      </c>
      <c r="I50" s="84" t="e">
        <f>IF(D50="S",(#REF!/100)*H50,(#REF!/100)*H50)+H50</f>
        <v>#REF!</v>
      </c>
      <c r="J50" s="23">
        <f t="shared" si="5"/>
        <v>0</v>
      </c>
      <c r="K50" s="84" t="e">
        <f t="shared" si="7"/>
        <v>#REF!</v>
      </c>
    </row>
    <row r="51" spans="1:11" ht="90" hidden="1">
      <c r="A51" s="233" t="s">
        <v>139</v>
      </c>
      <c r="B51" s="2">
        <v>92811</v>
      </c>
      <c r="C51" s="2" t="s">
        <v>6</v>
      </c>
      <c r="D51" s="2" t="s">
        <v>5</v>
      </c>
      <c r="E51" s="58" t="s">
        <v>4</v>
      </c>
      <c r="F51" s="84" t="s">
        <v>3</v>
      </c>
      <c r="G51" s="84">
        <f>'[1]MEMORIAL QUANT. CBUQ'!K62</f>
        <v>0</v>
      </c>
      <c r="H51" s="84">
        <v>54.41</v>
      </c>
      <c r="I51" s="84" t="e">
        <f>IF(D51="S",(#REF!/100)*H51,(#REF!/100)*H51)+H51</f>
        <v>#REF!</v>
      </c>
      <c r="J51" s="23">
        <f t="shared" si="5"/>
        <v>0</v>
      </c>
      <c r="K51" s="84" t="e">
        <f t="shared" si="7"/>
        <v>#REF!</v>
      </c>
    </row>
    <row r="52" spans="1:11" ht="45" hidden="1">
      <c r="A52" s="233" t="s">
        <v>140</v>
      </c>
      <c r="B52" s="4">
        <v>95290</v>
      </c>
      <c r="C52" s="2" t="s">
        <v>6</v>
      </c>
      <c r="D52" s="2" t="s">
        <v>5</v>
      </c>
      <c r="E52" s="59" t="s">
        <v>23</v>
      </c>
      <c r="F52" s="23" t="s">
        <v>22</v>
      </c>
      <c r="G52" s="84">
        <f>'[1]MEMORIAL QUANT. CBUQ'!K63</f>
        <v>0</v>
      </c>
      <c r="H52" s="84">
        <v>1.76</v>
      </c>
      <c r="I52" s="84" t="e">
        <f>IF(D52="S",(#REF!/100)*H52,(#REF!/100)*H52)+H52</f>
        <v>#REF!</v>
      </c>
      <c r="J52" s="23">
        <f t="shared" si="5"/>
        <v>0</v>
      </c>
      <c r="K52" s="84" t="e">
        <f t="shared" si="7"/>
        <v>#REF!</v>
      </c>
    </row>
    <row r="53" spans="1:11" ht="75" hidden="1">
      <c r="A53" s="233" t="s">
        <v>141</v>
      </c>
      <c r="B53" s="2">
        <v>83659</v>
      </c>
      <c r="C53" s="2" t="s">
        <v>20</v>
      </c>
      <c r="D53" s="2" t="s">
        <v>5</v>
      </c>
      <c r="E53" s="58" t="s">
        <v>19</v>
      </c>
      <c r="F53" s="84" t="s">
        <v>14</v>
      </c>
      <c r="G53" s="84">
        <f>'[1]MEMORIAL QUANT. CBUQ'!K64</f>
        <v>0</v>
      </c>
      <c r="H53" s="84">
        <v>694.56</v>
      </c>
      <c r="I53" s="84" t="e">
        <f>IF(D53="S",(#REF!/100)*H53,(#REF!/100)*H53)+H53</f>
        <v>#REF!</v>
      </c>
      <c r="J53" s="23">
        <f t="shared" si="5"/>
        <v>0</v>
      </c>
      <c r="K53" s="84" t="e">
        <f t="shared" si="6"/>
        <v>#REF!</v>
      </c>
    </row>
    <row r="54" spans="1:11" ht="75" hidden="1">
      <c r="A54" s="233" t="s">
        <v>142</v>
      </c>
      <c r="B54" s="2" t="s">
        <v>149</v>
      </c>
      <c r="C54" s="2" t="s">
        <v>6</v>
      </c>
      <c r="D54" s="2" t="s">
        <v>5</v>
      </c>
      <c r="E54" s="58" t="s">
        <v>17</v>
      </c>
      <c r="F54" s="84" t="s">
        <v>14</v>
      </c>
      <c r="G54" s="84">
        <f>'[1]MEMORIAL QUANT. CBUQ'!K65</f>
        <v>0</v>
      </c>
      <c r="H54" s="84">
        <v>332.61</v>
      </c>
      <c r="I54" s="84" t="e">
        <f>IF(D54="S",(#REF!/100)*H54,(#REF!/100)*H54)+H54</f>
        <v>#REF!</v>
      </c>
      <c r="J54" s="23">
        <f t="shared" si="5"/>
        <v>0</v>
      </c>
      <c r="K54" s="84" t="e">
        <f t="shared" si="6"/>
        <v>#REF!</v>
      </c>
    </row>
    <row r="55" spans="1:11" ht="45">
      <c r="A55" s="233" t="s">
        <v>39</v>
      </c>
      <c r="B55" s="83">
        <v>83772</v>
      </c>
      <c r="C55" s="4" t="s">
        <v>6</v>
      </c>
      <c r="D55" s="2" t="s">
        <v>10</v>
      </c>
      <c r="E55" s="58" t="s">
        <v>177</v>
      </c>
      <c r="F55" s="84" t="s">
        <v>25</v>
      </c>
      <c r="G55" s="108">
        <v>39930</v>
      </c>
      <c r="H55" s="102">
        <v>10.18</v>
      </c>
      <c r="I55" s="84">
        <v>12.01</v>
      </c>
      <c r="J55" s="102">
        <f aca="true" t="shared" si="8" ref="J55:J56">ROUND(G55*H55,2)</f>
        <v>406487.4</v>
      </c>
      <c r="K55" s="102">
        <f>ROUND(I55*G55,2)</f>
        <v>479559.3</v>
      </c>
    </row>
    <row r="56" spans="1:11" ht="45">
      <c r="A56" s="233" t="s">
        <v>38</v>
      </c>
      <c r="B56" s="2">
        <f>B33</f>
        <v>79472</v>
      </c>
      <c r="C56" s="4" t="str">
        <f>C33</f>
        <v>SINAPI</v>
      </c>
      <c r="D56" s="2" t="s">
        <v>10</v>
      </c>
      <c r="E56" s="58" t="s">
        <v>191</v>
      </c>
      <c r="F56" s="84" t="s">
        <v>182</v>
      </c>
      <c r="G56" s="108">
        <v>2543541</v>
      </c>
      <c r="H56" s="102">
        <f>H33</f>
        <v>0.92</v>
      </c>
      <c r="I56" s="84">
        <f>I33</f>
        <v>1.07</v>
      </c>
      <c r="J56" s="102">
        <f t="shared" si="8"/>
        <v>2340057.72</v>
      </c>
      <c r="K56" s="102">
        <f>ROUND(I56*G56,2)</f>
        <v>2721588.87</v>
      </c>
    </row>
    <row r="57" spans="1:11" ht="22.5" customHeight="1">
      <c r="A57" s="250" t="s">
        <v>2</v>
      </c>
      <c r="B57" s="251"/>
      <c r="C57" s="251"/>
      <c r="D57" s="251"/>
      <c r="E57" s="251"/>
      <c r="F57" s="251"/>
      <c r="G57" s="251"/>
      <c r="H57" s="251"/>
      <c r="I57" s="252"/>
      <c r="J57" s="104">
        <f>SUM(J36:J56)</f>
        <v>2748217.824</v>
      </c>
      <c r="K57" s="104">
        <f>SUM(K55:K56)</f>
        <v>3201148.17</v>
      </c>
    </row>
    <row r="58" spans="1:11" ht="30">
      <c r="A58" s="230">
        <v>5</v>
      </c>
      <c r="B58" s="8"/>
      <c r="C58" s="8"/>
      <c r="D58" s="8"/>
      <c r="E58" s="232" t="s">
        <v>176</v>
      </c>
      <c r="F58" s="6"/>
      <c r="G58" s="6"/>
      <c r="H58" s="22"/>
      <c r="I58" s="22"/>
      <c r="J58" s="50"/>
      <c r="K58" s="50"/>
    </row>
    <row r="59" spans="1:11" ht="30">
      <c r="A59" s="233" t="s">
        <v>34</v>
      </c>
      <c r="B59" s="2" t="s">
        <v>96</v>
      </c>
      <c r="C59" s="4" t="s">
        <v>6</v>
      </c>
      <c r="D59" s="2" t="s">
        <v>5</v>
      </c>
      <c r="E59" s="58" t="s">
        <v>178</v>
      </c>
      <c r="F59" s="233" t="s">
        <v>25</v>
      </c>
      <c r="G59" s="84">
        <v>253.05</v>
      </c>
      <c r="H59" s="114">
        <v>5.8</v>
      </c>
      <c r="I59" s="113">
        <v>6.86</v>
      </c>
      <c r="J59" s="102">
        <f aca="true" t="shared" si="9" ref="J59:J62">ROUND(G59*H59,2)</f>
        <v>1467.69</v>
      </c>
      <c r="K59" s="102">
        <f>ROUND(I59*G59,2)</f>
        <v>1735.92</v>
      </c>
    </row>
    <row r="60" spans="1:11" ht="15">
      <c r="A60" s="233" t="s">
        <v>32</v>
      </c>
      <c r="B60" s="2">
        <v>180723</v>
      </c>
      <c r="C60" s="4" t="s">
        <v>183</v>
      </c>
      <c r="D60" s="2" t="s">
        <v>10</v>
      </c>
      <c r="E60" s="58" t="s">
        <v>179</v>
      </c>
      <c r="F60" s="84" t="s">
        <v>3</v>
      </c>
      <c r="G60" s="84">
        <v>84</v>
      </c>
      <c r="H60" s="113">
        <v>502.88</v>
      </c>
      <c r="I60" s="113">
        <v>584.42</v>
      </c>
      <c r="J60" s="102">
        <f t="shared" si="9"/>
        <v>42241.92</v>
      </c>
      <c r="K60" s="102">
        <f aca="true" t="shared" si="10" ref="K60:K62">ROUND(I60*G60,2)</f>
        <v>49091.28</v>
      </c>
    </row>
    <row r="61" spans="1:11" ht="15">
      <c r="A61" s="233" t="s">
        <v>30</v>
      </c>
      <c r="B61" s="2">
        <v>93370</v>
      </c>
      <c r="C61" s="2" t="s">
        <v>6</v>
      </c>
      <c r="D61" s="2" t="s">
        <v>10</v>
      </c>
      <c r="E61" s="58" t="s">
        <v>180</v>
      </c>
      <c r="F61" s="84" t="s">
        <v>25</v>
      </c>
      <c r="G61" s="84">
        <v>191.09</v>
      </c>
      <c r="H61" s="113">
        <v>8.22</v>
      </c>
      <c r="I61" s="113">
        <v>9.77</v>
      </c>
      <c r="J61" s="102">
        <f t="shared" si="9"/>
        <v>1570.76</v>
      </c>
      <c r="K61" s="102">
        <f t="shared" si="10"/>
        <v>1866.95</v>
      </c>
    </row>
    <row r="62" spans="1:11" ht="15">
      <c r="A62" s="233" t="s">
        <v>29</v>
      </c>
      <c r="B62" s="2" t="s">
        <v>200</v>
      </c>
      <c r="C62" s="2" t="s">
        <v>6</v>
      </c>
      <c r="D62" s="2" t="s">
        <v>10</v>
      </c>
      <c r="E62" s="58" t="s">
        <v>181</v>
      </c>
      <c r="F62" s="84" t="s">
        <v>14</v>
      </c>
      <c r="G62" s="84">
        <v>14</v>
      </c>
      <c r="H62" s="113">
        <v>1715.44</v>
      </c>
      <c r="I62" s="113">
        <v>2032.08</v>
      </c>
      <c r="J62" s="102">
        <f t="shared" si="9"/>
        <v>24016.16</v>
      </c>
      <c r="K62" s="102">
        <f t="shared" si="10"/>
        <v>28449.12</v>
      </c>
    </row>
    <row r="63" spans="1:11" ht="20.25" customHeight="1">
      <c r="A63" s="250" t="s">
        <v>2</v>
      </c>
      <c r="B63" s="251"/>
      <c r="C63" s="251"/>
      <c r="D63" s="251"/>
      <c r="E63" s="251"/>
      <c r="F63" s="251"/>
      <c r="G63" s="251"/>
      <c r="H63" s="251"/>
      <c r="I63" s="252"/>
      <c r="J63" s="104">
        <f>SUM(J59:J62)</f>
        <v>69296.53</v>
      </c>
      <c r="K63" s="102">
        <f>SUM(K59:K62)</f>
        <v>81143.26999999999</v>
      </c>
    </row>
    <row r="64" spans="1:11" ht="17.25">
      <c r="A64" s="253" t="s">
        <v>1</v>
      </c>
      <c r="B64" s="253"/>
      <c r="C64" s="253"/>
      <c r="D64" s="253"/>
      <c r="E64" s="253"/>
      <c r="F64" s="253"/>
      <c r="G64" s="253"/>
      <c r="H64" s="253"/>
      <c r="I64" s="228"/>
      <c r="J64" s="258">
        <f>SUM(J63,J57,J34,J25,J21)</f>
        <v>4248317.254</v>
      </c>
      <c r="K64" s="259"/>
    </row>
    <row r="65" spans="1:14" ht="17.25">
      <c r="A65" s="253" t="s">
        <v>0</v>
      </c>
      <c r="B65" s="253"/>
      <c r="C65" s="253"/>
      <c r="D65" s="253"/>
      <c r="E65" s="253"/>
      <c r="F65" s="253"/>
      <c r="G65" s="253"/>
      <c r="H65" s="253"/>
      <c r="I65" s="228"/>
      <c r="J65" s="258">
        <f>SUM(K63,K57,K34,K25,K21)</f>
        <v>4957606.59</v>
      </c>
      <c r="K65" s="259"/>
      <c r="M65" s="242">
        <f>5010680.83-J65</f>
        <v>53074.24000000022</v>
      </c>
      <c r="N65" s="242"/>
    </row>
    <row r="66" spans="1:11" ht="15.75" customHeight="1">
      <c r="A66" s="280" t="s">
        <v>222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</row>
    <row r="67" spans="1:7" ht="15" customHeight="1">
      <c r="A67" s="270" t="s">
        <v>201</v>
      </c>
      <c r="B67" s="270"/>
      <c r="C67" s="270"/>
      <c r="D67" s="270"/>
      <c r="E67" s="270"/>
      <c r="F67" s="270"/>
      <c r="G67" s="270"/>
    </row>
    <row r="69" spans="5:7" ht="103.5" customHeight="1">
      <c r="E69" s="265" t="s">
        <v>220</v>
      </c>
      <c r="F69" s="265"/>
      <c r="G69" s="265"/>
    </row>
    <row r="70" spans="5:7" ht="15">
      <c r="E70" s="229"/>
      <c r="F70" s="229"/>
      <c r="G70" s="229"/>
    </row>
    <row r="71" spans="5:7" ht="15">
      <c r="E71" s="229"/>
      <c r="F71" s="229"/>
      <c r="G71" s="229"/>
    </row>
    <row r="72" spans="5:7" ht="15">
      <c r="E72" s="229"/>
      <c r="F72" s="229"/>
      <c r="G72" s="229"/>
    </row>
    <row r="73" spans="1:13" ht="78.75" customHeight="1">
      <c r="A73" s="266" t="s">
        <v>218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34"/>
      <c r="M73" s="234"/>
    </row>
  </sheetData>
  <autoFilter ref="A16:K65"/>
  <mergeCells count="24">
    <mergeCell ref="A28:I28"/>
    <mergeCell ref="A3:K3"/>
    <mergeCell ref="A7:G7"/>
    <mergeCell ref="A8:F8"/>
    <mergeCell ref="A9:G9"/>
    <mergeCell ref="A11:K11"/>
    <mergeCell ref="A12:K12"/>
    <mergeCell ref="I13:J13"/>
    <mergeCell ref="I14:J14"/>
    <mergeCell ref="A15:K15"/>
    <mergeCell ref="A21:I21"/>
    <mergeCell ref="A25:I25"/>
    <mergeCell ref="A34:I34"/>
    <mergeCell ref="A57:I57"/>
    <mergeCell ref="A63:I63"/>
    <mergeCell ref="A64:H64"/>
    <mergeCell ref="J64:K64"/>
    <mergeCell ref="M65:N65"/>
    <mergeCell ref="A66:K66"/>
    <mergeCell ref="A67:G67"/>
    <mergeCell ref="E69:G69"/>
    <mergeCell ref="A73:K73"/>
    <mergeCell ref="A65:H65"/>
    <mergeCell ref="J65:K65"/>
  </mergeCells>
  <printOptions/>
  <pageMargins left="0.11811023622047245" right="0.11811023622047245" top="0.5905511811023623" bottom="0.1968503937007874" header="0.31496062992125984" footer="0.31496062992125984"/>
  <pageSetup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H114"/>
  <sheetViews>
    <sheetView showZeros="0" zoomScale="75" zoomScaleNormal="75" workbookViewId="0" topLeftCell="A1">
      <selection activeCell="U14" sqref="U14"/>
    </sheetView>
  </sheetViews>
  <sheetFormatPr defaultColWidth="10.28125" defaultRowHeight="15"/>
  <cols>
    <col min="1" max="1" width="3.28125" style="119" customWidth="1"/>
    <col min="2" max="2" width="8.28125" style="224" customWidth="1"/>
    <col min="3" max="3" width="63.57421875" style="128" customWidth="1"/>
    <col min="4" max="7" width="47.140625" style="128" hidden="1" customWidth="1"/>
    <col min="8" max="8" width="21.7109375" style="118" bestFit="1" customWidth="1"/>
    <col min="9" max="9" width="19.421875" style="119" customWidth="1"/>
    <col min="10" max="10" width="19.421875" style="119" hidden="1" customWidth="1"/>
    <col min="11" max="11" width="19.421875" style="119" customWidth="1"/>
    <col min="12" max="12" width="19.421875" style="119" hidden="1" customWidth="1"/>
    <col min="13" max="13" width="19.421875" style="119" customWidth="1"/>
    <col min="14" max="18" width="19.421875" style="119" hidden="1" customWidth="1"/>
    <col min="19" max="16384" width="10.28125" style="119" customWidth="1"/>
  </cols>
  <sheetData>
    <row r="1" spans="1:17" ht="15.75">
      <c r="A1" s="115"/>
      <c r="B1" s="116"/>
      <c r="C1" s="117"/>
      <c r="D1" s="117"/>
      <c r="E1" s="117"/>
      <c r="F1" s="117"/>
      <c r="G1" s="117"/>
      <c r="J1" s="120"/>
      <c r="O1" s="121"/>
      <c r="P1" s="120"/>
      <c r="Q1" s="121"/>
    </row>
    <row r="2" spans="1:17" ht="51.75" customHeight="1">
      <c r="A2" s="115"/>
      <c r="B2" s="276" t="s">
        <v>203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0"/>
      <c r="Q2" s="121"/>
    </row>
    <row r="3" spans="1:17" ht="15.75">
      <c r="A3" s="115"/>
      <c r="B3" s="116"/>
      <c r="C3" s="117"/>
      <c r="D3" s="117"/>
      <c r="E3" s="117"/>
      <c r="F3" s="117"/>
      <c r="G3" s="117"/>
      <c r="J3" s="120"/>
      <c r="O3" s="121"/>
      <c r="P3" s="120"/>
      <c r="Q3" s="121"/>
    </row>
    <row r="4" spans="1:17" ht="15.75">
      <c r="A4" s="115"/>
      <c r="B4" s="116"/>
      <c r="C4" s="117"/>
      <c r="D4" s="117"/>
      <c r="E4" s="117"/>
      <c r="F4" s="117"/>
      <c r="G4" s="117"/>
      <c r="J4" s="120"/>
      <c r="O4" s="121"/>
      <c r="P4" s="120"/>
      <c r="Q4" s="121"/>
    </row>
    <row r="5" spans="1:17" ht="15.75">
      <c r="A5" s="115"/>
      <c r="B5" s="116"/>
      <c r="C5" s="117"/>
      <c r="D5" s="117"/>
      <c r="E5" s="117"/>
      <c r="F5" s="117"/>
      <c r="G5" s="117"/>
      <c r="J5" s="120"/>
      <c r="O5" s="121"/>
      <c r="P5" s="120"/>
      <c r="Q5" s="121"/>
    </row>
    <row r="6" spans="1:17" ht="32.25" customHeight="1">
      <c r="A6" s="115"/>
      <c r="B6" s="277" t="s">
        <v>204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120"/>
      <c r="Q6" s="121"/>
    </row>
    <row r="7" spans="1:17" ht="15.75">
      <c r="A7" s="115"/>
      <c r="B7" s="116"/>
      <c r="C7" s="122"/>
      <c r="D7" s="122"/>
      <c r="E7" s="122"/>
      <c r="F7" s="122"/>
      <c r="G7" s="122"/>
      <c r="H7" s="123"/>
      <c r="I7" s="117"/>
      <c r="J7" s="235"/>
      <c r="K7" s="235"/>
      <c r="L7" s="236"/>
      <c r="M7" s="236"/>
      <c r="N7" s="236"/>
      <c r="O7" s="121"/>
      <c r="P7" s="121"/>
      <c r="Q7" s="121"/>
    </row>
    <row r="8" spans="1:17" ht="15.75">
      <c r="A8" s="115"/>
      <c r="B8" s="244" t="s">
        <v>202</v>
      </c>
      <c r="C8" s="244"/>
      <c r="D8" s="244"/>
      <c r="E8" s="244"/>
      <c r="F8" s="244"/>
      <c r="G8" s="244"/>
      <c r="H8" s="244"/>
      <c r="I8" s="237"/>
      <c r="J8" s="237"/>
      <c r="K8" s="236"/>
      <c r="L8" s="236"/>
      <c r="M8" s="236"/>
      <c r="N8" s="236"/>
      <c r="O8" s="121"/>
      <c r="P8" s="121"/>
      <c r="Q8" s="121"/>
    </row>
    <row r="9" spans="1:17" ht="15.75">
      <c r="A9" s="115"/>
      <c r="B9" s="245" t="s">
        <v>195</v>
      </c>
      <c r="C9" s="246"/>
      <c r="D9" s="246"/>
      <c r="E9" s="246"/>
      <c r="F9" s="246"/>
      <c r="G9" s="246"/>
      <c r="H9" s="237"/>
      <c r="I9" s="236"/>
      <c r="J9" s="112">
        <v>43341</v>
      </c>
      <c r="K9" s="124" t="s">
        <v>196</v>
      </c>
      <c r="L9" s="236"/>
      <c r="M9" s="238">
        <v>43341</v>
      </c>
      <c r="N9" s="236"/>
      <c r="O9" s="121"/>
      <c r="P9" s="121"/>
      <c r="Q9" s="121"/>
    </row>
    <row r="10" spans="1:17" ht="15.75" customHeight="1">
      <c r="A10" s="115"/>
      <c r="B10" s="245" t="s">
        <v>205</v>
      </c>
      <c r="C10" s="246"/>
      <c r="D10" s="246"/>
      <c r="E10" s="246"/>
      <c r="F10" s="246"/>
      <c r="G10" s="246"/>
      <c r="H10" s="246"/>
      <c r="I10" s="246"/>
      <c r="J10" s="237"/>
      <c r="K10" s="236"/>
      <c r="L10" s="239"/>
      <c r="M10" s="127"/>
      <c r="N10" s="121"/>
      <c r="O10" s="121"/>
      <c r="P10" s="121"/>
      <c r="Q10" s="121"/>
    </row>
    <row r="11" spans="1:17" ht="15.75">
      <c r="A11" s="115"/>
      <c r="B11" s="111" t="s">
        <v>197</v>
      </c>
      <c r="C11" s="127"/>
      <c r="D11" s="240"/>
      <c r="E11" s="240"/>
      <c r="F11" s="129"/>
      <c r="G11" s="239"/>
      <c r="H11" s="236"/>
      <c r="I11" s="236"/>
      <c r="J11" s="236"/>
      <c r="K11" s="236"/>
      <c r="L11" s="239"/>
      <c r="M11" s="127"/>
      <c r="N11" s="121"/>
      <c r="O11" s="121"/>
      <c r="P11" s="121"/>
      <c r="Q11" s="121"/>
    </row>
    <row r="12" spans="1:15" ht="15.75">
      <c r="A12" s="115"/>
      <c r="B12" s="116"/>
      <c r="C12" s="240"/>
      <c r="D12" s="240"/>
      <c r="E12" s="240"/>
      <c r="F12" s="240"/>
      <c r="G12" s="240"/>
      <c r="H12" s="241"/>
      <c r="I12" s="236"/>
      <c r="J12" s="236"/>
      <c r="K12" s="236"/>
      <c r="L12" s="236"/>
      <c r="M12" s="236"/>
      <c r="N12" s="236"/>
      <c r="O12" s="236"/>
    </row>
    <row r="13" spans="1:2" ht="4.5" customHeight="1" thickBot="1">
      <c r="A13" s="115"/>
      <c r="B13" s="116"/>
    </row>
    <row r="14" spans="1:19" ht="20.1" customHeight="1" thickBot="1">
      <c r="A14" s="130"/>
      <c r="B14" s="131"/>
      <c r="C14" s="132"/>
      <c r="D14" s="132"/>
      <c r="E14" s="132"/>
      <c r="F14" s="132"/>
      <c r="G14" s="132"/>
      <c r="H14" s="133"/>
      <c r="I14" s="134" t="s">
        <v>206</v>
      </c>
      <c r="J14" s="134"/>
      <c r="K14" s="134" t="s">
        <v>207</v>
      </c>
      <c r="L14" s="134"/>
      <c r="M14" s="134" t="s">
        <v>208</v>
      </c>
      <c r="N14" s="134"/>
      <c r="O14" s="135"/>
      <c r="R14" s="136"/>
      <c r="S14" s="137"/>
    </row>
    <row r="15" spans="1:17" ht="16.5" hidden="1" thickBot="1">
      <c r="A15" s="130"/>
      <c r="B15" s="131"/>
      <c r="C15" s="138"/>
      <c r="D15" s="139"/>
      <c r="E15" s="139"/>
      <c r="F15" s="139"/>
      <c r="G15" s="139"/>
      <c r="H15" s="140"/>
      <c r="I15" s="141" t="e">
        <f>WEEKDAY(#REF!)</f>
        <v>#REF!</v>
      </c>
      <c r="J15" s="142"/>
      <c r="K15" s="143" t="e">
        <f>WEEKDAY(#REF!)</f>
        <v>#REF!</v>
      </c>
      <c r="L15" s="144"/>
      <c r="M15" s="143" t="e">
        <f>WEEKDAY(#REF!)</f>
        <v>#REF!</v>
      </c>
      <c r="N15" s="142"/>
      <c r="O15" s="142"/>
      <c r="P15" s="142"/>
      <c r="Q15" s="144"/>
    </row>
    <row r="16" spans="1:18" ht="24" customHeight="1" thickBot="1">
      <c r="A16" s="145"/>
      <c r="B16" s="146" t="s">
        <v>209</v>
      </c>
      <c r="C16" s="147" t="s">
        <v>210</v>
      </c>
      <c r="D16" s="148"/>
      <c r="E16" s="148"/>
      <c r="F16" s="148"/>
      <c r="G16" s="148"/>
      <c r="H16" s="149" t="s">
        <v>211</v>
      </c>
      <c r="I16" s="150">
        <v>30</v>
      </c>
      <c r="J16" s="151">
        <f>$I$16</f>
        <v>30</v>
      </c>
      <c r="K16" s="152">
        <f>I16+J16</f>
        <v>60</v>
      </c>
      <c r="L16" s="151">
        <f>$I$16</f>
        <v>30</v>
      </c>
      <c r="M16" s="152">
        <f>K16+L16</f>
        <v>90</v>
      </c>
      <c r="N16" s="151">
        <f>$I$16</f>
        <v>30</v>
      </c>
      <c r="O16" s="151">
        <f>$I$16</f>
        <v>30</v>
      </c>
      <c r="P16" s="153">
        <f>$I$16</f>
        <v>30</v>
      </c>
      <c r="Q16" s="151">
        <f>$I$16</f>
        <v>30</v>
      </c>
      <c r="R16" s="154">
        <f>$I$16</f>
        <v>30</v>
      </c>
    </row>
    <row r="17" spans="1:18" ht="24" customHeight="1" thickBot="1">
      <c r="A17" s="145"/>
      <c r="B17" s="278" t="s">
        <v>205</v>
      </c>
      <c r="C17" s="279"/>
      <c r="D17" s="279"/>
      <c r="E17" s="279"/>
      <c r="F17" s="279"/>
      <c r="G17" s="279"/>
      <c r="H17" s="279"/>
      <c r="I17" s="155"/>
      <c r="J17" s="156"/>
      <c r="K17" s="157"/>
      <c r="L17" s="156"/>
      <c r="M17" s="157"/>
      <c r="N17" s="156"/>
      <c r="O17" s="156"/>
      <c r="P17" s="158"/>
      <c r="Q17" s="156"/>
      <c r="R17" s="159"/>
    </row>
    <row r="18" spans="1:18" ht="18" customHeight="1">
      <c r="A18" s="145"/>
      <c r="B18" s="160"/>
      <c r="C18" s="161"/>
      <c r="D18" s="162"/>
      <c r="E18" s="162"/>
      <c r="F18" s="162"/>
      <c r="G18" s="162"/>
      <c r="H18" s="163"/>
      <c r="I18" s="164">
        <v>1</v>
      </c>
      <c r="J18" s="165"/>
      <c r="K18" s="165">
        <f>1-SUM(I18:J18)</f>
        <v>0</v>
      </c>
      <c r="L18" s="165"/>
      <c r="M18" s="165">
        <f>1-SUM(I18:L18)</f>
        <v>0</v>
      </c>
      <c r="N18" s="165"/>
      <c r="O18" s="165"/>
      <c r="P18" s="166"/>
      <c r="Q18" s="165"/>
      <c r="R18" s="167"/>
    </row>
    <row r="19" spans="1:18" ht="18" customHeight="1">
      <c r="A19" s="145"/>
      <c r="B19" s="168">
        <v>1</v>
      </c>
      <c r="C19" s="169" t="str">
        <f>'[1]PLANILHA'!E17</f>
        <v>SERVIÇOS PRELIMINARES</v>
      </c>
      <c r="D19" s="170"/>
      <c r="E19" s="170"/>
      <c r="F19" s="170"/>
      <c r="G19" s="170"/>
      <c r="H19" s="169">
        <f>'[1]PLANILHA'!K21</f>
        <v>134355.57</v>
      </c>
      <c r="I19" s="171"/>
      <c r="J19" s="172"/>
      <c r="K19" s="172"/>
      <c r="L19" s="172"/>
      <c r="M19" s="172"/>
      <c r="N19" s="172"/>
      <c r="O19" s="172"/>
      <c r="P19" s="172"/>
      <c r="Q19" s="172"/>
      <c r="R19" s="173"/>
    </row>
    <row r="20" spans="1:18" ht="18" customHeight="1" thickBot="1">
      <c r="A20" s="145"/>
      <c r="B20" s="174"/>
      <c r="C20" s="175"/>
      <c r="D20" s="176"/>
      <c r="E20" s="176"/>
      <c r="F20" s="176"/>
      <c r="G20" s="176"/>
      <c r="H20" s="177"/>
      <c r="I20" s="178">
        <f>(I18*H19)</f>
        <v>134355.57</v>
      </c>
      <c r="J20" s="179">
        <f>(I20)</f>
        <v>134355.57</v>
      </c>
      <c r="K20" s="179">
        <f>(K18*H19)</f>
        <v>0</v>
      </c>
      <c r="L20" s="179">
        <f>(K20)</f>
        <v>0</v>
      </c>
      <c r="M20" s="179">
        <f>(M18*H19)</f>
        <v>0</v>
      </c>
      <c r="N20" s="179">
        <f>(M20)</f>
        <v>0</v>
      </c>
      <c r="O20" s="179" t="e">
        <f>(#REF!)</f>
        <v>#REF!</v>
      </c>
      <c r="P20" s="180" t="e">
        <f>(#REF!)</f>
        <v>#REF!</v>
      </c>
      <c r="Q20" s="179" t="e">
        <f>(#REF!)</f>
        <v>#REF!</v>
      </c>
      <c r="R20" s="181" t="e">
        <f>(#REF!)</f>
        <v>#REF!</v>
      </c>
    </row>
    <row r="21" spans="1:18" ht="18" customHeight="1">
      <c r="A21" s="145"/>
      <c r="B21" s="160"/>
      <c r="C21" s="161"/>
      <c r="D21" s="162"/>
      <c r="E21" s="162"/>
      <c r="F21" s="162"/>
      <c r="G21" s="162"/>
      <c r="H21" s="163"/>
      <c r="I21" s="164">
        <v>1</v>
      </c>
      <c r="J21" s="165"/>
      <c r="K21" s="165"/>
      <c r="L21" s="165"/>
      <c r="M21" s="165"/>
      <c r="N21" s="165"/>
      <c r="O21" s="165"/>
      <c r="P21" s="166"/>
      <c r="Q21" s="165"/>
      <c r="R21" s="167"/>
    </row>
    <row r="22" spans="1:18" ht="18" customHeight="1">
      <c r="A22" s="145"/>
      <c r="B22" s="168">
        <v>2</v>
      </c>
      <c r="C22" s="169" t="str">
        <f>'[1]PLANILHA'!E22</f>
        <v>SERVIÇOS DE CONSERVAÇÃO</v>
      </c>
      <c r="D22" s="182"/>
      <c r="E22" s="182"/>
      <c r="F22" s="182"/>
      <c r="G22" s="182"/>
      <c r="H22" s="169">
        <f>'[1]PLANILHA'!K25</f>
        <v>193600</v>
      </c>
      <c r="I22" s="171"/>
      <c r="J22" s="172"/>
      <c r="K22" s="172"/>
      <c r="L22" s="172"/>
      <c r="M22" s="172"/>
      <c r="N22" s="172"/>
      <c r="O22" s="172"/>
      <c r="P22" s="172"/>
      <c r="Q22" s="172"/>
      <c r="R22" s="173"/>
    </row>
    <row r="23" spans="1:18" ht="18" customHeight="1" thickBot="1">
      <c r="A23" s="145"/>
      <c r="B23" s="174"/>
      <c r="C23" s="175"/>
      <c r="D23" s="176"/>
      <c r="E23" s="176"/>
      <c r="F23" s="176"/>
      <c r="G23" s="176"/>
      <c r="H23" s="177"/>
      <c r="I23" s="178">
        <f>(I21*H22)</f>
        <v>193600</v>
      </c>
      <c r="J23" s="179">
        <f>(I23)</f>
        <v>193600</v>
      </c>
      <c r="K23" s="179">
        <f>(K21*H22)</f>
        <v>0</v>
      </c>
      <c r="L23" s="179">
        <f>(K23)</f>
        <v>0</v>
      </c>
      <c r="M23" s="179">
        <f>(M21*H22)</f>
        <v>0</v>
      </c>
      <c r="N23" s="179">
        <f>(M23)</f>
        <v>0</v>
      </c>
      <c r="O23" s="179" t="e">
        <f>(#REF!)</f>
        <v>#REF!</v>
      </c>
      <c r="P23" s="180" t="e">
        <f>(#REF!)</f>
        <v>#REF!</v>
      </c>
      <c r="Q23" s="179" t="e">
        <f>(#REF!)</f>
        <v>#REF!</v>
      </c>
      <c r="R23" s="181" t="e">
        <f>(#REF!)</f>
        <v>#REF!</v>
      </c>
    </row>
    <row r="24" spans="1:18" ht="18" customHeight="1">
      <c r="A24" s="145"/>
      <c r="B24" s="160"/>
      <c r="C24" s="183"/>
      <c r="D24" s="184"/>
      <c r="E24" s="184"/>
      <c r="F24" s="184"/>
      <c r="G24" s="184"/>
      <c r="H24" s="185"/>
      <c r="I24" s="164">
        <v>0.5</v>
      </c>
      <c r="J24" s="165"/>
      <c r="K24" s="165">
        <v>0.5</v>
      </c>
      <c r="L24" s="165"/>
      <c r="M24" s="165"/>
      <c r="N24" s="165"/>
      <c r="O24" s="165"/>
      <c r="P24" s="166"/>
      <c r="Q24" s="165"/>
      <c r="R24" s="167"/>
    </row>
    <row r="25" spans="1:18" ht="18" customHeight="1">
      <c r="A25" s="145"/>
      <c r="B25" s="186">
        <v>3</v>
      </c>
      <c r="C25" s="187" t="str">
        <f>'[1]PLANILHA'!E29</f>
        <v>SERVIÇOS DE TERRAPLENAGEM</v>
      </c>
      <c r="D25" s="170"/>
      <c r="E25" s="170"/>
      <c r="F25" s="170"/>
      <c r="G25" s="170"/>
      <c r="H25" s="187">
        <f>'[1]PLANILHA'!K34</f>
        <v>1347359.58</v>
      </c>
      <c r="I25" s="171"/>
      <c r="J25" s="172"/>
      <c r="K25" s="172"/>
      <c r="L25" s="172"/>
      <c r="M25" s="172"/>
      <c r="N25" s="172"/>
      <c r="O25" s="172"/>
      <c r="P25" s="172"/>
      <c r="Q25" s="172"/>
      <c r="R25" s="173"/>
    </row>
    <row r="26" spans="1:18" ht="18" customHeight="1" thickBot="1">
      <c r="A26" s="145"/>
      <c r="B26" s="174"/>
      <c r="C26" s="188"/>
      <c r="D26" s="189"/>
      <c r="E26" s="189"/>
      <c r="F26" s="189"/>
      <c r="G26" s="189"/>
      <c r="H26" s="190"/>
      <c r="I26" s="178">
        <f>(I24*H25)</f>
        <v>673679.79</v>
      </c>
      <c r="J26" s="179">
        <f>(I26)</f>
        <v>673679.79</v>
      </c>
      <c r="K26" s="179">
        <f>(K24*H25)</f>
        <v>673679.79</v>
      </c>
      <c r="L26" s="179">
        <f>(K26)</f>
        <v>673679.79</v>
      </c>
      <c r="M26" s="179">
        <f>(M24*H25)</f>
        <v>0</v>
      </c>
      <c r="N26" s="179">
        <f>(M26)</f>
        <v>0</v>
      </c>
      <c r="O26" s="179" t="e">
        <f>(#REF!)</f>
        <v>#REF!</v>
      </c>
      <c r="P26" s="180" t="e">
        <f>(#REF!)</f>
        <v>#REF!</v>
      </c>
      <c r="Q26" s="179" t="e">
        <f>(#REF!)</f>
        <v>#REF!</v>
      </c>
      <c r="R26" s="181" t="e">
        <f>(#REF!)</f>
        <v>#REF!</v>
      </c>
    </row>
    <row r="27" spans="1:18" ht="18" customHeight="1">
      <c r="A27" s="145"/>
      <c r="B27" s="160"/>
      <c r="C27" s="161"/>
      <c r="D27" s="162"/>
      <c r="E27" s="162"/>
      <c r="F27" s="162"/>
      <c r="G27" s="162"/>
      <c r="H27" s="163"/>
      <c r="I27" s="164"/>
      <c r="J27" s="165"/>
      <c r="K27" s="165">
        <v>0.5</v>
      </c>
      <c r="L27" s="165"/>
      <c r="M27" s="165">
        <v>0.5</v>
      </c>
      <c r="N27" s="165"/>
      <c r="O27" s="165"/>
      <c r="P27" s="191"/>
      <c r="Q27" s="191"/>
      <c r="R27" s="192"/>
    </row>
    <row r="28" spans="1:18" ht="18" customHeight="1">
      <c r="A28" s="145"/>
      <c r="B28" s="168">
        <v>4</v>
      </c>
      <c r="C28" s="169" t="str">
        <f>'[1]PLANILHA'!E35</f>
        <v>SERVIÇOS DE PAVIMENTAÇÃO</v>
      </c>
      <c r="D28" s="170"/>
      <c r="E28" s="170"/>
      <c r="F28" s="170"/>
      <c r="G28" s="170"/>
      <c r="H28" s="169">
        <f>'[1]PLANILHA'!K57</f>
        <v>3201148.17</v>
      </c>
      <c r="I28" s="171"/>
      <c r="J28" s="172"/>
      <c r="K28" s="172"/>
      <c r="L28" s="172"/>
      <c r="M28" s="172"/>
      <c r="N28" s="172"/>
      <c r="O28" s="172"/>
      <c r="P28" s="191"/>
      <c r="Q28" s="191"/>
      <c r="R28" s="192"/>
    </row>
    <row r="29" spans="1:18" ht="18" customHeight="1" thickBot="1">
      <c r="A29" s="145"/>
      <c r="B29" s="174"/>
      <c r="C29" s="175"/>
      <c r="D29" s="176"/>
      <c r="E29" s="176"/>
      <c r="F29" s="176"/>
      <c r="G29" s="176"/>
      <c r="H29" s="177"/>
      <c r="I29" s="178">
        <f>(I27*H28)</f>
        <v>0</v>
      </c>
      <c r="J29" s="179">
        <f>(I29)</f>
        <v>0</v>
      </c>
      <c r="K29" s="179">
        <f>(K27*H28)</f>
        <v>1600574.085</v>
      </c>
      <c r="L29" s="179">
        <f>(K29)</f>
        <v>1600574.085</v>
      </c>
      <c r="M29" s="179">
        <f>(M27*H28)</f>
        <v>1600574.085</v>
      </c>
      <c r="N29" s="179">
        <f>(M29)</f>
        <v>1600574.085</v>
      </c>
      <c r="O29" s="179" t="e">
        <f>(#REF!)</f>
        <v>#REF!</v>
      </c>
      <c r="P29" s="191"/>
      <c r="Q29" s="191"/>
      <c r="R29" s="192"/>
    </row>
    <row r="30" spans="1:18" ht="18" customHeight="1">
      <c r="A30" s="145"/>
      <c r="B30" s="160"/>
      <c r="C30" s="161"/>
      <c r="D30" s="162"/>
      <c r="E30" s="162"/>
      <c r="F30" s="162"/>
      <c r="G30" s="162"/>
      <c r="H30" s="163"/>
      <c r="I30" s="164"/>
      <c r="J30" s="165"/>
      <c r="K30" s="165">
        <v>1</v>
      </c>
      <c r="L30" s="165"/>
      <c r="M30" s="165"/>
      <c r="N30" s="165"/>
      <c r="O30" s="165"/>
      <c r="P30" s="191"/>
      <c r="Q30" s="191"/>
      <c r="R30" s="192"/>
    </row>
    <row r="31" spans="1:18" ht="18" customHeight="1">
      <c r="A31" s="145"/>
      <c r="B31" s="168">
        <v>5</v>
      </c>
      <c r="C31" s="169" t="str">
        <f>'[1]PLANILHA'!E58</f>
        <v>SERVIÇOS DE OBRA DE ARTE CORRENTE (OAC)</v>
      </c>
      <c r="D31" s="170"/>
      <c r="E31" s="170"/>
      <c r="F31" s="170"/>
      <c r="G31" s="170"/>
      <c r="H31" s="169">
        <f>'[1]PLANILHA'!K63</f>
        <v>81143.26999999999</v>
      </c>
      <c r="I31" s="171"/>
      <c r="J31" s="172"/>
      <c r="K31" s="172"/>
      <c r="L31" s="172"/>
      <c r="M31" s="172"/>
      <c r="N31" s="172"/>
      <c r="O31" s="172"/>
      <c r="P31" s="191"/>
      <c r="Q31" s="191"/>
      <c r="R31" s="192"/>
    </row>
    <row r="32" spans="1:18" ht="18" customHeight="1" thickBot="1">
      <c r="A32" s="145"/>
      <c r="B32" s="174"/>
      <c r="C32" s="175"/>
      <c r="D32" s="176"/>
      <c r="E32" s="176"/>
      <c r="F32" s="176"/>
      <c r="G32" s="176"/>
      <c r="H32" s="177"/>
      <c r="I32" s="178">
        <f>(I30*H31)</f>
        <v>0</v>
      </c>
      <c r="J32" s="179">
        <f>(I32)</f>
        <v>0</v>
      </c>
      <c r="K32" s="179">
        <f>(K30*H31)</f>
        <v>81143.26999999999</v>
      </c>
      <c r="L32" s="179">
        <f>(K32)</f>
        <v>81143.26999999999</v>
      </c>
      <c r="M32" s="179">
        <f>(M30*H31)</f>
        <v>0</v>
      </c>
      <c r="N32" s="179">
        <f>(M32)</f>
        <v>0</v>
      </c>
      <c r="O32" s="179" t="e">
        <f>(#REF!)</f>
        <v>#REF!</v>
      </c>
      <c r="P32" s="191"/>
      <c r="Q32" s="191"/>
      <c r="R32" s="192"/>
    </row>
    <row r="33" spans="1:18" ht="18" customHeight="1">
      <c r="A33" s="193"/>
      <c r="B33" s="194"/>
      <c r="C33" s="195"/>
      <c r="D33" s="195"/>
      <c r="E33" s="195"/>
      <c r="F33" s="195"/>
      <c r="G33" s="195"/>
      <c r="H33" s="196" t="s">
        <v>212</v>
      </c>
      <c r="I33" s="197">
        <f>(I34/$C$35)</f>
        <v>0.5978787692572349</v>
      </c>
      <c r="J33" s="198"/>
      <c r="K33" s="197">
        <f>(K34/$C$35)</f>
        <v>1.4059427236720206</v>
      </c>
      <c r="L33" s="198"/>
      <c r="M33" s="197">
        <f>(M34/$C$35)</f>
        <v>0.9553868625852275</v>
      </c>
      <c r="N33" s="198"/>
      <c r="O33" s="198"/>
      <c r="P33" s="198"/>
      <c r="Q33" s="198"/>
      <c r="R33" s="199"/>
    </row>
    <row r="34" spans="1:18" ht="18" customHeight="1" thickBot="1">
      <c r="A34" s="193"/>
      <c r="B34" s="200"/>
      <c r="C34" s="201" t="s">
        <v>213</v>
      </c>
      <c r="D34" s="201"/>
      <c r="E34" s="201"/>
      <c r="F34" s="201"/>
      <c r="G34" s="201"/>
      <c r="H34" s="202" t="s">
        <v>214</v>
      </c>
      <c r="I34" s="203">
        <f>I26+I23+I20</f>
        <v>1001635.3600000001</v>
      </c>
      <c r="J34" s="203">
        <f>SUM(J18:J26)</f>
        <v>1001635.3600000001</v>
      </c>
      <c r="K34" s="203">
        <f>K32+K26+K23+K29</f>
        <v>2355397.145</v>
      </c>
      <c r="L34" s="203">
        <f>SUM(L18:L26)</f>
        <v>673679.79</v>
      </c>
      <c r="M34" s="203">
        <f>M32+M29+M23</f>
        <v>1600574.085</v>
      </c>
      <c r="N34" s="203">
        <f>SUM(N18:N26)</f>
        <v>0</v>
      </c>
      <c r="O34" s="203" t="e">
        <f>SUM(O18:O26)</f>
        <v>#REF!</v>
      </c>
      <c r="P34" s="203" t="e">
        <f>SUM(P18:P26)</f>
        <v>#REF!</v>
      </c>
      <c r="Q34" s="203" t="e">
        <f>SUM(Q18:Q26)</f>
        <v>#REF!</v>
      </c>
      <c r="R34" s="181" t="e">
        <f>SUM(R18:R26)</f>
        <v>#REF!</v>
      </c>
    </row>
    <row r="35" spans="1:18" ht="18" customHeight="1" hidden="1">
      <c r="A35" s="193"/>
      <c r="B35" s="200"/>
      <c r="C35" s="204">
        <f>IF((SUM(H18:H26))&gt;0,(SUM(H18:H26)),0.001)</f>
        <v>1675315.1500000001</v>
      </c>
      <c r="D35" s="204"/>
      <c r="E35" s="204"/>
      <c r="F35" s="204"/>
      <c r="G35" s="204"/>
      <c r="H35" s="205"/>
      <c r="I35" s="206"/>
      <c r="J35" s="207"/>
      <c r="K35" s="206"/>
      <c r="L35" s="207"/>
      <c r="M35" s="206"/>
      <c r="N35" s="207"/>
      <c r="O35" s="207"/>
      <c r="P35" s="207"/>
      <c r="Q35" s="207"/>
      <c r="R35" s="208"/>
    </row>
    <row r="36" spans="1:18" ht="18" customHeight="1">
      <c r="A36" s="193"/>
      <c r="B36" s="200"/>
      <c r="C36" s="201" t="s">
        <v>215</v>
      </c>
      <c r="D36" s="201"/>
      <c r="E36" s="201"/>
      <c r="F36" s="201"/>
      <c r="G36" s="201"/>
      <c r="H36" s="209" t="s">
        <v>212</v>
      </c>
      <c r="I36" s="210">
        <f>(I33)</f>
        <v>0.5978787692572349</v>
      </c>
      <c r="J36" s="211"/>
      <c r="K36" s="210">
        <f>(I36+K33)</f>
        <v>2.0038214929292555</v>
      </c>
      <c r="L36" s="211"/>
      <c r="M36" s="210">
        <f>(K36+M33)</f>
        <v>2.959208355514483</v>
      </c>
      <c r="N36" s="211"/>
      <c r="O36" s="211"/>
      <c r="P36" s="211"/>
      <c r="Q36" s="211"/>
      <c r="R36" s="167"/>
    </row>
    <row r="37" spans="1:18" ht="18" customHeight="1" thickBot="1">
      <c r="A37" s="193"/>
      <c r="B37" s="212"/>
      <c r="C37" s="213"/>
      <c r="D37" s="213"/>
      <c r="E37" s="213"/>
      <c r="F37" s="213"/>
      <c r="G37" s="213"/>
      <c r="H37" s="202" t="s">
        <v>216</v>
      </c>
      <c r="I37" s="203">
        <f>(I34)</f>
        <v>1001635.3600000001</v>
      </c>
      <c r="J37" s="214"/>
      <c r="K37" s="203">
        <f>(I37+K34)</f>
        <v>3357032.505</v>
      </c>
      <c r="L37" s="214"/>
      <c r="M37" s="203">
        <f>(K37+M34)</f>
        <v>4957606.59</v>
      </c>
      <c r="N37" s="214"/>
      <c r="O37" s="214"/>
      <c r="P37" s="214"/>
      <c r="Q37" s="214"/>
      <c r="R37" s="215"/>
    </row>
    <row r="38" spans="1:17" ht="5.25" customHeight="1">
      <c r="A38" s="130" t="s">
        <v>217</v>
      </c>
      <c r="B38" s="216"/>
      <c r="C38" s="217"/>
      <c r="D38" s="217"/>
      <c r="E38" s="217"/>
      <c r="F38" s="217"/>
      <c r="G38" s="217"/>
      <c r="H38" s="218"/>
      <c r="I38" s="219"/>
      <c r="J38" s="219"/>
      <c r="K38" s="219"/>
      <c r="L38" s="219"/>
      <c r="M38" s="219"/>
      <c r="N38" s="219"/>
      <c r="O38" s="219"/>
      <c r="P38" s="219"/>
      <c r="Q38" s="219"/>
    </row>
    <row r="39" spans="1:17" ht="15.75">
      <c r="A39" s="130"/>
      <c r="B39" s="216"/>
      <c r="C39" s="220"/>
      <c r="D39" s="220"/>
      <c r="E39" s="220"/>
      <c r="F39" s="220"/>
      <c r="G39" s="220"/>
      <c r="H39" s="221"/>
      <c r="I39" s="222"/>
      <c r="J39" s="222"/>
      <c r="K39" s="222"/>
      <c r="L39" s="222"/>
      <c r="M39" s="222"/>
      <c r="N39" s="222"/>
      <c r="O39" s="222"/>
      <c r="P39" s="219"/>
      <c r="Q39" s="219"/>
    </row>
    <row r="40" spans="1:17" ht="15.75">
      <c r="A40" s="130"/>
      <c r="B40" s="216"/>
      <c r="C40" s="220"/>
      <c r="D40" s="220"/>
      <c r="E40" s="220"/>
      <c r="F40" s="220"/>
      <c r="G40" s="220"/>
      <c r="H40" s="221"/>
      <c r="I40" s="222"/>
      <c r="J40" s="222"/>
      <c r="K40" s="222"/>
      <c r="L40" s="222"/>
      <c r="M40" s="222"/>
      <c r="N40" s="222"/>
      <c r="O40" s="222"/>
      <c r="P40" s="219"/>
      <c r="Q40" s="219"/>
    </row>
    <row r="41" spans="1:17" ht="81.75" customHeight="1">
      <c r="A41" s="130"/>
      <c r="B41" s="216"/>
      <c r="C41" s="265" t="s">
        <v>220</v>
      </c>
      <c r="D41" s="265"/>
      <c r="E41" s="265"/>
      <c r="F41" s="220"/>
      <c r="G41" s="220"/>
      <c r="H41" s="221"/>
      <c r="I41" s="222"/>
      <c r="J41" s="222"/>
      <c r="K41" s="222"/>
      <c r="L41" s="222"/>
      <c r="M41" s="222"/>
      <c r="N41" s="222"/>
      <c r="O41" s="222"/>
      <c r="P41" s="219"/>
      <c r="Q41" s="219"/>
    </row>
    <row r="42" spans="1:17" ht="15.75">
      <c r="A42" s="130"/>
      <c r="B42" s="216"/>
      <c r="C42" s="220"/>
      <c r="D42" s="220"/>
      <c r="E42" s="220"/>
      <c r="F42" s="220"/>
      <c r="G42" s="220"/>
      <c r="H42" s="221"/>
      <c r="I42" s="222"/>
      <c r="J42" s="222"/>
      <c r="K42" s="222"/>
      <c r="L42" s="222"/>
      <c r="M42" s="222"/>
      <c r="N42" s="222"/>
      <c r="O42" s="222"/>
      <c r="P42" s="219"/>
      <c r="Q42" s="219"/>
    </row>
    <row r="43" spans="1:17" ht="15.75">
      <c r="A43" s="130"/>
      <c r="B43" s="216"/>
      <c r="C43" s="220"/>
      <c r="D43" s="220"/>
      <c r="E43" s="220"/>
      <c r="F43" s="220"/>
      <c r="G43" s="220"/>
      <c r="H43" s="221"/>
      <c r="I43" s="222"/>
      <c r="J43" s="222"/>
      <c r="K43" s="222"/>
      <c r="L43" s="222"/>
      <c r="M43" s="222"/>
      <c r="N43" s="222"/>
      <c r="O43" s="222"/>
      <c r="P43" s="219"/>
      <c r="Q43" s="219"/>
    </row>
    <row r="44" spans="1:17" ht="15.75">
      <c r="A44" s="130"/>
      <c r="B44" s="216"/>
      <c r="C44" s="220"/>
      <c r="D44" s="220"/>
      <c r="E44" s="220"/>
      <c r="F44" s="220"/>
      <c r="G44" s="220"/>
      <c r="H44" s="221"/>
      <c r="I44" s="222"/>
      <c r="J44" s="222"/>
      <c r="K44" s="222"/>
      <c r="L44" s="222"/>
      <c r="M44" s="222"/>
      <c r="N44" s="222"/>
      <c r="O44" s="222"/>
      <c r="P44" s="219"/>
      <c r="Q44" s="219"/>
    </row>
    <row r="45" spans="2:15" ht="78.75" customHeight="1">
      <c r="B45" s="216"/>
      <c r="C45" s="275" t="s">
        <v>218</v>
      </c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ht="15.75">
      <c r="B46" s="216"/>
    </row>
    <row r="47" ht="15.75">
      <c r="B47" s="216"/>
    </row>
    <row r="48" ht="15.75">
      <c r="B48" s="216"/>
    </row>
    <row r="49" ht="15.75">
      <c r="B49" s="216"/>
    </row>
    <row r="50" ht="15.75">
      <c r="B50" s="216"/>
    </row>
    <row r="51" ht="15.75">
      <c r="B51" s="216"/>
    </row>
    <row r="52" spans="1:242" s="128" customFormat="1" ht="15.75">
      <c r="A52" s="119"/>
      <c r="B52" s="216"/>
      <c r="H52" s="118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/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9"/>
      <c r="EF52" s="119"/>
      <c r="EG52" s="119"/>
      <c r="EH52" s="119"/>
      <c r="EI52" s="119"/>
      <c r="EJ52" s="119"/>
      <c r="EK52" s="119"/>
      <c r="EL52" s="119"/>
      <c r="EM52" s="119"/>
      <c r="EN52" s="119"/>
      <c r="EO52" s="119"/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19"/>
      <c r="FG52" s="119"/>
      <c r="FH52" s="119"/>
      <c r="FI52" s="119"/>
      <c r="FJ52" s="119"/>
      <c r="FK52" s="119"/>
      <c r="FL52" s="119"/>
      <c r="FM52" s="119"/>
      <c r="FN52" s="119"/>
      <c r="FO52" s="119"/>
      <c r="FP52" s="119"/>
      <c r="FQ52" s="119"/>
      <c r="FR52" s="119"/>
      <c r="FS52" s="119"/>
      <c r="FT52" s="119"/>
      <c r="FU52" s="119"/>
      <c r="FV52" s="119"/>
      <c r="FW52" s="119"/>
      <c r="FX52" s="119"/>
      <c r="FY52" s="119"/>
      <c r="FZ52" s="119"/>
      <c r="GA52" s="119"/>
      <c r="GB52" s="119"/>
      <c r="GC52" s="119"/>
      <c r="GD52" s="119"/>
      <c r="GE52" s="119"/>
      <c r="GF52" s="119"/>
      <c r="GG52" s="119"/>
      <c r="GH52" s="119"/>
      <c r="GI52" s="119"/>
      <c r="GJ52" s="119"/>
      <c r="GK52" s="119"/>
      <c r="GL52" s="119"/>
      <c r="GM52" s="119"/>
      <c r="GN52" s="119"/>
      <c r="GO52" s="119"/>
      <c r="GP52" s="119"/>
      <c r="GQ52" s="119"/>
      <c r="GR52" s="119"/>
      <c r="GS52" s="119"/>
      <c r="GT52" s="119"/>
      <c r="GU52" s="119"/>
      <c r="GV52" s="119"/>
      <c r="GW52" s="119"/>
      <c r="GX52" s="119"/>
      <c r="GY52" s="119"/>
      <c r="GZ52" s="119"/>
      <c r="HA52" s="119"/>
      <c r="HB52" s="119"/>
      <c r="HC52" s="119"/>
      <c r="HD52" s="119"/>
      <c r="HE52" s="119"/>
      <c r="HF52" s="119"/>
      <c r="HG52" s="119"/>
      <c r="HH52" s="119"/>
      <c r="HI52" s="119"/>
      <c r="HJ52" s="119"/>
      <c r="HK52" s="119"/>
      <c r="HL52" s="119"/>
      <c r="HM52" s="119"/>
      <c r="HN52" s="119"/>
      <c r="HO52" s="119"/>
      <c r="HP52" s="119"/>
      <c r="HQ52" s="119"/>
      <c r="HR52" s="119"/>
      <c r="HS52" s="119"/>
      <c r="HT52" s="119"/>
      <c r="HU52" s="119"/>
      <c r="HV52" s="119"/>
      <c r="HW52" s="119"/>
      <c r="HX52" s="119"/>
      <c r="HY52" s="119"/>
      <c r="HZ52" s="119"/>
      <c r="IA52" s="119"/>
      <c r="IB52" s="119"/>
      <c r="IC52" s="119"/>
      <c r="ID52" s="119"/>
      <c r="IE52" s="119"/>
      <c r="IF52" s="119"/>
      <c r="IG52" s="119"/>
      <c r="IH52" s="119"/>
    </row>
    <row r="53" spans="1:242" s="128" customFormat="1" ht="15.75">
      <c r="A53" s="119"/>
      <c r="B53" s="216"/>
      <c r="H53" s="118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9"/>
      <c r="EF53" s="119"/>
      <c r="EG53" s="119"/>
      <c r="EH53" s="119"/>
      <c r="EI53" s="119"/>
      <c r="EJ53" s="119"/>
      <c r="EK53" s="119"/>
      <c r="EL53" s="119"/>
      <c r="EM53" s="119"/>
      <c r="EN53" s="119"/>
      <c r="EO53" s="119"/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19"/>
      <c r="FG53" s="119"/>
      <c r="FH53" s="119"/>
      <c r="FI53" s="119"/>
      <c r="FJ53" s="119"/>
      <c r="FK53" s="119"/>
      <c r="FL53" s="119"/>
      <c r="FM53" s="119"/>
      <c r="FN53" s="119"/>
      <c r="FO53" s="119"/>
      <c r="FP53" s="119"/>
      <c r="FQ53" s="119"/>
      <c r="FR53" s="119"/>
      <c r="FS53" s="119"/>
      <c r="FT53" s="119"/>
      <c r="FU53" s="119"/>
      <c r="FV53" s="119"/>
      <c r="FW53" s="119"/>
      <c r="FX53" s="119"/>
      <c r="FY53" s="119"/>
      <c r="FZ53" s="119"/>
      <c r="GA53" s="119"/>
      <c r="GB53" s="119"/>
      <c r="GC53" s="119"/>
      <c r="GD53" s="119"/>
      <c r="GE53" s="119"/>
      <c r="GF53" s="119"/>
      <c r="GG53" s="119"/>
      <c r="GH53" s="119"/>
      <c r="GI53" s="119"/>
      <c r="GJ53" s="119"/>
      <c r="GK53" s="119"/>
      <c r="GL53" s="119"/>
      <c r="GM53" s="119"/>
      <c r="GN53" s="119"/>
      <c r="GO53" s="119"/>
      <c r="GP53" s="119"/>
      <c r="GQ53" s="119"/>
      <c r="GR53" s="119"/>
      <c r="GS53" s="119"/>
      <c r="GT53" s="119"/>
      <c r="GU53" s="119"/>
      <c r="GV53" s="119"/>
      <c r="GW53" s="119"/>
      <c r="GX53" s="119"/>
      <c r="GY53" s="119"/>
      <c r="GZ53" s="119"/>
      <c r="HA53" s="119"/>
      <c r="HB53" s="119"/>
      <c r="HC53" s="119"/>
      <c r="HD53" s="119"/>
      <c r="HE53" s="119"/>
      <c r="HF53" s="119"/>
      <c r="HG53" s="119"/>
      <c r="HH53" s="119"/>
      <c r="HI53" s="119"/>
      <c r="HJ53" s="119"/>
      <c r="HK53" s="119"/>
      <c r="HL53" s="119"/>
      <c r="HM53" s="119"/>
      <c r="HN53" s="119"/>
      <c r="HO53" s="119"/>
      <c r="HP53" s="119"/>
      <c r="HQ53" s="119"/>
      <c r="HR53" s="119"/>
      <c r="HS53" s="119"/>
      <c r="HT53" s="119"/>
      <c r="HU53" s="119"/>
      <c r="HV53" s="119"/>
      <c r="HW53" s="119"/>
      <c r="HX53" s="119"/>
      <c r="HY53" s="119"/>
      <c r="HZ53" s="119"/>
      <c r="IA53" s="119"/>
      <c r="IB53" s="119"/>
      <c r="IC53" s="119"/>
      <c r="ID53" s="119"/>
      <c r="IE53" s="119"/>
      <c r="IF53" s="119"/>
      <c r="IG53" s="119"/>
      <c r="IH53" s="119"/>
    </row>
    <row r="54" spans="1:242" s="128" customFormat="1" ht="15.75">
      <c r="A54" s="119"/>
      <c r="B54" s="216"/>
      <c r="H54" s="118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19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19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19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9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</row>
    <row r="55" spans="1:242" s="128" customFormat="1" ht="15.75">
      <c r="A55" s="119"/>
      <c r="B55" s="216"/>
      <c r="H55" s="118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  <c r="GH55" s="119"/>
      <c r="GI55" s="119"/>
      <c r="GJ55" s="119"/>
      <c r="GK55" s="119"/>
      <c r="GL55" s="119"/>
      <c r="GM55" s="119"/>
      <c r="GN55" s="119"/>
      <c r="GO55" s="119"/>
      <c r="GP55" s="119"/>
      <c r="GQ55" s="119"/>
      <c r="GR55" s="119"/>
      <c r="GS55" s="119"/>
      <c r="GT55" s="119"/>
      <c r="GU55" s="119"/>
      <c r="GV55" s="119"/>
      <c r="GW55" s="119"/>
      <c r="GX55" s="119"/>
      <c r="GY55" s="119"/>
      <c r="GZ55" s="119"/>
      <c r="HA55" s="119"/>
      <c r="HB55" s="119"/>
      <c r="HC55" s="119"/>
      <c r="HD55" s="119"/>
      <c r="HE55" s="119"/>
      <c r="HF55" s="119"/>
      <c r="HG55" s="119"/>
      <c r="HH55" s="119"/>
      <c r="HI55" s="119"/>
      <c r="HJ55" s="119"/>
      <c r="HK55" s="119"/>
      <c r="HL55" s="119"/>
      <c r="HM55" s="119"/>
      <c r="HN55" s="119"/>
      <c r="HO55" s="119"/>
      <c r="HP55" s="119"/>
      <c r="HQ55" s="119"/>
      <c r="HR55" s="119"/>
      <c r="HS55" s="119"/>
      <c r="HT55" s="119"/>
      <c r="HU55" s="119"/>
      <c r="HV55" s="119"/>
      <c r="HW55" s="119"/>
      <c r="HX55" s="119"/>
      <c r="HY55" s="119"/>
      <c r="HZ55" s="119"/>
      <c r="IA55" s="119"/>
      <c r="IB55" s="119"/>
      <c r="IC55" s="119"/>
      <c r="ID55" s="119"/>
      <c r="IE55" s="119"/>
      <c r="IF55" s="119"/>
      <c r="IG55" s="119"/>
      <c r="IH55" s="119"/>
    </row>
    <row r="56" spans="1:242" s="128" customFormat="1" ht="15.75">
      <c r="A56" s="119"/>
      <c r="B56" s="216"/>
      <c r="H56" s="118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19"/>
      <c r="CQ56" s="119"/>
      <c r="CR56" s="119"/>
      <c r="CS56" s="119"/>
      <c r="CT56" s="119"/>
      <c r="CU56" s="119"/>
      <c r="CV56" s="119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9"/>
      <c r="EF56" s="119"/>
      <c r="EG56" s="119"/>
      <c r="EH56" s="119"/>
      <c r="EI56" s="119"/>
      <c r="EJ56" s="119"/>
      <c r="EK56" s="119"/>
      <c r="EL56" s="119"/>
      <c r="EM56" s="119"/>
      <c r="EN56" s="119"/>
      <c r="EO56" s="119"/>
      <c r="EP56" s="119"/>
      <c r="EQ56" s="119"/>
      <c r="ER56" s="119"/>
      <c r="ES56" s="119"/>
      <c r="ET56" s="119"/>
      <c r="EU56" s="119"/>
      <c r="EV56" s="119"/>
      <c r="EW56" s="119"/>
      <c r="EX56" s="119"/>
      <c r="EY56" s="119"/>
      <c r="EZ56" s="119"/>
      <c r="FA56" s="119"/>
      <c r="FB56" s="119"/>
      <c r="FC56" s="119"/>
      <c r="FD56" s="119"/>
      <c r="FE56" s="119"/>
      <c r="FF56" s="119"/>
      <c r="FG56" s="119"/>
      <c r="FH56" s="119"/>
      <c r="FI56" s="119"/>
      <c r="FJ56" s="119"/>
      <c r="FK56" s="119"/>
      <c r="FL56" s="119"/>
      <c r="FM56" s="119"/>
      <c r="FN56" s="119"/>
      <c r="FO56" s="119"/>
      <c r="FP56" s="119"/>
      <c r="FQ56" s="119"/>
      <c r="FR56" s="119"/>
      <c r="FS56" s="119"/>
      <c r="FT56" s="119"/>
      <c r="FU56" s="119"/>
      <c r="FV56" s="119"/>
      <c r="FW56" s="119"/>
      <c r="FX56" s="119"/>
      <c r="FY56" s="119"/>
      <c r="FZ56" s="119"/>
      <c r="GA56" s="119"/>
      <c r="GB56" s="119"/>
      <c r="GC56" s="119"/>
      <c r="GD56" s="119"/>
      <c r="GE56" s="119"/>
      <c r="GF56" s="119"/>
      <c r="GG56" s="119"/>
      <c r="GH56" s="119"/>
      <c r="GI56" s="119"/>
      <c r="GJ56" s="119"/>
      <c r="GK56" s="119"/>
      <c r="GL56" s="119"/>
      <c r="GM56" s="119"/>
      <c r="GN56" s="119"/>
      <c r="GO56" s="119"/>
      <c r="GP56" s="119"/>
      <c r="GQ56" s="119"/>
      <c r="GR56" s="119"/>
      <c r="GS56" s="119"/>
      <c r="GT56" s="119"/>
      <c r="GU56" s="119"/>
      <c r="GV56" s="119"/>
      <c r="GW56" s="119"/>
      <c r="GX56" s="119"/>
      <c r="GY56" s="119"/>
      <c r="GZ56" s="119"/>
      <c r="HA56" s="119"/>
      <c r="HB56" s="119"/>
      <c r="HC56" s="119"/>
      <c r="HD56" s="119"/>
      <c r="HE56" s="119"/>
      <c r="HF56" s="119"/>
      <c r="HG56" s="119"/>
      <c r="HH56" s="119"/>
      <c r="HI56" s="119"/>
      <c r="HJ56" s="119"/>
      <c r="HK56" s="119"/>
      <c r="HL56" s="119"/>
      <c r="HM56" s="119"/>
      <c r="HN56" s="119"/>
      <c r="HO56" s="119"/>
      <c r="HP56" s="119"/>
      <c r="HQ56" s="119"/>
      <c r="HR56" s="119"/>
      <c r="HS56" s="119"/>
      <c r="HT56" s="119"/>
      <c r="HU56" s="119"/>
      <c r="HV56" s="119"/>
      <c r="HW56" s="119"/>
      <c r="HX56" s="119"/>
      <c r="HY56" s="119"/>
      <c r="HZ56" s="119"/>
      <c r="IA56" s="119"/>
      <c r="IB56" s="119"/>
      <c r="IC56" s="119"/>
      <c r="ID56" s="119"/>
      <c r="IE56" s="119"/>
      <c r="IF56" s="119"/>
      <c r="IG56" s="119"/>
      <c r="IH56" s="119"/>
    </row>
    <row r="57" spans="1:242" s="128" customFormat="1" ht="15.75">
      <c r="A57" s="119"/>
      <c r="B57" s="216"/>
      <c r="H57" s="118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9"/>
      <c r="EF57" s="119"/>
      <c r="EG57" s="119"/>
      <c r="EH57" s="119"/>
      <c r="EI57" s="119"/>
      <c r="EJ57" s="119"/>
      <c r="EK57" s="119"/>
      <c r="EL57" s="119"/>
      <c r="EM57" s="119"/>
      <c r="EN57" s="119"/>
      <c r="EO57" s="119"/>
      <c r="EP57" s="119"/>
      <c r="EQ57" s="119"/>
      <c r="ER57" s="119"/>
      <c r="ES57" s="119"/>
      <c r="ET57" s="119"/>
      <c r="EU57" s="119"/>
      <c r="EV57" s="119"/>
      <c r="EW57" s="119"/>
      <c r="EX57" s="119"/>
      <c r="EY57" s="119"/>
      <c r="EZ57" s="119"/>
      <c r="FA57" s="119"/>
      <c r="FB57" s="119"/>
      <c r="FC57" s="119"/>
      <c r="FD57" s="119"/>
      <c r="FE57" s="119"/>
      <c r="FF57" s="119"/>
      <c r="FG57" s="119"/>
      <c r="FH57" s="119"/>
      <c r="FI57" s="119"/>
      <c r="FJ57" s="119"/>
      <c r="FK57" s="119"/>
      <c r="FL57" s="119"/>
      <c r="FM57" s="119"/>
      <c r="FN57" s="119"/>
      <c r="FO57" s="119"/>
      <c r="FP57" s="119"/>
      <c r="FQ57" s="119"/>
      <c r="FR57" s="119"/>
      <c r="FS57" s="119"/>
      <c r="FT57" s="119"/>
      <c r="FU57" s="119"/>
      <c r="FV57" s="119"/>
      <c r="FW57" s="119"/>
      <c r="FX57" s="119"/>
      <c r="FY57" s="119"/>
      <c r="FZ57" s="119"/>
      <c r="GA57" s="119"/>
      <c r="GB57" s="119"/>
      <c r="GC57" s="119"/>
      <c r="GD57" s="119"/>
      <c r="GE57" s="119"/>
      <c r="GF57" s="119"/>
      <c r="GG57" s="119"/>
      <c r="GH57" s="119"/>
      <c r="GI57" s="119"/>
      <c r="GJ57" s="119"/>
      <c r="GK57" s="119"/>
      <c r="GL57" s="119"/>
      <c r="GM57" s="119"/>
      <c r="GN57" s="119"/>
      <c r="GO57" s="119"/>
      <c r="GP57" s="119"/>
      <c r="GQ57" s="119"/>
      <c r="GR57" s="119"/>
      <c r="GS57" s="119"/>
      <c r="GT57" s="119"/>
      <c r="GU57" s="119"/>
      <c r="GV57" s="119"/>
      <c r="GW57" s="119"/>
      <c r="GX57" s="119"/>
      <c r="GY57" s="119"/>
      <c r="GZ57" s="119"/>
      <c r="HA57" s="119"/>
      <c r="HB57" s="119"/>
      <c r="HC57" s="119"/>
      <c r="HD57" s="119"/>
      <c r="HE57" s="119"/>
      <c r="HF57" s="119"/>
      <c r="HG57" s="119"/>
      <c r="HH57" s="119"/>
      <c r="HI57" s="119"/>
      <c r="HJ57" s="119"/>
      <c r="HK57" s="119"/>
      <c r="HL57" s="119"/>
      <c r="HM57" s="119"/>
      <c r="HN57" s="119"/>
      <c r="HO57" s="119"/>
      <c r="HP57" s="119"/>
      <c r="HQ57" s="119"/>
      <c r="HR57" s="119"/>
      <c r="HS57" s="119"/>
      <c r="HT57" s="119"/>
      <c r="HU57" s="119"/>
      <c r="HV57" s="119"/>
      <c r="HW57" s="119"/>
      <c r="HX57" s="119"/>
      <c r="HY57" s="119"/>
      <c r="HZ57" s="119"/>
      <c r="IA57" s="119"/>
      <c r="IB57" s="119"/>
      <c r="IC57" s="119"/>
      <c r="ID57" s="119"/>
      <c r="IE57" s="119"/>
      <c r="IF57" s="119"/>
      <c r="IG57" s="119"/>
      <c r="IH57" s="119"/>
    </row>
    <row r="58" spans="1:242" s="128" customFormat="1" ht="15.75">
      <c r="A58" s="119"/>
      <c r="B58" s="216"/>
      <c r="H58" s="118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9"/>
      <c r="EF58" s="119"/>
      <c r="EG58" s="119"/>
      <c r="EH58" s="119"/>
      <c r="EI58" s="119"/>
      <c r="EJ58" s="119"/>
      <c r="EK58" s="119"/>
      <c r="EL58" s="119"/>
      <c r="EM58" s="119"/>
      <c r="EN58" s="119"/>
      <c r="EO58" s="119"/>
      <c r="EP58" s="119"/>
      <c r="EQ58" s="119"/>
      <c r="ER58" s="119"/>
      <c r="ES58" s="119"/>
      <c r="ET58" s="119"/>
      <c r="EU58" s="119"/>
      <c r="EV58" s="119"/>
      <c r="EW58" s="119"/>
      <c r="EX58" s="119"/>
      <c r="EY58" s="119"/>
      <c r="EZ58" s="119"/>
      <c r="FA58" s="119"/>
      <c r="FB58" s="119"/>
      <c r="FC58" s="119"/>
      <c r="FD58" s="119"/>
      <c r="FE58" s="119"/>
      <c r="FF58" s="119"/>
      <c r="FG58" s="119"/>
      <c r="FH58" s="119"/>
      <c r="FI58" s="119"/>
      <c r="FJ58" s="119"/>
      <c r="FK58" s="119"/>
      <c r="FL58" s="119"/>
      <c r="FM58" s="119"/>
      <c r="FN58" s="119"/>
      <c r="FO58" s="119"/>
      <c r="FP58" s="119"/>
      <c r="FQ58" s="119"/>
      <c r="FR58" s="119"/>
      <c r="FS58" s="119"/>
      <c r="FT58" s="119"/>
      <c r="FU58" s="119"/>
      <c r="FV58" s="119"/>
      <c r="FW58" s="119"/>
      <c r="FX58" s="119"/>
      <c r="FY58" s="119"/>
      <c r="FZ58" s="119"/>
      <c r="GA58" s="119"/>
      <c r="GB58" s="119"/>
      <c r="GC58" s="119"/>
      <c r="GD58" s="119"/>
      <c r="GE58" s="119"/>
      <c r="GF58" s="119"/>
      <c r="GG58" s="119"/>
      <c r="GH58" s="119"/>
      <c r="GI58" s="119"/>
      <c r="GJ58" s="119"/>
      <c r="GK58" s="119"/>
      <c r="GL58" s="119"/>
      <c r="GM58" s="119"/>
      <c r="GN58" s="119"/>
      <c r="GO58" s="119"/>
      <c r="GP58" s="119"/>
      <c r="GQ58" s="119"/>
      <c r="GR58" s="119"/>
      <c r="GS58" s="119"/>
      <c r="GT58" s="119"/>
      <c r="GU58" s="119"/>
      <c r="GV58" s="119"/>
      <c r="GW58" s="119"/>
      <c r="GX58" s="119"/>
      <c r="GY58" s="119"/>
      <c r="GZ58" s="119"/>
      <c r="HA58" s="119"/>
      <c r="HB58" s="119"/>
      <c r="HC58" s="119"/>
      <c r="HD58" s="119"/>
      <c r="HE58" s="119"/>
      <c r="HF58" s="119"/>
      <c r="HG58" s="119"/>
      <c r="HH58" s="119"/>
      <c r="HI58" s="119"/>
      <c r="HJ58" s="119"/>
      <c r="HK58" s="119"/>
      <c r="HL58" s="119"/>
      <c r="HM58" s="119"/>
      <c r="HN58" s="119"/>
      <c r="HO58" s="119"/>
      <c r="HP58" s="119"/>
      <c r="HQ58" s="119"/>
      <c r="HR58" s="119"/>
      <c r="HS58" s="119"/>
      <c r="HT58" s="119"/>
      <c r="HU58" s="119"/>
      <c r="HV58" s="119"/>
      <c r="HW58" s="119"/>
      <c r="HX58" s="119"/>
      <c r="HY58" s="119"/>
      <c r="HZ58" s="119"/>
      <c r="IA58" s="119"/>
      <c r="IB58" s="119"/>
      <c r="IC58" s="119"/>
      <c r="ID58" s="119"/>
      <c r="IE58" s="119"/>
      <c r="IF58" s="119"/>
      <c r="IG58" s="119"/>
      <c r="IH58" s="119"/>
    </row>
    <row r="59" spans="1:242" s="128" customFormat="1" ht="15.75">
      <c r="A59" s="119"/>
      <c r="B59" s="216"/>
      <c r="H59" s="118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119"/>
      <c r="FF59" s="119"/>
      <c r="FG59" s="119"/>
      <c r="FH59" s="119"/>
      <c r="FI59" s="119"/>
      <c r="FJ59" s="119"/>
      <c r="FK59" s="119"/>
      <c r="FL59" s="119"/>
      <c r="FM59" s="119"/>
      <c r="FN59" s="119"/>
      <c r="FO59" s="119"/>
      <c r="FP59" s="119"/>
      <c r="FQ59" s="119"/>
      <c r="FR59" s="119"/>
      <c r="FS59" s="119"/>
      <c r="FT59" s="119"/>
      <c r="FU59" s="119"/>
      <c r="FV59" s="119"/>
      <c r="FW59" s="119"/>
      <c r="FX59" s="119"/>
      <c r="FY59" s="119"/>
      <c r="FZ59" s="119"/>
      <c r="GA59" s="119"/>
      <c r="GB59" s="119"/>
      <c r="GC59" s="119"/>
      <c r="GD59" s="119"/>
      <c r="GE59" s="119"/>
      <c r="GF59" s="119"/>
      <c r="GG59" s="119"/>
      <c r="GH59" s="119"/>
      <c r="GI59" s="119"/>
      <c r="GJ59" s="119"/>
      <c r="GK59" s="119"/>
      <c r="GL59" s="119"/>
      <c r="GM59" s="119"/>
      <c r="GN59" s="119"/>
      <c r="GO59" s="119"/>
      <c r="GP59" s="119"/>
      <c r="GQ59" s="119"/>
      <c r="GR59" s="119"/>
      <c r="GS59" s="119"/>
      <c r="GT59" s="119"/>
      <c r="GU59" s="119"/>
      <c r="GV59" s="119"/>
      <c r="GW59" s="119"/>
      <c r="GX59" s="119"/>
      <c r="GY59" s="119"/>
      <c r="GZ59" s="119"/>
      <c r="HA59" s="119"/>
      <c r="HB59" s="119"/>
      <c r="HC59" s="119"/>
      <c r="HD59" s="119"/>
      <c r="HE59" s="119"/>
      <c r="HF59" s="119"/>
      <c r="HG59" s="119"/>
      <c r="HH59" s="119"/>
      <c r="HI59" s="119"/>
      <c r="HJ59" s="119"/>
      <c r="HK59" s="119"/>
      <c r="HL59" s="119"/>
      <c r="HM59" s="119"/>
      <c r="HN59" s="119"/>
      <c r="HO59" s="119"/>
      <c r="HP59" s="119"/>
      <c r="HQ59" s="119"/>
      <c r="HR59" s="119"/>
      <c r="HS59" s="119"/>
      <c r="HT59" s="119"/>
      <c r="HU59" s="119"/>
      <c r="HV59" s="119"/>
      <c r="HW59" s="119"/>
      <c r="HX59" s="119"/>
      <c r="HY59" s="119"/>
      <c r="HZ59" s="119"/>
      <c r="IA59" s="119"/>
      <c r="IB59" s="119"/>
      <c r="IC59" s="119"/>
      <c r="ID59" s="119"/>
      <c r="IE59" s="119"/>
      <c r="IF59" s="119"/>
      <c r="IG59" s="119"/>
      <c r="IH59" s="119"/>
    </row>
    <row r="60" spans="1:242" s="128" customFormat="1" ht="15.75">
      <c r="A60" s="119"/>
      <c r="B60" s="216"/>
      <c r="H60" s="118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9"/>
      <c r="CC60" s="119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19"/>
      <c r="CQ60" s="119"/>
      <c r="CR60" s="119"/>
      <c r="CS60" s="119"/>
      <c r="CT60" s="119"/>
      <c r="CU60" s="119"/>
      <c r="CV60" s="119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  <c r="FL60" s="119"/>
      <c r="FM60" s="119"/>
      <c r="FN60" s="119"/>
      <c r="FO60" s="119"/>
      <c r="FP60" s="119"/>
      <c r="FQ60" s="119"/>
      <c r="FR60" s="119"/>
      <c r="FS60" s="119"/>
      <c r="FT60" s="119"/>
      <c r="FU60" s="119"/>
      <c r="FV60" s="119"/>
      <c r="FW60" s="119"/>
      <c r="FX60" s="119"/>
      <c r="FY60" s="119"/>
      <c r="FZ60" s="119"/>
      <c r="GA60" s="119"/>
      <c r="GB60" s="119"/>
      <c r="GC60" s="119"/>
      <c r="GD60" s="119"/>
      <c r="GE60" s="119"/>
      <c r="GF60" s="119"/>
      <c r="GG60" s="119"/>
      <c r="GH60" s="119"/>
      <c r="GI60" s="119"/>
      <c r="GJ60" s="119"/>
      <c r="GK60" s="119"/>
      <c r="GL60" s="119"/>
      <c r="GM60" s="119"/>
      <c r="GN60" s="119"/>
      <c r="GO60" s="119"/>
      <c r="GP60" s="119"/>
      <c r="GQ60" s="119"/>
      <c r="GR60" s="119"/>
      <c r="GS60" s="119"/>
      <c r="GT60" s="119"/>
      <c r="GU60" s="119"/>
      <c r="GV60" s="119"/>
      <c r="GW60" s="119"/>
      <c r="GX60" s="119"/>
      <c r="GY60" s="119"/>
      <c r="GZ60" s="119"/>
      <c r="HA60" s="119"/>
      <c r="HB60" s="119"/>
      <c r="HC60" s="119"/>
      <c r="HD60" s="119"/>
      <c r="HE60" s="119"/>
      <c r="HF60" s="119"/>
      <c r="HG60" s="119"/>
      <c r="HH60" s="119"/>
      <c r="HI60" s="119"/>
      <c r="HJ60" s="119"/>
      <c r="HK60" s="119"/>
      <c r="HL60" s="119"/>
      <c r="HM60" s="119"/>
      <c r="HN60" s="119"/>
      <c r="HO60" s="119"/>
      <c r="HP60" s="119"/>
      <c r="HQ60" s="119"/>
      <c r="HR60" s="119"/>
      <c r="HS60" s="119"/>
      <c r="HT60" s="119"/>
      <c r="HU60" s="119"/>
      <c r="HV60" s="119"/>
      <c r="HW60" s="119"/>
      <c r="HX60" s="119"/>
      <c r="HY60" s="119"/>
      <c r="HZ60" s="119"/>
      <c r="IA60" s="119"/>
      <c r="IB60" s="119"/>
      <c r="IC60" s="119"/>
      <c r="ID60" s="119"/>
      <c r="IE60" s="119"/>
      <c r="IF60" s="119"/>
      <c r="IG60" s="119"/>
      <c r="IH60" s="119"/>
    </row>
    <row r="61" spans="1:242" s="128" customFormat="1" ht="15.75">
      <c r="A61" s="119"/>
      <c r="B61" s="216"/>
      <c r="H61" s="118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19"/>
      <c r="CC61" s="119"/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19"/>
      <c r="CQ61" s="119"/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9"/>
      <c r="EF61" s="119"/>
      <c r="EG61" s="119"/>
      <c r="EH61" s="119"/>
      <c r="EI61" s="119"/>
      <c r="EJ61" s="119"/>
      <c r="EK61" s="119"/>
      <c r="EL61" s="119"/>
      <c r="EM61" s="119"/>
      <c r="EN61" s="119"/>
      <c r="EO61" s="119"/>
      <c r="EP61" s="119"/>
      <c r="EQ61" s="119"/>
      <c r="ER61" s="119"/>
      <c r="ES61" s="119"/>
      <c r="ET61" s="119"/>
      <c r="EU61" s="119"/>
      <c r="EV61" s="119"/>
      <c r="EW61" s="119"/>
      <c r="EX61" s="119"/>
      <c r="EY61" s="119"/>
      <c r="EZ61" s="119"/>
      <c r="FA61" s="119"/>
      <c r="FB61" s="119"/>
      <c r="FC61" s="119"/>
      <c r="FD61" s="119"/>
      <c r="FE61" s="119"/>
      <c r="FF61" s="119"/>
      <c r="FG61" s="119"/>
      <c r="FH61" s="119"/>
      <c r="FI61" s="119"/>
      <c r="FJ61" s="119"/>
      <c r="FK61" s="119"/>
      <c r="FL61" s="119"/>
      <c r="FM61" s="119"/>
      <c r="FN61" s="119"/>
      <c r="FO61" s="119"/>
      <c r="FP61" s="119"/>
      <c r="FQ61" s="119"/>
      <c r="FR61" s="119"/>
      <c r="FS61" s="119"/>
      <c r="FT61" s="119"/>
      <c r="FU61" s="119"/>
      <c r="FV61" s="119"/>
      <c r="FW61" s="119"/>
      <c r="FX61" s="119"/>
      <c r="FY61" s="119"/>
      <c r="FZ61" s="119"/>
      <c r="GA61" s="119"/>
      <c r="GB61" s="119"/>
      <c r="GC61" s="119"/>
      <c r="GD61" s="119"/>
      <c r="GE61" s="119"/>
      <c r="GF61" s="119"/>
      <c r="GG61" s="119"/>
      <c r="GH61" s="119"/>
      <c r="GI61" s="119"/>
      <c r="GJ61" s="119"/>
      <c r="GK61" s="119"/>
      <c r="GL61" s="119"/>
      <c r="GM61" s="119"/>
      <c r="GN61" s="119"/>
      <c r="GO61" s="119"/>
      <c r="GP61" s="119"/>
      <c r="GQ61" s="119"/>
      <c r="GR61" s="119"/>
      <c r="GS61" s="119"/>
      <c r="GT61" s="119"/>
      <c r="GU61" s="119"/>
      <c r="GV61" s="119"/>
      <c r="GW61" s="119"/>
      <c r="GX61" s="119"/>
      <c r="GY61" s="119"/>
      <c r="GZ61" s="119"/>
      <c r="HA61" s="119"/>
      <c r="HB61" s="119"/>
      <c r="HC61" s="119"/>
      <c r="HD61" s="119"/>
      <c r="HE61" s="119"/>
      <c r="HF61" s="119"/>
      <c r="HG61" s="119"/>
      <c r="HH61" s="119"/>
      <c r="HI61" s="119"/>
      <c r="HJ61" s="119"/>
      <c r="HK61" s="119"/>
      <c r="HL61" s="119"/>
      <c r="HM61" s="119"/>
      <c r="HN61" s="119"/>
      <c r="HO61" s="119"/>
      <c r="HP61" s="119"/>
      <c r="HQ61" s="119"/>
      <c r="HR61" s="119"/>
      <c r="HS61" s="119"/>
      <c r="HT61" s="119"/>
      <c r="HU61" s="119"/>
      <c r="HV61" s="119"/>
      <c r="HW61" s="119"/>
      <c r="HX61" s="119"/>
      <c r="HY61" s="119"/>
      <c r="HZ61" s="119"/>
      <c r="IA61" s="119"/>
      <c r="IB61" s="119"/>
      <c r="IC61" s="119"/>
      <c r="ID61" s="119"/>
      <c r="IE61" s="119"/>
      <c r="IF61" s="119"/>
      <c r="IG61" s="119"/>
      <c r="IH61" s="119"/>
    </row>
    <row r="62" spans="1:242" s="128" customFormat="1" ht="15.75">
      <c r="A62" s="119"/>
      <c r="B62" s="216"/>
      <c r="H62" s="118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  <c r="DC62" s="119"/>
      <c r="DD62" s="119"/>
      <c r="DE62" s="119"/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  <c r="FF62" s="119"/>
      <c r="FG62" s="119"/>
      <c r="FH62" s="119"/>
      <c r="FI62" s="119"/>
      <c r="FJ62" s="119"/>
      <c r="FK62" s="119"/>
      <c r="FL62" s="119"/>
      <c r="FM62" s="119"/>
      <c r="FN62" s="119"/>
      <c r="FO62" s="119"/>
      <c r="FP62" s="119"/>
      <c r="FQ62" s="119"/>
      <c r="FR62" s="119"/>
      <c r="FS62" s="119"/>
      <c r="FT62" s="119"/>
      <c r="FU62" s="119"/>
      <c r="FV62" s="119"/>
      <c r="FW62" s="119"/>
      <c r="FX62" s="119"/>
      <c r="FY62" s="119"/>
      <c r="FZ62" s="119"/>
      <c r="GA62" s="119"/>
      <c r="GB62" s="119"/>
      <c r="GC62" s="119"/>
      <c r="GD62" s="119"/>
      <c r="GE62" s="119"/>
      <c r="GF62" s="119"/>
      <c r="GG62" s="119"/>
      <c r="GH62" s="119"/>
      <c r="GI62" s="119"/>
      <c r="GJ62" s="119"/>
      <c r="GK62" s="119"/>
      <c r="GL62" s="119"/>
      <c r="GM62" s="119"/>
      <c r="GN62" s="119"/>
      <c r="GO62" s="119"/>
      <c r="GP62" s="119"/>
      <c r="GQ62" s="119"/>
      <c r="GR62" s="119"/>
      <c r="GS62" s="119"/>
      <c r="GT62" s="119"/>
      <c r="GU62" s="119"/>
      <c r="GV62" s="119"/>
      <c r="GW62" s="119"/>
      <c r="GX62" s="119"/>
      <c r="GY62" s="119"/>
      <c r="GZ62" s="119"/>
      <c r="HA62" s="119"/>
      <c r="HB62" s="119"/>
      <c r="HC62" s="119"/>
      <c r="HD62" s="119"/>
      <c r="HE62" s="119"/>
      <c r="HF62" s="119"/>
      <c r="HG62" s="119"/>
      <c r="HH62" s="119"/>
      <c r="HI62" s="119"/>
      <c r="HJ62" s="119"/>
      <c r="HK62" s="119"/>
      <c r="HL62" s="119"/>
      <c r="HM62" s="119"/>
      <c r="HN62" s="119"/>
      <c r="HO62" s="119"/>
      <c r="HP62" s="119"/>
      <c r="HQ62" s="119"/>
      <c r="HR62" s="119"/>
      <c r="HS62" s="119"/>
      <c r="HT62" s="119"/>
      <c r="HU62" s="119"/>
      <c r="HV62" s="119"/>
      <c r="HW62" s="119"/>
      <c r="HX62" s="119"/>
      <c r="HY62" s="119"/>
      <c r="HZ62" s="119"/>
      <c r="IA62" s="119"/>
      <c r="IB62" s="119"/>
      <c r="IC62" s="119"/>
      <c r="ID62" s="119"/>
      <c r="IE62" s="119"/>
      <c r="IF62" s="119"/>
      <c r="IG62" s="119"/>
      <c r="IH62" s="119"/>
    </row>
    <row r="63" spans="1:242" s="128" customFormat="1" ht="15.75">
      <c r="A63" s="119"/>
      <c r="B63" s="216"/>
      <c r="H63" s="118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19"/>
      <c r="CC63" s="119"/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19"/>
      <c r="CQ63" s="119"/>
      <c r="CR63" s="119"/>
      <c r="CS63" s="119"/>
      <c r="CT63" s="119"/>
      <c r="CU63" s="119"/>
      <c r="CV63" s="119"/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X63" s="119"/>
      <c r="FY63" s="119"/>
      <c r="FZ63" s="119"/>
      <c r="GA63" s="119"/>
      <c r="GB63" s="119"/>
      <c r="GC63" s="119"/>
      <c r="GD63" s="119"/>
      <c r="GE63" s="119"/>
      <c r="GF63" s="119"/>
      <c r="GG63" s="119"/>
      <c r="GH63" s="119"/>
      <c r="GI63" s="119"/>
      <c r="GJ63" s="119"/>
      <c r="GK63" s="119"/>
      <c r="GL63" s="119"/>
      <c r="GM63" s="119"/>
      <c r="GN63" s="119"/>
      <c r="GO63" s="119"/>
      <c r="GP63" s="119"/>
      <c r="GQ63" s="119"/>
      <c r="GR63" s="119"/>
      <c r="GS63" s="119"/>
      <c r="GT63" s="119"/>
      <c r="GU63" s="119"/>
      <c r="GV63" s="119"/>
      <c r="GW63" s="119"/>
      <c r="GX63" s="119"/>
      <c r="GY63" s="119"/>
      <c r="GZ63" s="119"/>
      <c r="HA63" s="119"/>
      <c r="HB63" s="119"/>
      <c r="HC63" s="119"/>
      <c r="HD63" s="119"/>
      <c r="HE63" s="119"/>
      <c r="HF63" s="119"/>
      <c r="HG63" s="119"/>
      <c r="HH63" s="119"/>
      <c r="HI63" s="119"/>
      <c r="HJ63" s="119"/>
      <c r="HK63" s="119"/>
      <c r="HL63" s="119"/>
      <c r="HM63" s="119"/>
      <c r="HN63" s="119"/>
      <c r="HO63" s="119"/>
      <c r="HP63" s="119"/>
      <c r="HQ63" s="119"/>
      <c r="HR63" s="119"/>
      <c r="HS63" s="119"/>
      <c r="HT63" s="119"/>
      <c r="HU63" s="119"/>
      <c r="HV63" s="119"/>
      <c r="HW63" s="119"/>
      <c r="HX63" s="119"/>
      <c r="HY63" s="119"/>
      <c r="HZ63" s="119"/>
      <c r="IA63" s="119"/>
      <c r="IB63" s="119"/>
      <c r="IC63" s="119"/>
      <c r="ID63" s="119"/>
      <c r="IE63" s="119"/>
      <c r="IF63" s="119"/>
      <c r="IG63" s="119"/>
      <c r="IH63" s="119"/>
    </row>
    <row r="64" spans="1:242" s="128" customFormat="1" ht="15.75">
      <c r="A64" s="119"/>
      <c r="B64" s="216"/>
      <c r="H64" s="118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X64" s="119"/>
      <c r="FY64" s="119"/>
      <c r="FZ64" s="119"/>
      <c r="GA64" s="119"/>
      <c r="GB64" s="119"/>
      <c r="GC64" s="119"/>
      <c r="GD64" s="119"/>
      <c r="GE64" s="119"/>
      <c r="GF64" s="119"/>
      <c r="GG64" s="119"/>
      <c r="GH64" s="119"/>
      <c r="GI64" s="119"/>
      <c r="GJ64" s="119"/>
      <c r="GK64" s="119"/>
      <c r="GL64" s="119"/>
      <c r="GM64" s="119"/>
      <c r="GN64" s="119"/>
      <c r="GO64" s="119"/>
      <c r="GP64" s="119"/>
      <c r="GQ64" s="119"/>
      <c r="GR64" s="119"/>
      <c r="GS64" s="119"/>
      <c r="GT64" s="119"/>
      <c r="GU64" s="119"/>
      <c r="GV64" s="119"/>
      <c r="GW64" s="119"/>
      <c r="GX64" s="119"/>
      <c r="GY64" s="119"/>
      <c r="GZ64" s="119"/>
      <c r="HA64" s="119"/>
      <c r="HB64" s="119"/>
      <c r="HC64" s="119"/>
      <c r="HD64" s="119"/>
      <c r="HE64" s="119"/>
      <c r="HF64" s="119"/>
      <c r="HG64" s="119"/>
      <c r="HH64" s="119"/>
      <c r="HI64" s="119"/>
      <c r="HJ64" s="119"/>
      <c r="HK64" s="119"/>
      <c r="HL64" s="119"/>
      <c r="HM64" s="119"/>
      <c r="HN64" s="119"/>
      <c r="HO64" s="119"/>
      <c r="HP64" s="119"/>
      <c r="HQ64" s="119"/>
      <c r="HR64" s="119"/>
      <c r="HS64" s="119"/>
      <c r="HT64" s="119"/>
      <c r="HU64" s="119"/>
      <c r="HV64" s="119"/>
      <c r="HW64" s="119"/>
      <c r="HX64" s="119"/>
      <c r="HY64" s="119"/>
      <c r="HZ64" s="119"/>
      <c r="IA64" s="119"/>
      <c r="IB64" s="119"/>
      <c r="IC64" s="119"/>
      <c r="ID64" s="119"/>
      <c r="IE64" s="119"/>
      <c r="IF64" s="119"/>
      <c r="IG64" s="119"/>
      <c r="IH64" s="119"/>
    </row>
    <row r="65" spans="1:242" s="128" customFormat="1" ht="15.75">
      <c r="A65" s="119"/>
      <c r="B65" s="216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  <c r="GT65" s="119"/>
      <c r="GU65" s="119"/>
      <c r="GV65" s="119"/>
      <c r="GW65" s="119"/>
      <c r="GX65" s="119"/>
      <c r="GY65" s="119"/>
      <c r="GZ65" s="119"/>
      <c r="HA65" s="119"/>
      <c r="HB65" s="119"/>
      <c r="HC65" s="119"/>
      <c r="HD65" s="119"/>
      <c r="HE65" s="119"/>
      <c r="HF65" s="119"/>
      <c r="HG65" s="119"/>
      <c r="HH65" s="119"/>
      <c r="HI65" s="119"/>
      <c r="HJ65" s="119"/>
      <c r="HK65" s="119"/>
      <c r="HL65" s="119"/>
      <c r="HM65" s="119"/>
      <c r="HN65" s="119"/>
      <c r="HO65" s="119"/>
      <c r="HP65" s="119"/>
      <c r="HQ65" s="119"/>
      <c r="HR65" s="119"/>
      <c r="HS65" s="119"/>
      <c r="HT65" s="119"/>
      <c r="HU65" s="119"/>
      <c r="HV65" s="119"/>
      <c r="HW65" s="119"/>
      <c r="HX65" s="119"/>
      <c r="HY65" s="119"/>
      <c r="HZ65" s="119"/>
      <c r="IA65" s="119"/>
      <c r="IB65" s="119"/>
      <c r="IC65" s="119"/>
      <c r="ID65" s="119"/>
      <c r="IE65" s="119"/>
      <c r="IF65" s="119"/>
      <c r="IG65" s="119"/>
      <c r="IH65" s="119"/>
    </row>
    <row r="66" spans="1:242" s="128" customFormat="1" ht="15.75">
      <c r="A66" s="119"/>
      <c r="B66" s="216"/>
      <c r="H66" s="118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X66" s="119"/>
      <c r="FY66" s="119"/>
      <c r="FZ66" s="119"/>
      <c r="GA66" s="119"/>
      <c r="GB66" s="119"/>
      <c r="GC66" s="119"/>
      <c r="GD66" s="119"/>
      <c r="GE66" s="119"/>
      <c r="GF66" s="119"/>
      <c r="GG66" s="119"/>
      <c r="GH66" s="119"/>
      <c r="GI66" s="119"/>
      <c r="GJ66" s="119"/>
      <c r="GK66" s="119"/>
      <c r="GL66" s="119"/>
      <c r="GM66" s="119"/>
      <c r="GN66" s="119"/>
      <c r="GO66" s="119"/>
      <c r="GP66" s="119"/>
      <c r="GQ66" s="119"/>
      <c r="GR66" s="119"/>
      <c r="GS66" s="119"/>
      <c r="GT66" s="119"/>
      <c r="GU66" s="119"/>
      <c r="GV66" s="119"/>
      <c r="GW66" s="119"/>
      <c r="GX66" s="119"/>
      <c r="GY66" s="119"/>
      <c r="GZ66" s="119"/>
      <c r="HA66" s="119"/>
      <c r="HB66" s="119"/>
      <c r="HC66" s="119"/>
      <c r="HD66" s="119"/>
      <c r="HE66" s="119"/>
      <c r="HF66" s="119"/>
      <c r="HG66" s="119"/>
      <c r="HH66" s="119"/>
      <c r="HI66" s="119"/>
      <c r="HJ66" s="119"/>
      <c r="HK66" s="119"/>
      <c r="HL66" s="119"/>
      <c r="HM66" s="119"/>
      <c r="HN66" s="119"/>
      <c r="HO66" s="119"/>
      <c r="HP66" s="119"/>
      <c r="HQ66" s="119"/>
      <c r="HR66" s="119"/>
      <c r="HS66" s="119"/>
      <c r="HT66" s="119"/>
      <c r="HU66" s="119"/>
      <c r="HV66" s="119"/>
      <c r="HW66" s="119"/>
      <c r="HX66" s="119"/>
      <c r="HY66" s="119"/>
      <c r="HZ66" s="119"/>
      <c r="IA66" s="119"/>
      <c r="IB66" s="119"/>
      <c r="IC66" s="119"/>
      <c r="ID66" s="119"/>
      <c r="IE66" s="119"/>
      <c r="IF66" s="119"/>
      <c r="IG66" s="119"/>
      <c r="IH66" s="119"/>
    </row>
    <row r="67" spans="1:242" s="128" customFormat="1" ht="15.75">
      <c r="A67" s="119"/>
      <c r="B67" s="216"/>
      <c r="H67" s="118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  <c r="GT67" s="119"/>
      <c r="GU67" s="119"/>
      <c r="GV67" s="119"/>
      <c r="GW67" s="119"/>
      <c r="GX67" s="119"/>
      <c r="GY67" s="119"/>
      <c r="GZ67" s="119"/>
      <c r="HA67" s="119"/>
      <c r="HB67" s="119"/>
      <c r="HC67" s="119"/>
      <c r="HD67" s="119"/>
      <c r="HE67" s="119"/>
      <c r="HF67" s="119"/>
      <c r="HG67" s="119"/>
      <c r="HH67" s="119"/>
      <c r="HI67" s="119"/>
      <c r="HJ67" s="119"/>
      <c r="HK67" s="119"/>
      <c r="HL67" s="119"/>
      <c r="HM67" s="119"/>
      <c r="HN67" s="119"/>
      <c r="HO67" s="119"/>
      <c r="HP67" s="119"/>
      <c r="HQ67" s="119"/>
      <c r="HR67" s="119"/>
      <c r="HS67" s="119"/>
      <c r="HT67" s="119"/>
      <c r="HU67" s="119"/>
      <c r="HV67" s="119"/>
      <c r="HW67" s="119"/>
      <c r="HX67" s="119"/>
      <c r="HY67" s="119"/>
      <c r="HZ67" s="119"/>
      <c r="IA67" s="119"/>
      <c r="IB67" s="119"/>
      <c r="IC67" s="119"/>
      <c r="ID67" s="119"/>
      <c r="IE67" s="119"/>
      <c r="IF67" s="119"/>
      <c r="IG67" s="119"/>
      <c r="IH67" s="119"/>
    </row>
    <row r="68" spans="1:242" s="128" customFormat="1" ht="15.75">
      <c r="A68" s="119"/>
      <c r="B68" s="216"/>
      <c r="H68" s="118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19"/>
      <c r="CQ68" s="119"/>
      <c r="CR68" s="119"/>
      <c r="CS68" s="119"/>
      <c r="CT68" s="119"/>
      <c r="CU68" s="119"/>
      <c r="CV68" s="119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19"/>
      <c r="EF68" s="119"/>
      <c r="EG68" s="119"/>
      <c r="EH68" s="119"/>
      <c r="EI68" s="119"/>
      <c r="EJ68" s="119"/>
      <c r="EK68" s="119"/>
      <c r="EL68" s="119"/>
      <c r="EM68" s="119"/>
      <c r="EN68" s="119"/>
      <c r="EO68" s="119"/>
      <c r="EP68" s="119"/>
      <c r="EQ68" s="119"/>
      <c r="ER68" s="119"/>
      <c r="ES68" s="119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19"/>
      <c r="FW68" s="119"/>
      <c r="FX68" s="119"/>
      <c r="FY68" s="119"/>
      <c r="FZ68" s="119"/>
      <c r="GA68" s="119"/>
      <c r="GB68" s="119"/>
      <c r="GC68" s="119"/>
      <c r="GD68" s="119"/>
      <c r="GE68" s="119"/>
      <c r="GF68" s="119"/>
      <c r="GG68" s="119"/>
      <c r="GH68" s="119"/>
      <c r="GI68" s="119"/>
      <c r="GJ68" s="119"/>
      <c r="GK68" s="119"/>
      <c r="GL68" s="119"/>
      <c r="GM68" s="119"/>
      <c r="GN68" s="119"/>
      <c r="GO68" s="119"/>
      <c r="GP68" s="119"/>
      <c r="GQ68" s="119"/>
      <c r="GR68" s="119"/>
      <c r="GS68" s="119"/>
      <c r="GT68" s="119"/>
      <c r="GU68" s="119"/>
      <c r="GV68" s="119"/>
      <c r="GW68" s="119"/>
      <c r="GX68" s="119"/>
      <c r="GY68" s="119"/>
      <c r="GZ68" s="119"/>
      <c r="HA68" s="119"/>
      <c r="HB68" s="119"/>
      <c r="HC68" s="119"/>
      <c r="HD68" s="119"/>
      <c r="HE68" s="119"/>
      <c r="HF68" s="119"/>
      <c r="HG68" s="119"/>
      <c r="HH68" s="119"/>
      <c r="HI68" s="119"/>
      <c r="HJ68" s="119"/>
      <c r="HK68" s="119"/>
      <c r="HL68" s="119"/>
      <c r="HM68" s="119"/>
      <c r="HN68" s="119"/>
      <c r="HO68" s="119"/>
      <c r="HP68" s="119"/>
      <c r="HQ68" s="119"/>
      <c r="HR68" s="119"/>
      <c r="HS68" s="119"/>
      <c r="HT68" s="119"/>
      <c r="HU68" s="119"/>
      <c r="HV68" s="119"/>
      <c r="HW68" s="119"/>
      <c r="HX68" s="119"/>
      <c r="HY68" s="119"/>
      <c r="HZ68" s="119"/>
      <c r="IA68" s="119"/>
      <c r="IB68" s="119"/>
      <c r="IC68" s="119"/>
      <c r="ID68" s="119"/>
      <c r="IE68" s="119"/>
      <c r="IF68" s="119"/>
      <c r="IG68" s="119"/>
      <c r="IH68" s="119"/>
    </row>
    <row r="69" spans="1:242" s="128" customFormat="1" ht="15.75">
      <c r="A69" s="119"/>
      <c r="B69" s="216"/>
      <c r="H69" s="118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19"/>
      <c r="EF69" s="119"/>
      <c r="EG69" s="119"/>
      <c r="EH69" s="119"/>
      <c r="EI69" s="119"/>
      <c r="EJ69" s="119"/>
      <c r="EK69" s="119"/>
      <c r="EL69" s="119"/>
      <c r="EM69" s="119"/>
      <c r="EN69" s="119"/>
      <c r="EO69" s="119"/>
      <c r="EP69" s="119"/>
      <c r="EQ69" s="119"/>
      <c r="ER69" s="119"/>
      <c r="ES69" s="119"/>
      <c r="ET69" s="119"/>
      <c r="EU69" s="119"/>
      <c r="EV69" s="119"/>
      <c r="EW69" s="119"/>
      <c r="EX69" s="119"/>
      <c r="EY69" s="119"/>
      <c r="EZ69" s="119"/>
      <c r="FA69" s="119"/>
      <c r="FB69" s="119"/>
      <c r="FC69" s="119"/>
      <c r="FD69" s="119"/>
      <c r="FE69" s="119"/>
      <c r="FF69" s="119"/>
      <c r="FG69" s="119"/>
      <c r="FH69" s="119"/>
      <c r="FI69" s="119"/>
      <c r="FJ69" s="119"/>
      <c r="FK69" s="119"/>
      <c r="FL69" s="119"/>
      <c r="FM69" s="119"/>
      <c r="FN69" s="119"/>
      <c r="FO69" s="119"/>
      <c r="FP69" s="119"/>
      <c r="FQ69" s="119"/>
      <c r="FR69" s="119"/>
      <c r="FS69" s="119"/>
      <c r="FT69" s="119"/>
      <c r="FU69" s="119"/>
      <c r="FV69" s="119"/>
      <c r="FW69" s="119"/>
      <c r="FX69" s="119"/>
      <c r="FY69" s="119"/>
      <c r="FZ69" s="119"/>
      <c r="GA69" s="119"/>
      <c r="GB69" s="119"/>
      <c r="GC69" s="119"/>
      <c r="GD69" s="119"/>
      <c r="GE69" s="119"/>
      <c r="GF69" s="119"/>
      <c r="GG69" s="119"/>
      <c r="GH69" s="119"/>
      <c r="GI69" s="119"/>
      <c r="GJ69" s="119"/>
      <c r="GK69" s="119"/>
      <c r="GL69" s="119"/>
      <c r="GM69" s="119"/>
      <c r="GN69" s="119"/>
      <c r="GO69" s="119"/>
      <c r="GP69" s="119"/>
      <c r="GQ69" s="119"/>
      <c r="GR69" s="119"/>
      <c r="GS69" s="119"/>
      <c r="GT69" s="119"/>
      <c r="GU69" s="119"/>
      <c r="GV69" s="119"/>
      <c r="GW69" s="119"/>
      <c r="GX69" s="119"/>
      <c r="GY69" s="119"/>
      <c r="GZ69" s="119"/>
      <c r="HA69" s="119"/>
      <c r="HB69" s="119"/>
      <c r="HC69" s="119"/>
      <c r="HD69" s="119"/>
      <c r="HE69" s="119"/>
      <c r="HF69" s="119"/>
      <c r="HG69" s="119"/>
      <c r="HH69" s="119"/>
      <c r="HI69" s="119"/>
      <c r="HJ69" s="119"/>
      <c r="HK69" s="119"/>
      <c r="HL69" s="119"/>
      <c r="HM69" s="119"/>
      <c r="HN69" s="119"/>
      <c r="HO69" s="119"/>
      <c r="HP69" s="119"/>
      <c r="HQ69" s="119"/>
      <c r="HR69" s="119"/>
      <c r="HS69" s="119"/>
      <c r="HT69" s="119"/>
      <c r="HU69" s="119"/>
      <c r="HV69" s="119"/>
      <c r="HW69" s="119"/>
      <c r="HX69" s="119"/>
      <c r="HY69" s="119"/>
      <c r="HZ69" s="119"/>
      <c r="IA69" s="119"/>
      <c r="IB69" s="119"/>
      <c r="IC69" s="119"/>
      <c r="ID69" s="119"/>
      <c r="IE69" s="119"/>
      <c r="IF69" s="119"/>
      <c r="IG69" s="119"/>
      <c r="IH69" s="119"/>
    </row>
    <row r="70" spans="1:242" s="128" customFormat="1" ht="15.75">
      <c r="A70" s="119"/>
      <c r="B70" s="216"/>
      <c r="H70" s="118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9"/>
      <c r="EF70" s="119"/>
      <c r="EG70" s="119"/>
      <c r="EH70" s="119"/>
      <c r="EI70" s="119"/>
      <c r="EJ70" s="119"/>
      <c r="EK70" s="119"/>
      <c r="EL70" s="119"/>
      <c r="EM70" s="119"/>
      <c r="EN70" s="119"/>
      <c r="EO70" s="119"/>
      <c r="EP70" s="119"/>
      <c r="EQ70" s="119"/>
      <c r="ER70" s="119"/>
      <c r="ES70" s="119"/>
      <c r="ET70" s="119"/>
      <c r="EU70" s="119"/>
      <c r="EV70" s="119"/>
      <c r="EW70" s="119"/>
      <c r="EX70" s="119"/>
      <c r="EY70" s="119"/>
      <c r="EZ70" s="119"/>
      <c r="FA70" s="119"/>
      <c r="FB70" s="119"/>
      <c r="FC70" s="119"/>
      <c r="FD70" s="119"/>
      <c r="FE70" s="119"/>
      <c r="FF70" s="119"/>
      <c r="FG70" s="119"/>
      <c r="FH70" s="119"/>
      <c r="FI70" s="119"/>
      <c r="FJ70" s="119"/>
      <c r="FK70" s="119"/>
      <c r="FL70" s="119"/>
      <c r="FM70" s="119"/>
      <c r="FN70" s="119"/>
      <c r="FO70" s="119"/>
      <c r="FP70" s="119"/>
      <c r="FQ70" s="119"/>
      <c r="FR70" s="119"/>
      <c r="FS70" s="119"/>
      <c r="FT70" s="119"/>
      <c r="FU70" s="119"/>
      <c r="FV70" s="119"/>
      <c r="FW70" s="119"/>
      <c r="FX70" s="119"/>
      <c r="FY70" s="119"/>
      <c r="FZ70" s="119"/>
      <c r="GA70" s="119"/>
      <c r="GB70" s="119"/>
      <c r="GC70" s="119"/>
      <c r="GD70" s="119"/>
      <c r="GE70" s="119"/>
      <c r="GF70" s="119"/>
      <c r="GG70" s="119"/>
      <c r="GH70" s="119"/>
      <c r="GI70" s="119"/>
      <c r="GJ70" s="119"/>
      <c r="GK70" s="119"/>
      <c r="GL70" s="119"/>
      <c r="GM70" s="119"/>
      <c r="GN70" s="119"/>
      <c r="GO70" s="119"/>
      <c r="GP70" s="119"/>
      <c r="GQ70" s="119"/>
      <c r="GR70" s="119"/>
      <c r="GS70" s="119"/>
      <c r="GT70" s="119"/>
      <c r="GU70" s="119"/>
      <c r="GV70" s="119"/>
      <c r="GW70" s="119"/>
      <c r="GX70" s="119"/>
      <c r="GY70" s="119"/>
      <c r="GZ70" s="119"/>
      <c r="HA70" s="119"/>
      <c r="HB70" s="119"/>
      <c r="HC70" s="119"/>
      <c r="HD70" s="119"/>
      <c r="HE70" s="119"/>
      <c r="HF70" s="119"/>
      <c r="HG70" s="119"/>
      <c r="HH70" s="119"/>
      <c r="HI70" s="119"/>
      <c r="HJ70" s="119"/>
      <c r="HK70" s="119"/>
      <c r="HL70" s="119"/>
      <c r="HM70" s="119"/>
      <c r="HN70" s="119"/>
      <c r="HO70" s="119"/>
      <c r="HP70" s="119"/>
      <c r="HQ70" s="119"/>
      <c r="HR70" s="119"/>
      <c r="HS70" s="119"/>
      <c r="HT70" s="119"/>
      <c r="HU70" s="119"/>
      <c r="HV70" s="119"/>
      <c r="HW70" s="119"/>
      <c r="HX70" s="119"/>
      <c r="HY70" s="119"/>
      <c r="HZ70" s="119"/>
      <c r="IA70" s="119"/>
      <c r="IB70" s="119"/>
      <c r="IC70" s="119"/>
      <c r="ID70" s="119"/>
      <c r="IE70" s="119"/>
      <c r="IF70" s="119"/>
      <c r="IG70" s="119"/>
      <c r="IH70" s="119"/>
    </row>
    <row r="71" spans="1:242" s="128" customFormat="1" ht="15.75">
      <c r="A71" s="119"/>
      <c r="B71" s="216"/>
      <c r="H71" s="118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119"/>
      <c r="FG71" s="119"/>
      <c r="FH71" s="119"/>
      <c r="FI71" s="119"/>
      <c r="FJ71" s="119"/>
      <c r="FK71" s="119"/>
      <c r="FL71" s="119"/>
      <c r="FM71" s="119"/>
      <c r="FN71" s="119"/>
      <c r="FO71" s="119"/>
      <c r="FP71" s="119"/>
      <c r="FQ71" s="119"/>
      <c r="FR71" s="119"/>
      <c r="FS71" s="119"/>
      <c r="FT71" s="119"/>
      <c r="FU71" s="119"/>
      <c r="FV71" s="119"/>
      <c r="FW71" s="119"/>
      <c r="FX71" s="119"/>
      <c r="FY71" s="119"/>
      <c r="FZ71" s="119"/>
      <c r="GA71" s="119"/>
      <c r="GB71" s="119"/>
      <c r="GC71" s="119"/>
      <c r="GD71" s="119"/>
      <c r="GE71" s="119"/>
      <c r="GF71" s="119"/>
      <c r="GG71" s="119"/>
      <c r="GH71" s="119"/>
      <c r="GI71" s="119"/>
      <c r="GJ71" s="119"/>
      <c r="GK71" s="119"/>
      <c r="GL71" s="119"/>
      <c r="GM71" s="119"/>
      <c r="GN71" s="119"/>
      <c r="GO71" s="119"/>
      <c r="GP71" s="119"/>
      <c r="GQ71" s="119"/>
      <c r="GR71" s="119"/>
      <c r="GS71" s="119"/>
      <c r="GT71" s="119"/>
      <c r="GU71" s="119"/>
      <c r="GV71" s="119"/>
      <c r="GW71" s="119"/>
      <c r="GX71" s="119"/>
      <c r="GY71" s="119"/>
      <c r="GZ71" s="119"/>
      <c r="HA71" s="119"/>
      <c r="HB71" s="119"/>
      <c r="HC71" s="119"/>
      <c r="HD71" s="119"/>
      <c r="HE71" s="119"/>
      <c r="HF71" s="119"/>
      <c r="HG71" s="119"/>
      <c r="HH71" s="119"/>
      <c r="HI71" s="119"/>
      <c r="HJ71" s="119"/>
      <c r="HK71" s="119"/>
      <c r="HL71" s="119"/>
      <c r="HM71" s="119"/>
      <c r="HN71" s="119"/>
      <c r="HO71" s="119"/>
      <c r="HP71" s="119"/>
      <c r="HQ71" s="119"/>
      <c r="HR71" s="119"/>
      <c r="HS71" s="119"/>
      <c r="HT71" s="119"/>
      <c r="HU71" s="119"/>
      <c r="HV71" s="119"/>
      <c r="HW71" s="119"/>
      <c r="HX71" s="119"/>
      <c r="HY71" s="119"/>
      <c r="HZ71" s="119"/>
      <c r="IA71" s="119"/>
      <c r="IB71" s="119"/>
      <c r="IC71" s="119"/>
      <c r="ID71" s="119"/>
      <c r="IE71" s="119"/>
      <c r="IF71" s="119"/>
      <c r="IG71" s="119"/>
      <c r="IH71" s="119"/>
    </row>
    <row r="72" spans="1:242" s="128" customFormat="1" ht="15.75">
      <c r="A72" s="119"/>
      <c r="B72" s="216"/>
      <c r="H72" s="118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</row>
    <row r="73" spans="1:242" s="128" customFormat="1" ht="15.75">
      <c r="A73" s="119"/>
      <c r="B73" s="216"/>
      <c r="H73" s="118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X73" s="119"/>
      <c r="FY73" s="119"/>
      <c r="FZ73" s="119"/>
      <c r="GA73" s="119"/>
      <c r="GB73" s="119"/>
      <c r="GC73" s="119"/>
      <c r="GD73" s="119"/>
      <c r="GE73" s="119"/>
      <c r="GF73" s="119"/>
      <c r="GG73" s="119"/>
      <c r="GH73" s="119"/>
      <c r="GI73" s="119"/>
      <c r="GJ73" s="119"/>
      <c r="GK73" s="119"/>
      <c r="GL73" s="119"/>
      <c r="GM73" s="119"/>
      <c r="GN73" s="119"/>
      <c r="GO73" s="119"/>
      <c r="GP73" s="119"/>
      <c r="GQ73" s="119"/>
      <c r="GR73" s="119"/>
      <c r="GS73" s="119"/>
      <c r="GT73" s="119"/>
      <c r="GU73" s="119"/>
      <c r="GV73" s="119"/>
      <c r="GW73" s="119"/>
      <c r="GX73" s="119"/>
      <c r="GY73" s="119"/>
      <c r="GZ73" s="119"/>
      <c r="HA73" s="119"/>
      <c r="HB73" s="119"/>
      <c r="HC73" s="119"/>
      <c r="HD73" s="119"/>
      <c r="HE73" s="119"/>
      <c r="HF73" s="119"/>
      <c r="HG73" s="119"/>
      <c r="HH73" s="119"/>
      <c r="HI73" s="119"/>
      <c r="HJ73" s="119"/>
      <c r="HK73" s="119"/>
      <c r="HL73" s="119"/>
      <c r="HM73" s="119"/>
      <c r="HN73" s="119"/>
      <c r="HO73" s="119"/>
      <c r="HP73" s="119"/>
      <c r="HQ73" s="119"/>
      <c r="HR73" s="119"/>
      <c r="HS73" s="119"/>
      <c r="HT73" s="119"/>
      <c r="HU73" s="119"/>
      <c r="HV73" s="119"/>
      <c r="HW73" s="119"/>
      <c r="HX73" s="119"/>
      <c r="HY73" s="119"/>
      <c r="HZ73" s="119"/>
      <c r="IA73" s="119"/>
      <c r="IB73" s="119"/>
      <c r="IC73" s="119"/>
      <c r="ID73" s="119"/>
      <c r="IE73" s="119"/>
      <c r="IF73" s="119"/>
      <c r="IG73" s="119"/>
      <c r="IH73" s="119"/>
    </row>
    <row r="74" spans="1:242" s="128" customFormat="1" ht="15.75">
      <c r="A74" s="119"/>
      <c r="B74" s="216"/>
      <c r="H74" s="118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X74" s="119"/>
      <c r="FY74" s="119"/>
      <c r="FZ74" s="119"/>
      <c r="GA74" s="119"/>
      <c r="GB74" s="119"/>
      <c r="GC74" s="119"/>
      <c r="GD74" s="119"/>
      <c r="GE74" s="119"/>
      <c r="GF74" s="119"/>
      <c r="GG74" s="119"/>
      <c r="GH74" s="119"/>
      <c r="GI74" s="119"/>
      <c r="GJ74" s="119"/>
      <c r="GK74" s="119"/>
      <c r="GL74" s="119"/>
      <c r="GM74" s="119"/>
      <c r="GN74" s="119"/>
      <c r="GO74" s="119"/>
      <c r="GP74" s="119"/>
      <c r="GQ74" s="119"/>
      <c r="GR74" s="119"/>
      <c r="GS74" s="119"/>
      <c r="GT74" s="119"/>
      <c r="GU74" s="119"/>
      <c r="GV74" s="119"/>
      <c r="GW74" s="119"/>
      <c r="GX74" s="119"/>
      <c r="GY74" s="119"/>
      <c r="GZ74" s="119"/>
      <c r="HA74" s="119"/>
      <c r="HB74" s="119"/>
      <c r="HC74" s="119"/>
      <c r="HD74" s="119"/>
      <c r="HE74" s="119"/>
      <c r="HF74" s="119"/>
      <c r="HG74" s="119"/>
      <c r="HH74" s="119"/>
      <c r="HI74" s="119"/>
      <c r="HJ74" s="119"/>
      <c r="HK74" s="119"/>
      <c r="HL74" s="119"/>
      <c r="HM74" s="119"/>
      <c r="HN74" s="119"/>
      <c r="HO74" s="119"/>
      <c r="HP74" s="119"/>
      <c r="HQ74" s="119"/>
      <c r="HR74" s="119"/>
      <c r="HS74" s="119"/>
      <c r="HT74" s="119"/>
      <c r="HU74" s="119"/>
      <c r="HV74" s="119"/>
      <c r="HW74" s="119"/>
      <c r="HX74" s="119"/>
      <c r="HY74" s="119"/>
      <c r="HZ74" s="119"/>
      <c r="IA74" s="119"/>
      <c r="IB74" s="119"/>
      <c r="IC74" s="119"/>
      <c r="ID74" s="119"/>
      <c r="IE74" s="119"/>
      <c r="IF74" s="119"/>
      <c r="IG74" s="119"/>
      <c r="IH74" s="119"/>
    </row>
    <row r="75" spans="1:242" s="128" customFormat="1" ht="15.75">
      <c r="A75" s="119"/>
      <c r="B75" s="216"/>
      <c r="H75" s="118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X75" s="119"/>
      <c r="FY75" s="119"/>
      <c r="FZ75" s="119"/>
      <c r="GA75" s="119"/>
      <c r="GB75" s="119"/>
      <c r="GC75" s="119"/>
      <c r="GD75" s="119"/>
      <c r="GE75" s="119"/>
      <c r="GF75" s="119"/>
      <c r="GG75" s="119"/>
      <c r="GH75" s="119"/>
      <c r="GI75" s="119"/>
      <c r="GJ75" s="119"/>
      <c r="GK75" s="119"/>
      <c r="GL75" s="119"/>
      <c r="GM75" s="119"/>
      <c r="GN75" s="119"/>
      <c r="GO75" s="119"/>
      <c r="GP75" s="119"/>
      <c r="GQ75" s="119"/>
      <c r="GR75" s="119"/>
      <c r="GS75" s="119"/>
      <c r="GT75" s="119"/>
      <c r="GU75" s="119"/>
      <c r="GV75" s="119"/>
      <c r="GW75" s="119"/>
      <c r="GX75" s="119"/>
      <c r="GY75" s="119"/>
      <c r="GZ75" s="119"/>
      <c r="HA75" s="119"/>
      <c r="HB75" s="119"/>
      <c r="HC75" s="119"/>
      <c r="HD75" s="119"/>
      <c r="HE75" s="119"/>
      <c r="HF75" s="119"/>
      <c r="HG75" s="119"/>
      <c r="HH75" s="119"/>
      <c r="HI75" s="119"/>
      <c r="HJ75" s="119"/>
      <c r="HK75" s="119"/>
      <c r="HL75" s="119"/>
      <c r="HM75" s="119"/>
      <c r="HN75" s="119"/>
      <c r="HO75" s="119"/>
      <c r="HP75" s="119"/>
      <c r="HQ75" s="119"/>
      <c r="HR75" s="119"/>
      <c r="HS75" s="119"/>
      <c r="HT75" s="119"/>
      <c r="HU75" s="119"/>
      <c r="HV75" s="119"/>
      <c r="HW75" s="119"/>
      <c r="HX75" s="119"/>
      <c r="HY75" s="119"/>
      <c r="HZ75" s="119"/>
      <c r="IA75" s="119"/>
      <c r="IB75" s="119"/>
      <c r="IC75" s="119"/>
      <c r="ID75" s="119"/>
      <c r="IE75" s="119"/>
      <c r="IF75" s="119"/>
      <c r="IG75" s="119"/>
      <c r="IH75" s="119"/>
    </row>
    <row r="76" spans="1:242" s="128" customFormat="1" ht="15.75">
      <c r="A76" s="119"/>
      <c r="B76" s="216"/>
      <c r="H76" s="118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19"/>
      <c r="FG76" s="119"/>
      <c r="FH76" s="119"/>
      <c r="FI76" s="119"/>
      <c r="FJ76" s="119"/>
      <c r="FK76" s="119"/>
      <c r="FL76" s="119"/>
      <c r="FM76" s="119"/>
      <c r="FN76" s="119"/>
      <c r="FO76" s="119"/>
      <c r="FP76" s="119"/>
      <c r="FQ76" s="119"/>
      <c r="FR76" s="119"/>
      <c r="FS76" s="119"/>
      <c r="FT76" s="119"/>
      <c r="FU76" s="119"/>
      <c r="FV76" s="119"/>
      <c r="FW76" s="119"/>
      <c r="FX76" s="119"/>
      <c r="FY76" s="119"/>
      <c r="FZ76" s="119"/>
      <c r="GA76" s="119"/>
      <c r="GB76" s="119"/>
      <c r="GC76" s="119"/>
      <c r="GD76" s="119"/>
      <c r="GE76" s="119"/>
      <c r="GF76" s="119"/>
      <c r="GG76" s="119"/>
      <c r="GH76" s="119"/>
      <c r="GI76" s="119"/>
      <c r="GJ76" s="119"/>
      <c r="GK76" s="119"/>
      <c r="GL76" s="119"/>
      <c r="GM76" s="119"/>
      <c r="GN76" s="119"/>
      <c r="GO76" s="119"/>
      <c r="GP76" s="119"/>
      <c r="GQ76" s="119"/>
      <c r="GR76" s="119"/>
      <c r="GS76" s="119"/>
      <c r="GT76" s="119"/>
      <c r="GU76" s="119"/>
      <c r="GV76" s="119"/>
      <c r="GW76" s="119"/>
      <c r="GX76" s="119"/>
      <c r="GY76" s="119"/>
      <c r="GZ76" s="119"/>
      <c r="HA76" s="119"/>
      <c r="HB76" s="119"/>
      <c r="HC76" s="119"/>
      <c r="HD76" s="119"/>
      <c r="HE76" s="119"/>
      <c r="HF76" s="119"/>
      <c r="HG76" s="119"/>
      <c r="HH76" s="119"/>
      <c r="HI76" s="119"/>
      <c r="HJ76" s="119"/>
      <c r="HK76" s="119"/>
      <c r="HL76" s="119"/>
      <c r="HM76" s="119"/>
      <c r="HN76" s="119"/>
      <c r="HO76" s="119"/>
      <c r="HP76" s="119"/>
      <c r="HQ76" s="119"/>
      <c r="HR76" s="119"/>
      <c r="HS76" s="119"/>
      <c r="HT76" s="119"/>
      <c r="HU76" s="119"/>
      <c r="HV76" s="119"/>
      <c r="HW76" s="119"/>
      <c r="HX76" s="119"/>
      <c r="HY76" s="119"/>
      <c r="HZ76" s="119"/>
      <c r="IA76" s="119"/>
      <c r="IB76" s="119"/>
      <c r="IC76" s="119"/>
      <c r="ID76" s="119"/>
      <c r="IE76" s="119"/>
      <c r="IF76" s="119"/>
      <c r="IG76" s="119"/>
      <c r="IH76" s="119"/>
    </row>
    <row r="77" spans="1:242" s="128" customFormat="1" ht="15.75">
      <c r="A77" s="119"/>
      <c r="B77" s="216"/>
      <c r="H77" s="118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19"/>
      <c r="FG77" s="119"/>
      <c r="FH77" s="119"/>
      <c r="FI77" s="119"/>
      <c r="FJ77" s="119"/>
      <c r="FK77" s="119"/>
      <c r="FL77" s="119"/>
      <c r="FM77" s="119"/>
      <c r="FN77" s="119"/>
      <c r="FO77" s="119"/>
      <c r="FP77" s="119"/>
      <c r="FQ77" s="119"/>
      <c r="FR77" s="119"/>
      <c r="FS77" s="119"/>
      <c r="FT77" s="119"/>
      <c r="FU77" s="119"/>
      <c r="FV77" s="119"/>
      <c r="FW77" s="119"/>
      <c r="FX77" s="119"/>
      <c r="FY77" s="119"/>
      <c r="FZ77" s="119"/>
      <c r="GA77" s="119"/>
      <c r="GB77" s="119"/>
      <c r="GC77" s="119"/>
      <c r="GD77" s="119"/>
      <c r="GE77" s="119"/>
      <c r="GF77" s="119"/>
      <c r="GG77" s="119"/>
      <c r="GH77" s="119"/>
      <c r="GI77" s="119"/>
      <c r="GJ77" s="119"/>
      <c r="GK77" s="119"/>
      <c r="GL77" s="119"/>
      <c r="GM77" s="119"/>
      <c r="GN77" s="119"/>
      <c r="GO77" s="119"/>
      <c r="GP77" s="119"/>
      <c r="GQ77" s="119"/>
      <c r="GR77" s="119"/>
      <c r="GS77" s="119"/>
      <c r="GT77" s="119"/>
      <c r="GU77" s="119"/>
      <c r="GV77" s="119"/>
      <c r="GW77" s="119"/>
      <c r="GX77" s="119"/>
      <c r="GY77" s="119"/>
      <c r="GZ77" s="119"/>
      <c r="HA77" s="119"/>
      <c r="HB77" s="119"/>
      <c r="HC77" s="119"/>
      <c r="HD77" s="119"/>
      <c r="HE77" s="119"/>
      <c r="HF77" s="119"/>
      <c r="HG77" s="119"/>
      <c r="HH77" s="119"/>
      <c r="HI77" s="119"/>
      <c r="HJ77" s="119"/>
      <c r="HK77" s="119"/>
      <c r="HL77" s="119"/>
      <c r="HM77" s="119"/>
      <c r="HN77" s="119"/>
      <c r="HO77" s="119"/>
      <c r="HP77" s="119"/>
      <c r="HQ77" s="119"/>
      <c r="HR77" s="119"/>
      <c r="HS77" s="119"/>
      <c r="HT77" s="119"/>
      <c r="HU77" s="119"/>
      <c r="HV77" s="119"/>
      <c r="HW77" s="119"/>
      <c r="HX77" s="119"/>
      <c r="HY77" s="119"/>
      <c r="HZ77" s="119"/>
      <c r="IA77" s="119"/>
      <c r="IB77" s="119"/>
      <c r="IC77" s="119"/>
      <c r="ID77" s="119"/>
      <c r="IE77" s="119"/>
      <c r="IF77" s="119"/>
      <c r="IG77" s="119"/>
      <c r="IH77" s="119"/>
    </row>
    <row r="78" spans="1:242" s="128" customFormat="1" ht="15.75">
      <c r="A78" s="119"/>
      <c r="B78" s="216"/>
      <c r="H78" s="118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9"/>
      <c r="EF78" s="119"/>
      <c r="EG78" s="119"/>
      <c r="EH78" s="119"/>
      <c r="EI78" s="119"/>
      <c r="EJ78" s="119"/>
      <c r="EK78" s="119"/>
      <c r="EL78" s="119"/>
      <c r="EM78" s="119"/>
      <c r="EN78" s="119"/>
      <c r="EO78" s="119"/>
      <c r="EP78" s="119"/>
      <c r="EQ78" s="119"/>
      <c r="ER78" s="119"/>
      <c r="ES78" s="119"/>
      <c r="ET78" s="119"/>
      <c r="EU78" s="119"/>
      <c r="EV78" s="119"/>
      <c r="EW78" s="119"/>
      <c r="EX78" s="119"/>
      <c r="EY78" s="119"/>
      <c r="EZ78" s="119"/>
      <c r="FA78" s="119"/>
      <c r="FB78" s="119"/>
      <c r="FC78" s="119"/>
      <c r="FD78" s="119"/>
      <c r="FE78" s="119"/>
      <c r="FF78" s="119"/>
      <c r="FG78" s="119"/>
      <c r="FH78" s="119"/>
      <c r="FI78" s="119"/>
      <c r="FJ78" s="119"/>
      <c r="FK78" s="119"/>
      <c r="FL78" s="119"/>
      <c r="FM78" s="119"/>
      <c r="FN78" s="119"/>
      <c r="FO78" s="119"/>
      <c r="FP78" s="119"/>
      <c r="FQ78" s="119"/>
      <c r="FR78" s="119"/>
      <c r="FS78" s="119"/>
      <c r="FT78" s="119"/>
      <c r="FU78" s="119"/>
      <c r="FV78" s="119"/>
      <c r="FW78" s="119"/>
      <c r="FX78" s="119"/>
      <c r="FY78" s="119"/>
      <c r="FZ78" s="119"/>
      <c r="GA78" s="119"/>
      <c r="GB78" s="119"/>
      <c r="GC78" s="119"/>
      <c r="GD78" s="119"/>
      <c r="GE78" s="119"/>
      <c r="GF78" s="119"/>
      <c r="GG78" s="119"/>
      <c r="GH78" s="119"/>
      <c r="GI78" s="119"/>
      <c r="GJ78" s="119"/>
      <c r="GK78" s="119"/>
      <c r="GL78" s="119"/>
      <c r="GM78" s="119"/>
      <c r="GN78" s="119"/>
      <c r="GO78" s="119"/>
      <c r="GP78" s="119"/>
      <c r="GQ78" s="119"/>
      <c r="GR78" s="119"/>
      <c r="GS78" s="119"/>
      <c r="GT78" s="119"/>
      <c r="GU78" s="119"/>
      <c r="GV78" s="119"/>
      <c r="GW78" s="119"/>
      <c r="GX78" s="119"/>
      <c r="GY78" s="119"/>
      <c r="GZ78" s="119"/>
      <c r="HA78" s="119"/>
      <c r="HB78" s="119"/>
      <c r="HC78" s="119"/>
      <c r="HD78" s="119"/>
      <c r="HE78" s="119"/>
      <c r="HF78" s="119"/>
      <c r="HG78" s="119"/>
      <c r="HH78" s="119"/>
      <c r="HI78" s="119"/>
      <c r="HJ78" s="119"/>
      <c r="HK78" s="119"/>
      <c r="HL78" s="119"/>
      <c r="HM78" s="119"/>
      <c r="HN78" s="119"/>
      <c r="HO78" s="119"/>
      <c r="HP78" s="119"/>
      <c r="HQ78" s="119"/>
      <c r="HR78" s="119"/>
      <c r="HS78" s="119"/>
      <c r="HT78" s="119"/>
      <c r="HU78" s="119"/>
      <c r="HV78" s="119"/>
      <c r="HW78" s="119"/>
      <c r="HX78" s="119"/>
      <c r="HY78" s="119"/>
      <c r="HZ78" s="119"/>
      <c r="IA78" s="119"/>
      <c r="IB78" s="119"/>
      <c r="IC78" s="119"/>
      <c r="ID78" s="119"/>
      <c r="IE78" s="119"/>
      <c r="IF78" s="119"/>
      <c r="IG78" s="119"/>
      <c r="IH78" s="119"/>
    </row>
    <row r="79" spans="1:242" s="128" customFormat="1" ht="15.75">
      <c r="A79" s="119"/>
      <c r="B79" s="216"/>
      <c r="H79" s="118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9"/>
      <c r="EF79" s="119"/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19"/>
      <c r="FG79" s="119"/>
      <c r="FH79" s="119"/>
      <c r="FI79" s="119"/>
      <c r="FJ79" s="119"/>
      <c r="FK79" s="119"/>
      <c r="FL79" s="119"/>
      <c r="FM79" s="119"/>
      <c r="FN79" s="119"/>
      <c r="FO79" s="119"/>
      <c r="FP79" s="119"/>
      <c r="FQ79" s="119"/>
      <c r="FR79" s="119"/>
      <c r="FS79" s="119"/>
      <c r="FT79" s="119"/>
      <c r="FU79" s="119"/>
      <c r="FV79" s="119"/>
      <c r="FW79" s="119"/>
      <c r="FX79" s="119"/>
      <c r="FY79" s="119"/>
      <c r="FZ79" s="119"/>
      <c r="GA79" s="119"/>
      <c r="GB79" s="119"/>
      <c r="GC79" s="119"/>
      <c r="GD79" s="119"/>
      <c r="GE79" s="119"/>
      <c r="GF79" s="119"/>
      <c r="GG79" s="119"/>
      <c r="GH79" s="119"/>
      <c r="GI79" s="119"/>
      <c r="GJ79" s="119"/>
      <c r="GK79" s="119"/>
      <c r="GL79" s="119"/>
      <c r="GM79" s="119"/>
      <c r="GN79" s="119"/>
      <c r="GO79" s="119"/>
      <c r="GP79" s="119"/>
      <c r="GQ79" s="119"/>
      <c r="GR79" s="119"/>
      <c r="GS79" s="119"/>
      <c r="GT79" s="119"/>
      <c r="GU79" s="119"/>
      <c r="GV79" s="119"/>
      <c r="GW79" s="119"/>
      <c r="GX79" s="119"/>
      <c r="GY79" s="119"/>
      <c r="GZ79" s="119"/>
      <c r="HA79" s="119"/>
      <c r="HB79" s="119"/>
      <c r="HC79" s="119"/>
      <c r="HD79" s="119"/>
      <c r="HE79" s="119"/>
      <c r="HF79" s="119"/>
      <c r="HG79" s="119"/>
      <c r="HH79" s="119"/>
      <c r="HI79" s="119"/>
      <c r="HJ79" s="119"/>
      <c r="HK79" s="119"/>
      <c r="HL79" s="119"/>
      <c r="HM79" s="119"/>
      <c r="HN79" s="119"/>
      <c r="HO79" s="119"/>
      <c r="HP79" s="119"/>
      <c r="HQ79" s="119"/>
      <c r="HR79" s="119"/>
      <c r="HS79" s="119"/>
      <c r="HT79" s="119"/>
      <c r="HU79" s="119"/>
      <c r="HV79" s="119"/>
      <c r="HW79" s="119"/>
      <c r="HX79" s="119"/>
      <c r="HY79" s="119"/>
      <c r="HZ79" s="119"/>
      <c r="IA79" s="119"/>
      <c r="IB79" s="119"/>
      <c r="IC79" s="119"/>
      <c r="ID79" s="119"/>
      <c r="IE79" s="119"/>
      <c r="IF79" s="119"/>
      <c r="IG79" s="119"/>
      <c r="IH79" s="119"/>
    </row>
    <row r="80" spans="1:242" s="128" customFormat="1" ht="15.75">
      <c r="A80" s="119"/>
      <c r="B80" s="216"/>
      <c r="H80" s="118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9"/>
      <c r="EF80" s="119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19"/>
      <c r="ES80" s="119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19"/>
      <c r="FF80" s="119"/>
      <c r="FG80" s="119"/>
      <c r="FH80" s="119"/>
      <c r="FI80" s="119"/>
      <c r="FJ80" s="119"/>
      <c r="FK80" s="119"/>
      <c r="FL80" s="119"/>
      <c r="FM80" s="119"/>
      <c r="FN80" s="119"/>
      <c r="FO80" s="119"/>
      <c r="FP80" s="119"/>
      <c r="FQ80" s="119"/>
      <c r="FR80" s="119"/>
      <c r="FS80" s="119"/>
      <c r="FT80" s="119"/>
      <c r="FU80" s="119"/>
      <c r="FV80" s="119"/>
      <c r="FW80" s="119"/>
      <c r="FX80" s="119"/>
      <c r="FY80" s="119"/>
      <c r="FZ80" s="119"/>
      <c r="GA80" s="119"/>
      <c r="GB80" s="119"/>
      <c r="GC80" s="119"/>
      <c r="GD80" s="119"/>
      <c r="GE80" s="119"/>
      <c r="GF80" s="119"/>
      <c r="GG80" s="119"/>
      <c r="GH80" s="119"/>
      <c r="GI80" s="119"/>
      <c r="GJ80" s="119"/>
      <c r="GK80" s="119"/>
      <c r="GL80" s="119"/>
      <c r="GM80" s="119"/>
      <c r="GN80" s="119"/>
      <c r="GO80" s="119"/>
      <c r="GP80" s="119"/>
      <c r="GQ80" s="119"/>
      <c r="GR80" s="119"/>
      <c r="GS80" s="119"/>
      <c r="GT80" s="119"/>
      <c r="GU80" s="119"/>
      <c r="GV80" s="119"/>
      <c r="GW80" s="119"/>
      <c r="GX80" s="119"/>
      <c r="GY80" s="119"/>
      <c r="GZ80" s="119"/>
      <c r="HA80" s="119"/>
      <c r="HB80" s="119"/>
      <c r="HC80" s="119"/>
      <c r="HD80" s="119"/>
      <c r="HE80" s="119"/>
      <c r="HF80" s="119"/>
      <c r="HG80" s="119"/>
      <c r="HH80" s="119"/>
      <c r="HI80" s="119"/>
      <c r="HJ80" s="119"/>
      <c r="HK80" s="119"/>
      <c r="HL80" s="119"/>
      <c r="HM80" s="119"/>
      <c r="HN80" s="119"/>
      <c r="HO80" s="119"/>
      <c r="HP80" s="119"/>
      <c r="HQ80" s="119"/>
      <c r="HR80" s="119"/>
      <c r="HS80" s="119"/>
      <c r="HT80" s="119"/>
      <c r="HU80" s="119"/>
      <c r="HV80" s="119"/>
      <c r="HW80" s="119"/>
      <c r="HX80" s="119"/>
      <c r="HY80" s="119"/>
      <c r="HZ80" s="119"/>
      <c r="IA80" s="119"/>
      <c r="IB80" s="119"/>
      <c r="IC80" s="119"/>
      <c r="ID80" s="119"/>
      <c r="IE80" s="119"/>
      <c r="IF80" s="119"/>
      <c r="IG80" s="119"/>
      <c r="IH80" s="119"/>
    </row>
    <row r="81" spans="1:242" s="128" customFormat="1" ht="15.75">
      <c r="A81" s="119"/>
      <c r="B81" s="216"/>
      <c r="H81" s="118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9"/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DS81" s="119"/>
      <c r="DT81" s="119"/>
      <c r="DU81" s="119"/>
      <c r="DV81" s="119"/>
      <c r="DW81" s="119"/>
      <c r="DX81" s="119"/>
      <c r="DY81" s="119"/>
      <c r="DZ81" s="119"/>
      <c r="EA81" s="119"/>
      <c r="EB81" s="119"/>
      <c r="EC81" s="119"/>
      <c r="ED81" s="119"/>
      <c r="EE81" s="119"/>
      <c r="EF81" s="119"/>
      <c r="EG81" s="119"/>
      <c r="EH81" s="119"/>
      <c r="EI81" s="119"/>
      <c r="EJ81" s="119"/>
      <c r="EK81" s="119"/>
      <c r="EL81" s="119"/>
      <c r="EM81" s="119"/>
      <c r="EN81" s="119"/>
      <c r="EO81" s="119"/>
      <c r="EP81" s="119"/>
      <c r="EQ81" s="119"/>
      <c r="ER81" s="119"/>
      <c r="ES81" s="119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119"/>
      <c r="FI81" s="119"/>
      <c r="FJ81" s="119"/>
      <c r="FK81" s="119"/>
      <c r="FL81" s="119"/>
      <c r="FM81" s="119"/>
      <c r="FN81" s="119"/>
      <c r="FO81" s="119"/>
      <c r="FP81" s="119"/>
      <c r="FQ81" s="119"/>
      <c r="FR81" s="119"/>
      <c r="FS81" s="119"/>
      <c r="FT81" s="119"/>
      <c r="FU81" s="119"/>
      <c r="FV81" s="119"/>
      <c r="FW81" s="119"/>
      <c r="FX81" s="119"/>
      <c r="FY81" s="119"/>
      <c r="FZ81" s="119"/>
      <c r="GA81" s="119"/>
      <c r="GB81" s="119"/>
      <c r="GC81" s="119"/>
      <c r="GD81" s="119"/>
      <c r="GE81" s="119"/>
      <c r="GF81" s="119"/>
      <c r="GG81" s="119"/>
      <c r="GH81" s="119"/>
      <c r="GI81" s="119"/>
      <c r="GJ81" s="119"/>
      <c r="GK81" s="119"/>
      <c r="GL81" s="119"/>
      <c r="GM81" s="119"/>
      <c r="GN81" s="119"/>
      <c r="GO81" s="119"/>
      <c r="GP81" s="119"/>
      <c r="GQ81" s="119"/>
      <c r="GR81" s="119"/>
      <c r="GS81" s="119"/>
      <c r="GT81" s="119"/>
      <c r="GU81" s="119"/>
      <c r="GV81" s="119"/>
      <c r="GW81" s="119"/>
      <c r="GX81" s="119"/>
      <c r="GY81" s="119"/>
      <c r="GZ81" s="119"/>
      <c r="HA81" s="119"/>
      <c r="HB81" s="119"/>
      <c r="HC81" s="119"/>
      <c r="HD81" s="119"/>
      <c r="HE81" s="119"/>
      <c r="HF81" s="119"/>
      <c r="HG81" s="119"/>
      <c r="HH81" s="119"/>
      <c r="HI81" s="119"/>
      <c r="HJ81" s="119"/>
      <c r="HK81" s="119"/>
      <c r="HL81" s="119"/>
      <c r="HM81" s="119"/>
      <c r="HN81" s="119"/>
      <c r="HO81" s="119"/>
      <c r="HP81" s="119"/>
      <c r="HQ81" s="119"/>
      <c r="HR81" s="119"/>
      <c r="HS81" s="119"/>
      <c r="HT81" s="119"/>
      <c r="HU81" s="119"/>
      <c r="HV81" s="119"/>
      <c r="HW81" s="119"/>
      <c r="HX81" s="119"/>
      <c r="HY81" s="119"/>
      <c r="HZ81" s="119"/>
      <c r="IA81" s="119"/>
      <c r="IB81" s="119"/>
      <c r="IC81" s="119"/>
      <c r="ID81" s="119"/>
      <c r="IE81" s="119"/>
      <c r="IF81" s="119"/>
      <c r="IG81" s="119"/>
      <c r="IH81" s="119"/>
    </row>
    <row r="82" spans="1:242" s="128" customFormat="1" ht="15.75">
      <c r="A82" s="119"/>
      <c r="B82" s="216"/>
      <c r="H82" s="118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</row>
    <row r="83" spans="1:242" s="128" customFormat="1" ht="15.75">
      <c r="A83" s="119"/>
      <c r="B83" s="216"/>
      <c r="H83" s="118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9"/>
      <c r="CC83" s="119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</row>
    <row r="84" spans="1:242" s="128" customFormat="1" ht="15.75">
      <c r="A84" s="119"/>
      <c r="B84" s="216"/>
      <c r="H84" s="118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9"/>
      <c r="CC84" s="119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9"/>
      <c r="EF84" s="119"/>
      <c r="EG84" s="119"/>
      <c r="EH84" s="119"/>
      <c r="EI84" s="119"/>
      <c r="EJ84" s="119"/>
      <c r="EK84" s="119"/>
      <c r="EL84" s="119"/>
      <c r="EM84" s="119"/>
      <c r="EN84" s="119"/>
      <c r="EO84" s="119"/>
      <c r="EP84" s="119"/>
      <c r="EQ84" s="119"/>
      <c r="ER84" s="119"/>
      <c r="ES84" s="119"/>
      <c r="ET84" s="119"/>
      <c r="EU84" s="119"/>
      <c r="EV84" s="119"/>
      <c r="EW84" s="119"/>
      <c r="EX84" s="119"/>
      <c r="EY84" s="119"/>
      <c r="EZ84" s="119"/>
      <c r="FA84" s="119"/>
      <c r="FB84" s="119"/>
      <c r="FC84" s="119"/>
      <c r="FD84" s="119"/>
      <c r="FE84" s="119"/>
      <c r="FF84" s="119"/>
      <c r="FG84" s="119"/>
      <c r="FH84" s="119"/>
      <c r="FI84" s="119"/>
      <c r="FJ84" s="119"/>
      <c r="FK84" s="119"/>
      <c r="FL84" s="119"/>
      <c r="FM84" s="119"/>
      <c r="FN84" s="119"/>
      <c r="FO84" s="119"/>
      <c r="FP84" s="119"/>
      <c r="FQ84" s="119"/>
      <c r="FR84" s="119"/>
      <c r="FS84" s="119"/>
      <c r="FT84" s="119"/>
      <c r="FU84" s="119"/>
      <c r="FV84" s="119"/>
      <c r="FW84" s="119"/>
      <c r="FX84" s="119"/>
      <c r="FY84" s="119"/>
      <c r="FZ84" s="119"/>
      <c r="GA84" s="119"/>
      <c r="GB84" s="119"/>
      <c r="GC84" s="119"/>
      <c r="GD84" s="119"/>
      <c r="GE84" s="119"/>
      <c r="GF84" s="119"/>
      <c r="GG84" s="119"/>
      <c r="GH84" s="119"/>
      <c r="GI84" s="119"/>
      <c r="GJ84" s="119"/>
      <c r="GK84" s="119"/>
      <c r="GL84" s="119"/>
      <c r="GM84" s="119"/>
      <c r="GN84" s="119"/>
      <c r="GO84" s="119"/>
      <c r="GP84" s="119"/>
      <c r="GQ84" s="119"/>
      <c r="GR84" s="119"/>
      <c r="GS84" s="119"/>
      <c r="GT84" s="119"/>
      <c r="GU84" s="119"/>
      <c r="GV84" s="119"/>
      <c r="GW84" s="119"/>
      <c r="GX84" s="119"/>
      <c r="GY84" s="119"/>
      <c r="GZ84" s="119"/>
      <c r="HA84" s="119"/>
      <c r="HB84" s="119"/>
      <c r="HC84" s="119"/>
      <c r="HD84" s="119"/>
      <c r="HE84" s="119"/>
      <c r="HF84" s="119"/>
      <c r="HG84" s="119"/>
      <c r="HH84" s="119"/>
      <c r="HI84" s="119"/>
      <c r="HJ84" s="119"/>
      <c r="HK84" s="119"/>
      <c r="HL84" s="119"/>
      <c r="HM84" s="119"/>
      <c r="HN84" s="119"/>
      <c r="HO84" s="119"/>
      <c r="HP84" s="119"/>
      <c r="HQ84" s="119"/>
      <c r="HR84" s="119"/>
      <c r="HS84" s="119"/>
      <c r="HT84" s="119"/>
      <c r="HU84" s="119"/>
      <c r="HV84" s="119"/>
      <c r="HW84" s="119"/>
      <c r="HX84" s="119"/>
      <c r="HY84" s="119"/>
      <c r="HZ84" s="119"/>
      <c r="IA84" s="119"/>
      <c r="IB84" s="119"/>
      <c r="IC84" s="119"/>
      <c r="ID84" s="119"/>
      <c r="IE84" s="119"/>
      <c r="IF84" s="119"/>
      <c r="IG84" s="119"/>
      <c r="IH84" s="119"/>
    </row>
    <row r="85" spans="1:242" s="128" customFormat="1" ht="15.75">
      <c r="A85" s="119"/>
      <c r="B85" s="216"/>
      <c r="H85" s="118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9"/>
      <c r="CC85" s="119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9"/>
      <c r="EF85" s="119"/>
      <c r="EG85" s="119"/>
      <c r="EH85" s="119"/>
      <c r="EI85" s="119"/>
      <c r="EJ85" s="119"/>
      <c r="EK85" s="119"/>
      <c r="EL85" s="119"/>
      <c r="EM85" s="119"/>
      <c r="EN85" s="119"/>
      <c r="EO85" s="119"/>
      <c r="EP85" s="119"/>
      <c r="EQ85" s="119"/>
      <c r="ER85" s="119"/>
      <c r="ES85" s="119"/>
      <c r="ET85" s="119"/>
      <c r="EU85" s="119"/>
      <c r="EV85" s="119"/>
      <c r="EW85" s="119"/>
      <c r="EX85" s="119"/>
      <c r="EY85" s="119"/>
      <c r="EZ85" s="119"/>
      <c r="FA85" s="119"/>
      <c r="FB85" s="119"/>
      <c r="FC85" s="119"/>
      <c r="FD85" s="119"/>
      <c r="FE85" s="119"/>
      <c r="FF85" s="119"/>
      <c r="FG85" s="119"/>
      <c r="FH85" s="119"/>
      <c r="FI85" s="119"/>
      <c r="FJ85" s="119"/>
      <c r="FK85" s="119"/>
      <c r="FL85" s="119"/>
      <c r="FM85" s="119"/>
      <c r="FN85" s="119"/>
      <c r="FO85" s="119"/>
      <c r="FP85" s="119"/>
      <c r="FQ85" s="119"/>
      <c r="FR85" s="119"/>
      <c r="FS85" s="119"/>
      <c r="FT85" s="119"/>
      <c r="FU85" s="119"/>
      <c r="FV85" s="119"/>
      <c r="FW85" s="119"/>
      <c r="FX85" s="119"/>
      <c r="FY85" s="119"/>
      <c r="FZ85" s="119"/>
      <c r="GA85" s="119"/>
      <c r="GB85" s="119"/>
      <c r="GC85" s="119"/>
      <c r="GD85" s="119"/>
      <c r="GE85" s="119"/>
      <c r="GF85" s="119"/>
      <c r="GG85" s="119"/>
      <c r="GH85" s="119"/>
      <c r="GI85" s="119"/>
      <c r="GJ85" s="119"/>
      <c r="GK85" s="119"/>
      <c r="GL85" s="119"/>
      <c r="GM85" s="119"/>
      <c r="GN85" s="119"/>
      <c r="GO85" s="119"/>
      <c r="GP85" s="119"/>
      <c r="GQ85" s="119"/>
      <c r="GR85" s="119"/>
      <c r="GS85" s="119"/>
      <c r="GT85" s="119"/>
      <c r="GU85" s="119"/>
      <c r="GV85" s="119"/>
      <c r="GW85" s="119"/>
      <c r="GX85" s="119"/>
      <c r="GY85" s="119"/>
      <c r="GZ85" s="119"/>
      <c r="HA85" s="119"/>
      <c r="HB85" s="119"/>
      <c r="HC85" s="119"/>
      <c r="HD85" s="119"/>
      <c r="HE85" s="119"/>
      <c r="HF85" s="119"/>
      <c r="HG85" s="119"/>
      <c r="HH85" s="119"/>
      <c r="HI85" s="119"/>
      <c r="HJ85" s="119"/>
      <c r="HK85" s="119"/>
      <c r="HL85" s="119"/>
      <c r="HM85" s="119"/>
      <c r="HN85" s="119"/>
      <c r="HO85" s="119"/>
      <c r="HP85" s="119"/>
      <c r="HQ85" s="119"/>
      <c r="HR85" s="119"/>
      <c r="HS85" s="119"/>
      <c r="HT85" s="119"/>
      <c r="HU85" s="119"/>
      <c r="HV85" s="119"/>
      <c r="HW85" s="119"/>
      <c r="HX85" s="119"/>
      <c r="HY85" s="119"/>
      <c r="HZ85" s="119"/>
      <c r="IA85" s="119"/>
      <c r="IB85" s="119"/>
      <c r="IC85" s="119"/>
      <c r="ID85" s="119"/>
      <c r="IE85" s="119"/>
      <c r="IF85" s="119"/>
      <c r="IG85" s="119"/>
      <c r="IH85" s="119"/>
    </row>
    <row r="86" spans="1:242" s="128" customFormat="1" ht="15.75">
      <c r="A86" s="119"/>
      <c r="B86" s="216"/>
      <c r="H86" s="118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9"/>
      <c r="CC86" s="119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9"/>
      <c r="DJ86" s="119"/>
      <c r="DK86" s="119"/>
      <c r="DL86" s="119"/>
      <c r="DM86" s="119"/>
      <c r="DN86" s="119"/>
      <c r="DO86" s="119"/>
      <c r="DP86" s="119"/>
      <c r="DQ86" s="119"/>
      <c r="DR86" s="119"/>
      <c r="DS86" s="119"/>
      <c r="DT86" s="119"/>
      <c r="DU86" s="119"/>
      <c r="DV86" s="119"/>
      <c r="DW86" s="119"/>
      <c r="DX86" s="119"/>
      <c r="DY86" s="119"/>
      <c r="DZ86" s="119"/>
      <c r="EA86" s="119"/>
      <c r="EB86" s="119"/>
      <c r="EC86" s="119"/>
      <c r="ED86" s="119"/>
      <c r="EE86" s="119"/>
      <c r="EF86" s="119"/>
      <c r="EG86" s="119"/>
      <c r="EH86" s="119"/>
      <c r="EI86" s="119"/>
      <c r="EJ86" s="119"/>
      <c r="EK86" s="119"/>
      <c r="EL86" s="119"/>
      <c r="EM86" s="119"/>
      <c r="EN86" s="119"/>
      <c r="EO86" s="119"/>
      <c r="EP86" s="119"/>
      <c r="EQ86" s="119"/>
      <c r="ER86" s="119"/>
      <c r="ES86" s="119"/>
      <c r="ET86" s="119"/>
      <c r="EU86" s="119"/>
      <c r="EV86" s="119"/>
      <c r="EW86" s="119"/>
      <c r="EX86" s="119"/>
      <c r="EY86" s="119"/>
      <c r="EZ86" s="119"/>
      <c r="FA86" s="119"/>
      <c r="FB86" s="119"/>
      <c r="FC86" s="119"/>
      <c r="FD86" s="119"/>
      <c r="FE86" s="119"/>
      <c r="FF86" s="119"/>
      <c r="FG86" s="119"/>
      <c r="FH86" s="119"/>
      <c r="FI86" s="119"/>
      <c r="FJ86" s="119"/>
      <c r="FK86" s="119"/>
      <c r="FL86" s="119"/>
      <c r="FM86" s="119"/>
      <c r="FN86" s="119"/>
      <c r="FO86" s="119"/>
      <c r="FP86" s="119"/>
      <c r="FQ86" s="119"/>
      <c r="FR86" s="119"/>
      <c r="FS86" s="119"/>
      <c r="FT86" s="119"/>
      <c r="FU86" s="119"/>
      <c r="FV86" s="119"/>
      <c r="FW86" s="119"/>
      <c r="FX86" s="119"/>
      <c r="FY86" s="119"/>
      <c r="FZ86" s="119"/>
      <c r="GA86" s="119"/>
      <c r="GB86" s="119"/>
      <c r="GC86" s="119"/>
      <c r="GD86" s="119"/>
      <c r="GE86" s="119"/>
      <c r="GF86" s="119"/>
      <c r="GG86" s="119"/>
      <c r="GH86" s="119"/>
      <c r="GI86" s="119"/>
      <c r="GJ86" s="119"/>
      <c r="GK86" s="119"/>
      <c r="GL86" s="119"/>
      <c r="GM86" s="119"/>
      <c r="GN86" s="119"/>
      <c r="GO86" s="119"/>
      <c r="GP86" s="119"/>
      <c r="GQ86" s="119"/>
      <c r="GR86" s="119"/>
      <c r="GS86" s="119"/>
      <c r="GT86" s="119"/>
      <c r="GU86" s="119"/>
      <c r="GV86" s="119"/>
      <c r="GW86" s="119"/>
      <c r="GX86" s="119"/>
      <c r="GY86" s="119"/>
      <c r="GZ86" s="119"/>
      <c r="HA86" s="119"/>
      <c r="HB86" s="119"/>
      <c r="HC86" s="119"/>
      <c r="HD86" s="119"/>
      <c r="HE86" s="119"/>
      <c r="HF86" s="119"/>
      <c r="HG86" s="119"/>
      <c r="HH86" s="119"/>
      <c r="HI86" s="119"/>
      <c r="HJ86" s="119"/>
      <c r="HK86" s="119"/>
      <c r="HL86" s="119"/>
      <c r="HM86" s="119"/>
      <c r="HN86" s="119"/>
      <c r="HO86" s="119"/>
      <c r="HP86" s="119"/>
      <c r="HQ86" s="119"/>
      <c r="HR86" s="119"/>
      <c r="HS86" s="119"/>
      <c r="HT86" s="119"/>
      <c r="HU86" s="119"/>
      <c r="HV86" s="119"/>
      <c r="HW86" s="119"/>
      <c r="HX86" s="119"/>
      <c r="HY86" s="119"/>
      <c r="HZ86" s="119"/>
      <c r="IA86" s="119"/>
      <c r="IB86" s="119"/>
      <c r="IC86" s="119"/>
      <c r="ID86" s="119"/>
      <c r="IE86" s="119"/>
      <c r="IF86" s="119"/>
      <c r="IG86" s="119"/>
      <c r="IH86" s="119"/>
    </row>
    <row r="87" spans="1:242" s="128" customFormat="1" ht="15.75">
      <c r="A87" s="119"/>
      <c r="B87" s="216"/>
      <c r="H87" s="118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9"/>
      <c r="CC87" s="119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9"/>
      <c r="DJ87" s="119"/>
      <c r="DK87" s="119"/>
      <c r="DL87" s="119"/>
      <c r="DM87" s="119"/>
      <c r="DN87" s="119"/>
      <c r="DO87" s="119"/>
      <c r="DP87" s="119"/>
      <c r="DQ87" s="119"/>
      <c r="DR87" s="119"/>
      <c r="DS87" s="119"/>
      <c r="DT87" s="119"/>
      <c r="DU87" s="119"/>
      <c r="DV87" s="119"/>
      <c r="DW87" s="119"/>
      <c r="DX87" s="119"/>
      <c r="DY87" s="119"/>
      <c r="DZ87" s="119"/>
      <c r="EA87" s="119"/>
      <c r="EB87" s="119"/>
      <c r="EC87" s="119"/>
      <c r="ED87" s="119"/>
      <c r="EE87" s="119"/>
      <c r="EF87" s="119"/>
      <c r="EG87" s="119"/>
      <c r="EH87" s="119"/>
      <c r="EI87" s="119"/>
      <c r="EJ87" s="119"/>
      <c r="EK87" s="119"/>
      <c r="EL87" s="119"/>
      <c r="EM87" s="119"/>
      <c r="EN87" s="119"/>
      <c r="EO87" s="119"/>
      <c r="EP87" s="119"/>
      <c r="EQ87" s="119"/>
      <c r="ER87" s="119"/>
      <c r="ES87" s="119"/>
      <c r="ET87" s="119"/>
      <c r="EU87" s="119"/>
      <c r="EV87" s="119"/>
      <c r="EW87" s="119"/>
      <c r="EX87" s="119"/>
      <c r="EY87" s="119"/>
      <c r="EZ87" s="119"/>
      <c r="FA87" s="119"/>
      <c r="FB87" s="119"/>
      <c r="FC87" s="119"/>
      <c r="FD87" s="119"/>
      <c r="FE87" s="119"/>
      <c r="FF87" s="119"/>
      <c r="FG87" s="119"/>
      <c r="FH87" s="119"/>
      <c r="FI87" s="119"/>
      <c r="FJ87" s="119"/>
      <c r="FK87" s="119"/>
      <c r="FL87" s="119"/>
      <c r="FM87" s="119"/>
      <c r="FN87" s="119"/>
      <c r="FO87" s="119"/>
      <c r="FP87" s="119"/>
      <c r="FQ87" s="119"/>
      <c r="FR87" s="119"/>
      <c r="FS87" s="119"/>
      <c r="FT87" s="119"/>
      <c r="FU87" s="119"/>
      <c r="FV87" s="119"/>
      <c r="FW87" s="119"/>
      <c r="FX87" s="119"/>
      <c r="FY87" s="119"/>
      <c r="FZ87" s="119"/>
      <c r="GA87" s="119"/>
      <c r="GB87" s="119"/>
      <c r="GC87" s="119"/>
      <c r="GD87" s="119"/>
      <c r="GE87" s="119"/>
      <c r="GF87" s="119"/>
      <c r="GG87" s="119"/>
      <c r="GH87" s="119"/>
      <c r="GI87" s="119"/>
      <c r="GJ87" s="119"/>
      <c r="GK87" s="119"/>
      <c r="GL87" s="119"/>
      <c r="GM87" s="119"/>
      <c r="GN87" s="119"/>
      <c r="GO87" s="119"/>
      <c r="GP87" s="119"/>
      <c r="GQ87" s="119"/>
      <c r="GR87" s="119"/>
      <c r="GS87" s="119"/>
      <c r="GT87" s="119"/>
      <c r="GU87" s="119"/>
      <c r="GV87" s="119"/>
      <c r="GW87" s="119"/>
      <c r="GX87" s="119"/>
      <c r="GY87" s="119"/>
      <c r="GZ87" s="119"/>
      <c r="HA87" s="119"/>
      <c r="HB87" s="119"/>
      <c r="HC87" s="119"/>
      <c r="HD87" s="119"/>
      <c r="HE87" s="119"/>
      <c r="HF87" s="119"/>
      <c r="HG87" s="119"/>
      <c r="HH87" s="119"/>
      <c r="HI87" s="119"/>
      <c r="HJ87" s="119"/>
      <c r="HK87" s="119"/>
      <c r="HL87" s="119"/>
      <c r="HM87" s="119"/>
      <c r="HN87" s="119"/>
      <c r="HO87" s="119"/>
      <c r="HP87" s="119"/>
      <c r="HQ87" s="119"/>
      <c r="HR87" s="119"/>
      <c r="HS87" s="119"/>
      <c r="HT87" s="119"/>
      <c r="HU87" s="119"/>
      <c r="HV87" s="119"/>
      <c r="HW87" s="119"/>
      <c r="HX87" s="119"/>
      <c r="HY87" s="119"/>
      <c r="HZ87" s="119"/>
      <c r="IA87" s="119"/>
      <c r="IB87" s="119"/>
      <c r="IC87" s="119"/>
      <c r="ID87" s="119"/>
      <c r="IE87" s="119"/>
      <c r="IF87" s="119"/>
      <c r="IG87" s="119"/>
      <c r="IH87" s="119"/>
    </row>
    <row r="88" spans="1:242" s="128" customFormat="1" ht="15.75">
      <c r="A88" s="119"/>
      <c r="B88" s="216"/>
      <c r="H88" s="118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9"/>
      <c r="CC88" s="119"/>
      <c r="CD88" s="119"/>
      <c r="CE88" s="119"/>
      <c r="CF88" s="119"/>
      <c r="CG88" s="119"/>
      <c r="CH88" s="119"/>
      <c r="CI88" s="119"/>
      <c r="CJ88" s="119"/>
      <c r="CK88" s="119"/>
      <c r="CL88" s="119"/>
      <c r="CM88" s="119"/>
      <c r="CN88" s="119"/>
      <c r="CO88" s="119"/>
      <c r="CP88" s="119"/>
      <c r="CQ88" s="119"/>
      <c r="CR88" s="119"/>
      <c r="CS88" s="119"/>
      <c r="CT88" s="119"/>
      <c r="CU88" s="119"/>
      <c r="CV88" s="119"/>
      <c r="CW88" s="119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9"/>
      <c r="DJ88" s="119"/>
      <c r="DK88" s="119"/>
      <c r="DL88" s="119"/>
      <c r="DM88" s="119"/>
      <c r="DN88" s="119"/>
      <c r="DO88" s="119"/>
      <c r="DP88" s="119"/>
      <c r="DQ88" s="119"/>
      <c r="DR88" s="119"/>
      <c r="DS88" s="119"/>
      <c r="DT88" s="119"/>
      <c r="DU88" s="119"/>
      <c r="DV88" s="119"/>
      <c r="DW88" s="119"/>
      <c r="DX88" s="119"/>
      <c r="DY88" s="119"/>
      <c r="DZ88" s="119"/>
      <c r="EA88" s="119"/>
      <c r="EB88" s="119"/>
      <c r="EC88" s="119"/>
      <c r="ED88" s="119"/>
      <c r="EE88" s="119"/>
      <c r="EF88" s="119"/>
      <c r="EG88" s="119"/>
      <c r="EH88" s="119"/>
      <c r="EI88" s="119"/>
      <c r="EJ88" s="119"/>
      <c r="EK88" s="119"/>
      <c r="EL88" s="119"/>
      <c r="EM88" s="119"/>
      <c r="EN88" s="119"/>
      <c r="EO88" s="119"/>
      <c r="EP88" s="119"/>
      <c r="EQ88" s="119"/>
      <c r="ER88" s="119"/>
      <c r="ES88" s="119"/>
      <c r="ET88" s="119"/>
      <c r="EU88" s="119"/>
      <c r="EV88" s="119"/>
      <c r="EW88" s="119"/>
      <c r="EX88" s="119"/>
      <c r="EY88" s="119"/>
      <c r="EZ88" s="119"/>
      <c r="FA88" s="119"/>
      <c r="FB88" s="119"/>
      <c r="FC88" s="119"/>
      <c r="FD88" s="119"/>
      <c r="FE88" s="119"/>
      <c r="FF88" s="119"/>
      <c r="FG88" s="119"/>
      <c r="FH88" s="119"/>
      <c r="FI88" s="119"/>
      <c r="FJ88" s="119"/>
      <c r="FK88" s="119"/>
      <c r="FL88" s="119"/>
      <c r="FM88" s="119"/>
      <c r="FN88" s="119"/>
      <c r="FO88" s="119"/>
      <c r="FP88" s="119"/>
      <c r="FQ88" s="119"/>
      <c r="FR88" s="119"/>
      <c r="FS88" s="119"/>
      <c r="FT88" s="119"/>
      <c r="FU88" s="119"/>
      <c r="FV88" s="119"/>
      <c r="FW88" s="119"/>
      <c r="FX88" s="119"/>
      <c r="FY88" s="119"/>
      <c r="FZ88" s="119"/>
      <c r="GA88" s="119"/>
      <c r="GB88" s="119"/>
      <c r="GC88" s="119"/>
      <c r="GD88" s="119"/>
      <c r="GE88" s="119"/>
      <c r="GF88" s="119"/>
      <c r="GG88" s="119"/>
      <c r="GH88" s="119"/>
      <c r="GI88" s="119"/>
      <c r="GJ88" s="119"/>
      <c r="GK88" s="119"/>
      <c r="GL88" s="119"/>
      <c r="GM88" s="119"/>
      <c r="GN88" s="119"/>
      <c r="GO88" s="119"/>
      <c r="GP88" s="119"/>
      <c r="GQ88" s="119"/>
      <c r="GR88" s="119"/>
      <c r="GS88" s="119"/>
      <c r="GT88" s="119"/>
      <c r="GU88" s="119"/>
      <c r="GV88" s="119"/>
      <c r="GW88" s="119"/>
      <c r="GX88" s="119"/>
      <c r="GY88" s="119"/>
      <c r="GZ88" s="119"/>
      <c r="HA88" s="119"/>
      <c r="HB88" s="119"/>
      <c r="HC88" s="119"/>
      <c r="HD88" s="119"/>
      <c r="HE88" s="119"/>
      <c r="HF88" s="119"/>
      <c r="HG88" s="119"/>
      <c r="HH88" s="119"/>
      <c r="HI88" s="119"/>
      <c r="HJ88" s="119"/>
      <c r="HK88" s="119"/>
      <c r="HL88" s="119"/>
      <c r="HM88" s="119"/>
      <c r="HN88" s="119"/>
      <c r="HO88" s="119"/>
      <c r="HP88" s="119"/>
      <c r="HQ88" s="119"/>
      <c r="HR88" s="119"/>
      <c r="HS88" s="119"/>
      <c r="HT88" s="119"/>
      <c r="HU88" s="119"/>
      <c r="HV88" s="119"/>
      <c r="HW88" s="119"/>
      <c r="HX88" s="119"/>
      <c r="HY88" s="119"/>
      <c r="HZ88" s="119"/>
      <c r="IA88" s="119"/>
      <c r="IB88" s="119"/>
      <c r="IC88" s="119"/>
      <c r="ID88" s="119"/>
      <c r="IE88" s="119"/>
      <c r="IF88" s="119"/>
      <c r="IG88" s="119"/>
      <c r="IH88" s="119"/>
    </row>
    <row r="89" spans="1:242" s="128" customFormat="1" ht="15.75">
      <c r="A89" s="119"/>
      <c r="B89" s="216"/>
      <c r="H89" s="118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119"/>
      <c r="CC89" s="119"/>
      <c r="CD89" s="119"/>
      <c r="CE89" s="119"/>
      <c r="CF89" s="119"/>
      <c r="CG89" s="119"/>
      <c r="CH89" s="119"/>
      <c r="CI89" s="119"/>
      <c r="CJ89" s="119"/>
      <c r="CK89" s="119"/>
      <c r="CL89" s="119"/>
      <c r="CM89" s="119"/>
      <c r="CN89" s="119"/>
      <c r="CO89" s="119"/>
      <c r="CP89" s="119"/>
      <c r="CQ89" s="119"/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  <c r="DF89" s="119"/>
      <c r="DG89" s="119"/>
      <c r="DH89" s="119"/>
      <c r="DI89" s="119"/>
      <c r="DJ89" s="119"/>
      <c r="DK89" s="119"/>
      <c r="DL89" s="119"/>
      <c r="DM89" s="119"/>
      <c r="DN89" s="119"/>
      <c r="DO89" s="119"/>
      <c r="DP89" s="119"/>
      <c r="DQ89" s="119"/>
      <c r="DR89" s="119"/>
      <c r="DS89" s="119"/>
      <c r="DT89" s="119"/>
      <c r="DU89" s="119"/>
      <c r="DV89" s="119"/>
      <c r="DW89" s="119"/>
      <c r="DX89" s="119"/>
      <c r="DY89" s="119"/>
      <c r="DZ89" s="119"/>
      <c r="EA89" s="119"/>
      <c r="EB89" s="119"/>
      <c r="EC89" s="119"/>
      <c r="ED89" s="119"/>
      <c r="EE89" s="119"/>
      <c r="EF89" s="119"/>
      <c r="EG89" s="119"/>
      <c r="EH89" s="119"/>
      <c r="EI89" s="119"/>
      <c r="EJ89" s="119"/>
      <c r="EK89" s="119"/>
      <c r="EL89" s="119"/>
      <c r="EM89" s="119"/>
      <c r="EN89" s="119"/>
      <c r="EO89" s="119"/>
      <c r="EP89" s="119"/>
      <c r="EQ89" s="119"/>
      <c r="ER89" s="119"/>
      <c r="ES89" s="119"/>
      <c r="ET89" s="119"/>
      <c r="EU89" s="119"/>
      <c r="EV89" s="119"/>
      <c r="EW89" s="119"/>
      <c r="EX89" s="119"/>
      <c r="EY89" s="119"/>
      <c r="EZ89" s="119"/>
      <c r="FA89" s="119"/>
      <c r="FB89" s="119"/>
      <c r="FC89" s="119"/>
      <c r="FD89" s="119"/>
      <c r="FE89" s="119"/>
      <c r="FF89" s="119"/>
      <c r="FG89" s="119"/>
      <c r="FH89" s="119"/>
      <c r="FI89" s="119"/>
      <c r="FJ89" s="119"/>
      <c r="FK89" s="119"/>
      <c r="FL89" s="119"/>
      <c r="FM89" s="119"/>
      <c r="FN89" s="119"/>
      <c r="FO89" s="119"/>
      <c r="FP89" s="119"/>
      <c r="FQ89" s="119"/>
      <c r="FR89" s="119"/>
      <c r="FS89" s="119"/>
      <c r="FT89" s="119"/>
      <c r="FU89" s="119"/>
      <c r="FV89" s="119"/>
      <c r="FW89" s="119"/>
      <c r="FX89" s="119"/>
      <c r="FY89" s="119"/>
      <c r="FZ89" s="119"/>
      <c r="GA89" s="119"/>
      <c r="GB89" s="119"/>
      <c r="GC89" s="119"/>
      <c r="GD89" s="119"/>
      <c r="GE89" s="119"/>
      <c r="GF89" s="119"/>
      <c r="GG89" s="119"/>
      <c r="GH89" s="119"/>
      <c r="GI89" s="119"/>
      <c r="GJ89" s="119"/>
      <c r="GK89" s="119"/>
      <c r="GL89" s="119"/>
      <c r="GM89" s="119"/>
      <c r="GN89" s="119"/>
      <c r="GO89" s="119"/>
      <c r="GP89" s="119"/>
      <c r="GQ89" s="119"/>
      <c r="GR89" s="119"/>
      <c r="GS89" s="119"/>
      <c r="GT89" s="119"/>
      <c r="GU89" s="119"/>
      <c r="GV89" s="119"/>
      <c r="GW89" s="119"/>
      <c r="GX89" s="119"/>
      <c r="GY89" s="119"/>
      <c r="GZ89" s="119"/>
      <c r="HA89" s="119"/>
      <c r="HB89" s="119"/>
      <c r="HC89" s="119"/>
      <c r="HD89" s="119"/>
      <c r="HE89" s="119"/>
      <c r="HF89" s="119"/>
      <c r="HG89" s="119"/>
      <c r="HH89" s="119"/>
      <c r="HI89" s="119"/>
      <c r="HJ89" s="119"/>
      <c r="HK89" s="119"/>
      <c r="HL89" s="119"/>
      <c r="HM89" s="119"/>
      <c r="HN89" s="119"/>
      <c r="HO89" s="119"/>
      <c r="HP89" s="119"/>
      <c r="HQ89" s="119"/>
      <c r="HR89" s="119"/>
      <c r="HS89" s="119"/>
      <c r="HT89" s="119"/>
      <c r="HU89" s="119"/>
      <c r="HV89" s="119"/>
      <c r="HW89" s="119"/>
      <c r="HX89" s="119"/>
      <c r="HY89" s="119"/>
      <c r="HZ89" s="119"/>
      <c r="IA89" s="119"/>
      <c r="IB89" s="119"/>
      <c r="IC89" s="119"/>
      <c r="ID89" s="119"/>
      <c r="IE89" s="119"/>
      <c r="IF89" s="119"/>
      <c r="IG89" s="119"/>
      <c r="IH89" s="119"/>
    </row>
    <row r="90" spans="1:242" s="128" customFormat="1" ht="15.75">
      <c r="A90" s="119"/>
      <c r="B90" s="216"/>
      <c r="H90" s="118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19"/>
      <c r="EF90" s="119"/>
      <c r="EG90" s="119"/>
      <c r="EH90" s="119"/>
      <c r="EI90" s="119"/>
      <c r="EJ90" s="119"/>
      <c r="EK90" s="119"/>
      <c r="EL90" s="119"/>
      <c r="EM90" s="119"/>
      <c r="EN90" s="119"/>
      <c r="EO90" s="119"/>
      <c r="EP90" s="119"/>
      <c r="EQ90" s="119"/>
      <c r="ER90" s="119"/>
      <c r="ES90" s="119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119"/>
      <c r="FI90" s="119"/>
      <c r="FJ90" s="119"/>
      <c r="FK90" s="119"/>
      <c r="FL90" s="119"/>
      <c r="FM90" s="119"/>
      <c r="FN90" s="119"/>
      <c r="FO90" s="119"/>
      <c r="FP90" s="119"/>
      <c r="FQ90" s="119"/>
      <c r="FR90" s="119"/>
      <c r="FS90" s="119"/>
      <c r="FT90" s="119"/>
      <c r="FU90" s="119"/>
      <c r="FV90" s="119"/>
      <c r="FW90" s="119"/>
      <c r="FX90" s="119"/>
      <c r="FY90" s="119"/>
      <c r="FZ90" s="119"/>
      <c r="GA90" s="119"/>
      <c r="GB90" s="119"/>
      <c r="GC90" s="119"/>
      <c r="GD90" s="119"/>
      <c r="GE90" s="119"/>
      <c r="GF90" s="119"/>
      <c r="GG90" s="119"/>
      <c r="GH90" s="119"/>
      <c r="GI90" s="119"/>
      <c r="GJ90" s="119"/>
      <c r="GK90" s="119"/>
      <c r="GL90" s="119"/>
      <c r="GM90" s="119"/>
      <c r="GN90" s="119"/>
      <c r="GO90" s="119"/>
      <c r="GP90" s="119"/>
      <c r="GQ90" s="119"/>
      <c r="GR90" s="119"/>
      <c r="GS90" s="119"/>
      <c r="GT90" s="119"/>
      <c r="GU90" s="119"/>
      <c r="GV90" s="119"/>
      <c r="GW90" s="119"/>
      <c r="GX90" s="119"/>
      <c r="GY90" s="119"/>
      <c r="GZ90" s="119"/>
      <c r="HA90" s="119"/>
      <c r="HB90" s="119"/>
      <c r="HC90" s="119"/>
      <c r="HD90" s="119"/>
      <c r="HE90" s="119"/>
      <c r="HF90" s="119"/>
      <c r="HG90" s="119"/>
      <c r="HH90" s="119"/>
      <c r="HI90" s="119"/>
      <c r="HJ90" s="119"/>
      <c r="HK90" s="119"/>
      <c r="HL90" s="119"/>
      <c r="HM90" s="119"/>
      <c r="HN90" s="119"/>
      <c r="HO90" s="119"/>
      <c r="HP90" s="119"/>
      <c r="HQ90" s="119"/>
      <c r="HR90" s="119"/>
      <c r="HS90" s="119"/>
      <c r="HT90" s="119"/>
      <c r="HU90" s="119"/>
      <c r="HV90" s="119"/>
      <c r="HW90" s="119"/>
      <c r="HX90" s="119"/>
      <c r="HY90" s="119"/>
      <c r="HZ90" s="119"/>
      <c r="IA90" s="119"/>
      <c r="IB90" s="119"/>
      <c r="IC90" s="119"/>
      <c r="ID90" s="119"/>
      <c r="IE90" s="119"/>
      <c r="IF90" s="119"/>
      <c r="IG90" s="119"/>
      <c r="IH90" s="119"/>
    </row>
    <row r="91" spans="1:242" s="128" customFormat="1" ht="15.75">
      <c r="A91" s="119"/>
      <c r="B91" s="216"/>
      <c r="H91" s="118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</row>
    <row r="92" spans="1:242" s="128" customFormat="1" ht="15.75">
      <c r="A92" s="119"/>
      <c r="B92" s="216"/>
      <c r="H92" s="118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19"/>
      <c r="BW92" s="119"/>
      <c r="BX92" s="119"/>
      <c r="BY92" s="119"/>
      <c r="BZ92" s="119"/>
      <c r="CA92" s="119"/>
      <c r="CB92" s="119"/>
      <c r="CC92" s="119"/>
      <c r="CD92" s="119"/>
      <c r="CE92" s="119"/>
      <c r="CF92" s="119"/>
      <c r="CG92" s="119"/>
      <c r="CH92" s="119"/>
      <c r="CI92" s="119"/>
      <c r="CJ92" s="119"/>
      <c r="CK92" s="119"/>
      <c r="CL92" s="119"/>
      <c r="CM92" s="119"/>
      <c r="CN92" s="119"/>
      <c r="CO92" s="119"/>
      <c r="CP92" s="119"/>
      <c r="CQ92" s="119"/>
      <c r="CR92" s="119"/>
      <c r="CS92" s="119"/>
      <c r="CT92" s="119"/>
      <c r="CU92" s="119"/>
      <c r="CV92" s="119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9"/>
      <c r="EF92" s="119"/>
      <c r="EG92" s="119"/>
      <c r="EH92" s="119"/>
      <c r="EI92" s="119"/>
      <c r="EJ92" s="119"/>
      <c r="EK92" s="119"/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119"/>
      <c r="FI92" s="119"/>
      <c r="FJ92" s="119"/>
      <c r="FK92" s="119"/>
      <c r="FL92" s="119"/>
      <c r="FM92" s="119"/>
      <c r="FN92" s="119"/>
      <c r="FO92" s="119"/>
      <c r="FP92" s="119"/>
      <c r="FQ92" s="119"/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119"/>
      <c r="GJ92" s="119"/>
      <c r="GK92" s="119"/>
      <c r="GL92" s="119"/>
      <c r="GM92" s="119"/>
      <c r="GN92" s="119"/>
      <c r="GO92" s="119"/>
      <c r="GP92" s="119"/>
      <c r="GQ92" s="119"/>
      <c r="GR92" s="119"/>
      <c r="GS92" s="119"/>
      <c r="GT92" s="119"/>
      <c r="GU92" s="119"/>
      <c r="GV92" s="119"/>
      <c r="GW92" s="119"/>
      <c r="GX92" s="119"/>
      <c r="GY92" s="119"/>
      <c r="GZ92" s="119"/>
      <c r="HA92" s="119"/>
      <c r="HB92" s="119"/>
      <c r="HC92" s="119"/>
      <c r="HD92" s="119"/>
      <c r="HE92" s="119"/>
      <c r="HF92" s="119"/>
      <c r="HG92" s="119"/>
      <c r="HH92" s="119"/>
      <c r="HI92" s="119"/>
      <c r="HJ92" s="119"/>
      <c r="HK92" s="119"/>
      <c r="HL92" s="119"/>
      <c r="HM92" s="119"/>
      <c r="HN92" s="119"/>
      <c r="HO92" s="119"/>
      <c r="HP92" s="119"/>
      <c r="HQ92" s="119"/>
      <c r="HR92" s="119"/>
      <c r="HS92" s="119"/>
      <c r="HT92" s="119"/>
      <c r="HU92" s="119"/>
      <c r="HV92" s="119"/>
      <c r="HW92" s="119"/>
      <c r="HX92" s="119"/>
      <c r="HY92" s="119"/>
      <c r="HZ92" s="119"/>
      <c r="IA92" s="119"/>
      <c r="IB92" s="119"/>
      <c r="IC92" s="119"/>
      <c r="ID92" s="119"/>
      <c r="IE92" s="119"/>
      <c r="IF92" s="119"/>
      <c r="IG92" s="119"/>
      <c r="IH92" s="119"/>
    </row>
    <row r="93" spans="1:242" s="128" customFormat="1" ht="15.75">
      <c r="A93" s="119"/>
      <c r="B93" s="216"/>
      <c r="H93" s="118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119"/>
      <c r="CG93" s="119"/>
      <c r="CH93" s="119"/>
      <c r="CI93" s="119"/>
      <c r="CJ93" s="119"/>
      <c r="CK93" s="119"/>
      <c r="CL93" s="119"/>
      <c r="CM93" s="119"/>
      <c r="CN93" s="119"/>
      <c r="CO93" s="119"/>
      <c r="CP93" s="119"/>
      <c r="CQ93" s="119"/>
      <c r="CR93" s="119"/>
      <c r="CS93" s="119"/>
      <c r="CT93" s="119"/>
      <c r="CU93" s="119"/>
      <c r="CV93" s="119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9"/>
      <c r="EF93" s="119"/>
      <c r="EG93" s="119"/>
      <c r="EH93" s="119"/>
      <c r="EI93" s="119"/>
      <c r="EJ93" s="119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19"/>
      <c r="FG93" s="119"/>
      <c r="FH93" s="119"/>
      <c r="FI93" s="119"/>
      <c r="FJ93" s="119"/>
      <c r="FK93" s="119"/>
      <c r="FL93" s="119"/>
      <c r="FM93" s="119"/>
      <c r="FN93" s="119"/>
      <c r="FO93" s="119"/>
      <c r="FP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119"/>
      <c r="GJ93" s="119"/>
      <c r="GK93" s="119"/>
      <c r="GL93" s="119"/>
      <c r="GM93" s="119"/>
      <c r="GN93" s="119"/>
      <c r="GO93" s="119"/>
      <c r="GP93" s="119"/>
      <c r="GQ93" s="119"/>
      <c r="GR93" s="119"/>
      <c r="GS93" s="119"/>
      <c r="GT93" s="119"/>
      <c r="GU93" s="119"/>
      <c r="GV93" s="119"/>
      <c r="GW93" s="119"/>
      <c r="GX93" s="119"/>
      <c r="GY93" s="119"/>
      <c r="GZ93" s="119"/>
      <c r="HA93" s="119"/>
      <c r="HB93" s="119"/>
      <c r="HC93" s="119"/>
      <c r="HD93" s="119"/>
      <c r="HE93" s="119"/>
      <c r="HF93" s="119"/>
      <c r="HG93" s="119"/>
      <c r="HH93" s="119"/>
      <c r="HI93" s="119"/>
      <c r="HJ93" s="119"/>
      <c r="HK93" s="119"/>
      <c r="HL93" s="119"/>
      <c r="HM93" s="119"/>
      <c r="HN93" s="119"/>
      <c r="HO93" s="119"/>
      <c r="HP93" s="119"/>
      <c r="HQ93" s="119"/>
      <c r="HR93" s="119"/>
      <c r="HS93" s="119"/>
      <c r="HT93" s="119"/>
      <c r="HU93" s="119"/>
      <c r="HV93" s="119"/>
      <c r="HW93" s="119"/>
      <c r="HX93" s="119"/>
      <c r="HY93" s="119"/>
      <c r="HZ93" s="119"/>
      <c r="IA93" s="119"/>
      <c r="IB93" s="119"/>
      <c r="IC93" s="119"/>
      <c r="ID93" s="119"/>
      <c r="IE93" s="119"/>
      <c r="IF93" s="119"/>
      <c r="IG93" s="119"/>
      <c r="IH93" s="119"/>
    </row>
    <row r="94" spans="1:242" s="128" customFormat="1" ht="15.75">
      <c r="A94" s="119"/>
      <c r="B94" s="216"/>
      <c r="H94" s="118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19"/>
      <c r="BU94" s="119"/>
      <c r="BV94" s="119"/>
      <c r="BW94" s="119"/>
      <c r="BX94" s="119"/>
      <c r="BY94" s="119"/>
      <c r="BZ94" s="119"/>
      <c r="CA94" s="119"/>
      <c r="CB94" s="119"/>
      <c r="CC94" s="119"/>
      <c r="CD94" s="119"/>
      <c r="CE94" s="119"/>
      <c r="CF94" s="119"/>
      <c r="CG94" s="119"/>
      <c r="CH94" s="119"/>
      <c r="CI94" s="119"/>
      <c r="CJ94" s="119"/>
      <c r="CK94" s="119"/>
      <c r="CL94" s="119"/>
      <c r="CM94" s="119"/>
      <c r="CN94" s="119"/>
      <c r="CO94" s="119"/>
      <c r="CP94" s="119"/>
      <c r="CQ94" s="119"/>
      <c r="CR94" s="119"/>
      <c r="CS94" s="119"/>
      <c r="CT94" s="119"/>
      <c r="CU94" s="119"/>
      <c r="CV94" s="119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9"/>
      <c r="EF94" s="119"/>
      <c r="EG94" s="119"/>
      <c r="EH94" s="119"/>
      <c r="EI94" s="119"/>
      <c r="EJ94" s="119"/>
      <c r="EK94" s="119"/>
      <c r="EL94" s="119"/>
      <c r="EM94" s="119"/>
      <c r="EN94" s="119"/>
      <c r="EO94" s="119"/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19"/>
      <c r="FG94" s="119"/>
      <c r="FH94" s="119"/>
      <c r="FI94" s="119"/>
      <c r="FJ94" s="119"/>
      <c r="FK94" s="119"/>
      <c r="FL94" s="119"/>
      <c r="FM94" s="119"/>
      <c r="FN94" s="119"/>
      <c r="FO94" s="119"/>
      <c r="FP94" s="119"/>
      <c r="FQ94" s="119"/>
      <c r="FR94" s="119"/>
      <c r="FS94" s="119"/>
      <c r="FT94" s="119"/>
      <c r="FU94" s="119"/>
      <c r="FV94" s="119"/>
      <c r="FW94" s="119"/>
      <c r="FX94" s="119"/>
      <c r="FY94" s="119"/>
      <c r="FZ94" s="119"/>
      <c r="GA94" s="119"/>
      <c r="GB94" s="119"/>
      <c r="GC94" s="119"/>
      <c r="GD94" s="119"/>
      <c r="GE94" s="119"/>
      <c r="GF94" s="119"/>
      <c r="GG94" s="119"/>
      <c r="GH94" s="119"/>
      <c r="GI94" s="119"/>
      <c r="GJ94" s="119"/>
      <c r="GK94" s="119"/>
      <c r="GL94" s="119"/>
      <c r="GM94" s="119"/>
      <c r="GN94" s="119"/>
      <c r="GO94" s="119"/>
      <c r="GP94" s="119"/>
      <c r="GQ94" s="119"/>
      <c r="GR94" s="119"/>
      <c r="GS94" s="119"/>
      <c r="GT94" s="119"/>
      <c r="GU94" s="119"/>
      <c r="GV94" s="119"/>
      <c r="GW94" s="119"/>
      <c r="GX94" s="119"/>
      <c r="GY94" s="119"/>
      <c r="GZ94" s="119"/>
      <c r="HA94" s="119"/>
      <c r="HB94" s="119"/>
      <c r="HC94" s="119"/>
      <c r="HD94" s="119"/>
      <c r="HE94" s="119"/>
      <c r="HF94" s="119"/>
      <c r="HG94" s="119"/>
      <c r="HH94" s="119"/>
      <c r="HI94" s="119"/>
      <c r="HJ94" s="119"/>
      <c r="HK94" s="119"/>
      <c r="HL94" s="119"/>
      <c r="HM94" s="119"/>
      <c r="HN94" s="119"/>
      <c r="HO94" s="119"/>
      <c r="HP94" s="119"/>
      <c r="HQ94" s="119"/>
      <c r="HR94" s="119"/>
      <c r="HS94" s="119"/>
      <c r="HT94" s="119"/>
      <c r="HU94" s="119"/>
      <c r="HV94" s="119"/>
      <c r="HW94" s="119"/>
      <c r="HX94" s="119"/>
      <c r="HY94" s="119"/>
      <c r="HZ94" s="119"/>
      <c r="IA94" s="119"/>
      <c r="IB94" s="119"/>
      <c r="IC94" s="119"/>
      <c r="ID94" s="119"/>
      <c r="IE94" s="119"/>
      <c r="IF94" s="119"/>
      <c r="IG94" s="119"/>
      <c r="IH94" s="119"/>
    </row>
    <row r="95" spans="1:242" s="128" customFormat="1" ht="15.75">
      <c r="A95" s="119"/>
      <c r="B95" s="216"/>
      <c r="H95" s="118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119"/>
      <c r="CC95" s="119"/>
      <c r="CD95" s="119"/>
      <c r="CE95" s="119"/>
      <c r="CF95" s="119"/>
      <c r="CG95" s="119"/>
      <c r="CH95" s="119"/>
      <c r="CI95" s="119"/>
      <c r="CJ95" s="119"/>
      <c r="CK95" s="119"/>
      <c r="CL95" s="119"/>
      <c r="CM95" s="119"/>
      <c r="CN95" s="119"/>
      <c r="CO95" s="119"/>
      <c r="CP95" s="119"/>
      <c r="CQ95" s="119"/>
      <c r="CR95" s="119"/>
      <c r="CS95" s="119"/>
      <c r="CT95" s="119"/>
      <c r="CU95" s="119"/>
      <c r="CV95" s="119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19"/>
      <c r="EF95" s="119"/>
      <c r="EG95" s="119"/>
      <c r="EH95" s="119"/>
      <c r="EI95" s="119"/>
      <c r="EJ95" s="119"/>
      <c r="EK95" s="119"/>
      <c r="EL95" s="119"/>
      <c r="EM95" s="119"/>
      <c r="EN95" s="119"/>
      <c r="EO95" s="119"/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119"/>
      <c r="FI95" s="119"/>
      <c r="FJ95" s="119"/>
      <c r="FK95" s="119"/>
      <c r="FL95" s="119"/>
      <c r="FM95" s="119"/>
      <c r="FN95" s="119"/>
      <c r="FO95" s="119"/>
      <c r="FP95" s="119"/>
      <c r="FQ95" s="119"/>
      <c r="FR95" s="119"/>
      <c r="FS95" s="119"/>
      <c r="FT95" s="119"/>
      <c r="FU95" s="119"/>
      <c r="FV95" s="119"/>
      <c r="FW95" s="119"/>
      <c r="FX95" s="119"/>
      <c r="FY95" s="119"/>
      <c r="FZ95" s="119"/>
      <c r="GA95" s="119"/>
      <c r="GB95" s="119"/>
      <c r="GC95" s="119"/>
      <c r="GD95" s="119"/>
      <c r="GE95" s="119"/>
      <c r="GF95" s="119"/>
      <c r="GG95" s="119"/>
      <c r="GH95" s="119"/>
      <c r="GI95" s="119"/>
      <c r="GJ95" s="119"/>
      <c r="GK95" s="119"/>
      <c r="GL95" s="119"/>
      <c r="GM95" s="119"/>
      <c r="GN95" s="119"/>
      <c r="GO95" s="119"/>
      <c r="GP95" s="119"/>
      <c r="GQ95" s="119"/>
      <c r="GR95" s="119"/>
      <c r="GS95" s="119"/>
      <c r="GT95" s="119"/>
      <c r="GU95" s="119"/>
      <c r="GV95" s="119"/>
      <c r="GW95" s="119"/>
      <c r="GX95" s="119"/>
      <c r="GY95" s="119"/>
      <c r="GZ95" s="119"/>
      <c r="HA95" s="119"/>
      <c r="HB95" s="119"/>
      <c r="HC95" s="119"/>
      <c r="HD95" s="119"/>
      <c r="HE95" s="119"/>
      <c r="HF95" s="119"/>
      <c r="HG95" s="119"/>
      <c r="HH95" s="119"/>
      <c r="HI95" s="119"/>
      <c r="HJ95" s="119"/>
      <c r="HK95" s="119"/>
      <c r="HL95" s="119"/>
      <c r="HM95" s="119"/>
      <c r="HN95" s="119"/>
      <c r="HO95" s="119"/>
      <c r="HP95" s="119"/>
      <c r="HQ95" s="119"/>
      <c r="HR95" s="119"/>
      <c r="HS95" s="119"/>
      <c r="HT95" s="119"/>
      <c r="HU95" s="119"/>
      <c r="HV95" s="119"/>
      <c r="HW95" s="119"/>
      <c r="HX95" s="119"/>
      <c r="HY95" s="119"/>
      <c r="HZ95" s="119"/>
      <c r="IA95" s="119"/>
      <c r="IB95" s="119"/>
      <c r="IC95" s="119"/>
      <c r="ID95" s="119"/>
      <c r="IE95" s="119"/>
      <c r="IF95" s="119"/>
      <c r="IG95" s="119"/>
      <c r="IH95" s="119"/>
    </row>
    <row r="96" spans="1:242" s="128" customFormat="1" ht="15">
      <c r="A96" s="119"/>
      <c r="B96" s="223"/>
      <c r="H96" s="118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19"/>
      <c r="BU96" s="119"/>
      <c r="BV96" s="119"/>
      <c r="BW96" s="119"/>
      <c r="BX96" s="119"/>
      <c r="BY96" s="119"/>
      <c r="BZ96" s="119"/>
      <c r="CA96" s="119"/>
      <c r="CB96" s="119"/>
      <c r="CC96" s="119"/>
      <c r="CD96" s="119"/>
      <c r="CE96" s="119"/>
      <c r="CF96" s="119"/>
      <c r="CG96" s="119"/>
      <c r="CH96" s="119"/>
      <c r="CI96" s="119"/>
      <c r="CJ96" s="119"/>
      <c r="CK96" s="119"/>
      <c r="CL96" s="119"/>
      <c r="CM96" s="119"/>
      <c r="CN96" s="119"/>
      <c r="CO96" s="119"/>
      <c r="CP96" s="119"/>
      <c r="CQ96" s="119"/>
      <c r="CR96" s="119"/>
      <c r="CS96" s="119"/>
      <c r="CT96" s="119"/>
      <c r="CU96" s="119"/>
      <c r="CV96" s="119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9"/>
      <c r="EF96" s="119"/>
      <c r="EG96" s="119"/>
      <c r="EH96" s="119"/>
      <c r="EI96" s="119"/>
      <c r="EJ96" s="119"/>
      <c r="EK96" s="119"/>
      <c r="EL96" s="119"/>
      <c r="EM96" s="119"/>
      <c r="EN96" s="119"/>
      <c r="EO96" s="119"/>
      <c r="EP96" s="119"/>
      <c r="EQ96" s="119"/>
      <c r="ER96" s="119"/>
      <c r="ES96" s="119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119"/>
      <c r="FI96" s="119"/>
      <c r="FJ96" s="119"/>
      <c r="FK96" s="119"/>
      <c r="FL96" s="119"/>
      <c r="FM96" s="119"/>
      <c r="FN96" s="119"/>
      <c r="FO96" s="119"/>
      <c r="FP96" s="119"/>
      <c r="FQ96" s="119"/>
      <c r="FR96" s="119"/>
      <c r="FS96" s="119"/>
      <c r="FT96" s="119"/>
      <c r="FU96" s="119"/>
      <c r="FV96" s="119"/>
      <c r="FW96" s="119"/>
      <c r="FX96" s="119"/>
      <c r="FY96" s="119"/>
      <c r="FZ96" s="119"/>
      <c r="GA96" s="119"/>
      <c r="GB96" s="119"/>
      <c r="GC96" s="119"/>
      <c r="GD96" s="119"/>
      <c r="GE96" s="119"/>
      <c r="GF96" s="119"/>
      <c r="GG96" s="119"/>
      <c r="GH96" s="119"/>
      <c r="GI96" s="119"/>
      <c r="GJ96" s="119"/>
      <c r="GK96" s="119"/>
      <c r="GL96" s="119"/>
      <c r="GM96" s="119"/>
      <c r="GN96" s="119"/>
      <c r="GO96" s="119"/>
      <c r="GP96" s="119"/>
      <c r="GQ96" s="119"/>
      <c r="GR96" s="119"/>
      <c r="GS96" s="119"/>
      <c r="GT96" s="119"/>
      <c r="GU96" s="119"/>
      <c r="GV96" s="119"/>
      <c r="GW96" s="119"/>
      <c r="GX96" s="119"/>
      <c r="GY96" s="119"/>
      <c r="GZ96" s="119"/>
      <c r="HA96" s="119"/>
      <c r="HB96" s="119"/>
      <c r="HC96" s="119"/>
      <c r="HD96" s="119"/>
      <c r="HE96" s="119"/>
      <c r="HF96" s="119"/>
      <c r="HG96" s="119"/>
      <c r="HH96" s="119"/>
      <c r="HI96" s="119"/>
      <c r="HJ96" s="119"/>
      <c r="HK96" s="119"/>
      <c r="HL96" s="119"/>
      <c r="HM96" s="119"/>
      <c r="HN96" s="119"/>
      <c r="HO96" s="119"/>
      <c r="HP96" s="119"/>
      <c r="HQ96" s="119"/>
      <c r="HR96" s="119"/>
      <c r="HS96" s="119"/>
      <c r="HT96" s="119"/>
      <c r="HU96" s="119"/>
      <c r="HV96" s="119"/>
      <c r="HW96" s="119"/>
      <c r="HX96" s="119"/>
      <c r="HY96" s="119"/>
      <c r="HZ96" s="119"/>
      <c r="IA96" s="119"/>
      <c r="IB96" s="119"/>
      <c r="IC96" s="119"/>
      <c r="ID96" s="119"/>
      <c r="IE96" s="119"/>
      <c r="IF96" s="119"/>
      <c r="IG96" s="119"/>
      <c r="IH96" s="119"/>
    </row>
    <row r="97" spans="1:242" s="128" customFormat="1" ht="15">
      <c r="A97" s="119"/>
      <c r="B97" s="223"/>
      <c r="H97" s="118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</row>
    <row r="98" spans="1:242" s="128" customFormat="1" ht="15">
      <c r="A98" s="119"/>
      <c r="B98" s="223"/>
      <c r="H98" s="118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9"/>
      <c r="EF98" s="119"/>
      <c r="EG98" s="119"/>
      <c r="EH98" s="119"/>
      <c r="EI98" s="119"/>
      <c r="EJ98" s="119"/>
      <c r="EK98" s="119"/>
      <c r="EL98" s="119"/>
      <c r="EM98" s="119"/>
      <c r="EN98" s="119"/>
      <c r="EO98" s="119"/>
      <c r="EP98" s="119"/>
      <c r="EQ98" s="119"/>
      <c r="ER98" s="119"/>
      <c r="ES98" s="119"/>
      <c r="ET98" s="119"/>
      <c r="EU98" s="119"/>
      <c r="EV98" s="119"/>
      <c r="EW98" s="119"/>
      <c r="EX98" s="119"/>
      <c r="EY98" s="119"/>
      <c r="EZ98" s="119"/>
      <c r="FA98" s="119"/>
      <c r="FB98" s="119"/>
      <c r="FC98" s="119"/>
      <c r="FD98" s="119"/>
      <c r="FE98" s="119"/>
      <c r="FF98" s="119"/>
      <c r="FG98" s="119"/>
      <c r="FH98" s="119"/>
      <c r="FI98" s="119"/>
      <c r="FJ98" s="119"/>
      <c r="FK98" s="119"/>
      <c r="FL98" s="119"/>
      <c r="FM98" s="119"/>
      <c r="FN98" s="119"/>
      <c r="FO98" s="119"/>
      <c r="FP98" s="119"/>
      <c r="FQ98" s="119"/>
      <c r="FR98" s="119"/>
      <c r="FS98" s="119"/>
      <c r="FT98" s="119"/>
      <c r="FU98" s="119"/>
      <c r="FV98" s="119"/>
      <c r="FW98" s="119"/>
      <c r="FX98" s="119"/>
      <c r="FY98" s="119"/>
      <c r="FZ98" s="119"/>
      <c r="GA98" s="119"/>
      <c r="GB98" s="119"/>
      <c r="GC98" s="119"/>
      <c r="GD98" s="119"/>
      <c r="GE98" s="119"/>
      <c r="GF98" s="119"/>
      <c r="GG98" s="119"/>
      <c r="GH98" s="119"/>
      <c r="GI98" s="119"/>
      <c r="GJ98" s="119"/>
      <c r="GK98" s="119"/>
      <c r="GL98" s="119"/>
      <c r="GM98" s="119"/>
      <c r="GN98" s="119"/>
      <c r="GO98" s="119"/>
      <c r="GP98" s="119"/>
      <c r="GQ98" s="119"/>
      <c r="GR98" s="119"/>
      <c r="GS98" s="119"/>
      <c r="GT98" s="119"/>
      <c r="GU98" s="119"/>
      <c r="GV98" s="119"/>
      <c r="GW98" s="119"/>
      <c r="GX98" s="119"/>
      <c r="GY98" s="119"/>
      <c r="GZ98" s="119"/>
      <c r="HA98" s="119"/>
      <c r="HB98" s="119"/>
      <c r="HC98" s="119"/>
      <c r="HD98" s="119"/>
      <c r="HE98" s="119"/>
      <c r="HF98" s="119"/>
      <c r="HG98" s="119"/>
      <c r="HH98" s="119"/>
      <c r="HI98" s="119"/>
      <c r="HJ98" s="119"/>
      <c r="HK98" s="119"/>
      <c r="HL98" s="119"/>
      <c r="HM98" s="119"/>
      <c r="HN98" s="119"/>
      <c r="HO98" s="119"/>
      <c r="HP98" s="119"/>
      <c r="HQ98" s="119"/>
      <c r="HR98" s="119"/>
      <c r="HS98" s="119"/>
      <c r="HT98" s="119"/>
      <c r="HU98" s="119"/>
      <c r="HV98" s="119"/>
      <c r="HW98" s="119"/>
      <c r="HX98" s="119"/>
      <c r="HY98" s="119"/>
      <c r="HZ98" s="119"/>
      <c r="IA98" s="119"/>
      <c r="IB98" s="119"/>
      <c r="IC98" s="119"/>
      <c r="ID98" s="119"/>
      <c r="IE98" s="119"/>
      <c r="IF98" s="119"/>
      <c r="IG98" s="119"/>
      <c r="IH98" s="119"/>
    </row>
    <row r="99" spans="1:242" s="128" customFormat="1" ht="15">
      <c r="A99" s="119"/>
      <c r="B99" s="223"/>
      <c r="H99" s="118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19"/>
      <c r="BK99" s="119"/>
      <c r="BL99" s="119"/>
      <c r="BM99" s="119"/>
      <c r="BN99" s="119"/>
      <c r="BO99" s="119"/>
      <c r="BP99" s="119"/>
      <c r="BQ99" s="119"/>
      <c r="BR99" s="119"/>
      <c r="BS99" s="119"/>
      <c r="BT99" s="119"/>
      <c r="BU99" s="119"/>
      <c r="BV99" s="119"/>
      <c r="BW99" s="119"/>
      <c r="BX99" s="119"/>
      <c r="BY99" s="119"/>
      <c r="BZ99" s="119"/>
      <c r="CA99" s="119"/>
      <c r="CB99" s="119"/>
      <c r="CC99" s="119"/>
      <c r="CD99" s="119"/>
      <c r="CE99" s="119"/>
      <c r="CF99" s="119"/>
      <c r="CG99" s="119"/>
      <c r="CH99" s="119"/>
      <c r="CI99" s="119"/>
      <c r="CJ99" s="119"/>
      <c r="CK99" s="119"/>
      <c r="CL99" s="119"/>
      <c r="CM99" s="119"/>
      <c r="CN99" s="119"/>
      <c r="CO99" s="119"/>
      <c r="CP99" s="119"/>
      <c r="CQ99" s="119"/>
      <c r="CR99" s="119"/>
      <c r="CS99" s="119"/>
      <c r="CT99" s="119"/>
      <c r="CU99" s="119"/>
      <c r="CV99" s="119"/>
      <c r="CW99" s="119"/>
      <c r="CX99" s="119"/>
      <c r="CY99" s="119"/>
      <c r="CZ99" s="119"/>
      <c r="DA99" s="119"/>
      <c r="DB99" s="119"/>
      <c r="DC99" s="119"/>
      <c r="DD99" s="119"/>
      <c r="DE99" s="119"/>
      <c r="DF99" s="119"/>
      <c r="DG99" s="119"/>
      <c r="DH99" s="119"/>
      <c r="DI99" s="119"/>
      <c r="DJ99" s="119"/>
      <c r="DK99" s="119"/>
      <c r="DL99" s="119"/>
      <c r="DM99" s="119"/>
      <c r="DN99" s="119"/>
      <c r="DO99" s="119"/>
      <c r="DP99" s="119"/>
      <c r="DQ99" s="119"/>
      <c r="DR99" s="119"/>
      <c r="DS99" s="119"/>
      <c r="DT99" s="119"/>
      <c r="DU99" s="119"/>
      <c r="DV99" s="119"/>
      <c r="DW99" s="119"/>
      <c r="DX99" s="119"/>
      <c r="DY99" s="119"/>
      <c r="DZ99" s="119"/>
      <c r="EA99" s="119"/>
      <c r="EB99" s="119"/>
      <c r="EC99" s="119"/>
      <c r="ED99" s="119"/>
      <c r="EE99" s="119"/>
      <c r="EF99" s="119"/>
      <c r="EG99" s="119"/>
      <c r="EH99" s="119"/>
      <c r="EI99" s="119"/>
      <c r="EJ99" s="119"/>
      <c r="EK99" s="119"/>
      <c r="EL99" s="119"/>
      <c r="EM99" s="119"/>
      <c r="EN99" s="119"/>
      <c r="EO99" s="119"/>
      <c r="EP99" s="119"/>
      <c r="EQ99" s="119"/>
      <c r="ER99" s="119"/>
      <c r="ES99" s="119"/>
      <c r="ET99" s="119"/>
      <c r="EU99" s="119"/>
      <c r="EV99" s="119"/>
      <c r="EW99" s="119"/>
      <c r="EX99" s="119"/>
      <c r="EY99" s="119"/>
      <c r="EZ99" s="119"/>
      <c r="FA99" s="119"/>
      <c r="FB99" s="119"/>
      <c r="FC99" s="119"/>
      <c r="FD99" s="119"/>
      <c r="FE99" s="119"/>
      <c r="FF99" s="119"/>
      <c r="FG99" s="119"/>
      <c r="FH99" s="119"/>
      <c r="FI99" s="119"/>
      <c r="FJ99" s="119"/>
      <c r="FK99" s="119"/>
      <c r="FL99" s="119"/>
      <c r="FM99" s="119"/>
      <c r="FN99" s="119"/>
      <c r="FO99" s="119"/>
      <c r="FP99" s="119"/>
      <c r="FQ99" s="119"/>
      <c r="FR99" s="119"/>
      <c r="FS99" s="119"/>
      <c r="FT99" s="119"/>
      <c r="FU99" s="119"/>
      <c r="FV99" s="119"/>
      <c r="FW99" s="119"/>
      <c r="FX99" s="119"/>
      <c r="FY99" s="119"/>
      <c r="FZ99" s="119"/>
      <c r="GA99" s="119"/>
      <c r="GB99" s="119"/>
      <c r="GC99" s="119"/>
      <c r="GD99" s="119"/>
      <c r="GE99" s="119"/>
      <c r="GF99" s="119"/>
      <c r="GG99" s="119"/>
      <c r="GH99" s="119"/>
      <c r="GI99" s="119"/>
      <c r="GJ99" s="119"/>
      <c r="GK99" s="119"/>
      <c r="GL99" s="119"/>
      <c r="GM99" s="119"/>
      <c r="GN99" s="119"/>
      <c r="GO99" s="119"/>
      <c r="GP99" s="119"/>
      <c r="GQ99" s="119"/>
      <c r="GR99" s="119"/>
      <c r="GS99" s="119"/>
      <c r="GT99" s="119"/>
      <c r="GU99" s="119"/>
      <c r="GV99" s="119"/>
      <c r="GW99" s="119"/>
      <c r="GX99" s="119"/>
      <c r="GY99" s="119"/>
      <c r="GZ99" s="119"/>
      <c r="HA99" s="119"/>
      <c r="HB99" s="119"/>
      <c r="HC99" s="119"/>
      <c r="HD99" s="119"/>
      <c r="HE99" s="119"/>
      <c r="HF99" s="119"/>
      <c r="HG99" s="119"/>
      <c r="HH99" s="119"/>
      <c r="HI99" s="119"/>
      <c r="HJ99" s="119"/>
      <c r="HK99" s="119"/>
      <c r="HL99" s="119"/>
      <c r="HM99" s="119"/>
      <c r="HN99" s="119"/>
      <c r="HO99" s="119"/>
      <c r="HP99" s="119"/>
      <c r="HQ99" s="119"/>
      <c r="HR99" s="119"/>
      <c r="HS99" s="119"/>
      <c r="HT99" s="119"/>
      <c r="HU99" s="119"/>
      <c r="HV99" s="119"/>
      <c r="HW99" s="119"/>
      <c r="HX99" s="119"/>
      <c r="HY99" s="119"/>
      <c r="HZ99" s="119"/>
      <c r="IA99" s="119"/>
      <c r="IB99" s="119"/>
      <c r="IC99" s="119"/>
      <c r="ID99" s="119"/>
      <c r="IE99" s="119"/>
      <c r="IF99" s="119"/>
      <c r="IG99" s="119"/>
      <c r="IH99" s="119"/>
    </row>
    <row r="100" spans="1:242" s="128" customFormat="1" ht="15">
      <c r="A100" s="119"/>
      <c r="B100" s="223"/>
      <c r="H100" s="118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9"/>
      <c r="BY100" s="119"/>
      <c r="BZ100" s="119"/>
      <c r="CA100" s="119"/>
      <c r="CB100" s="119"/>
      <c r="CC100" s="119"/>
      <c r="CD100" s="119"/>
      <c r="CE100" s="119"/>
      <c r="CF100" s="119"/>
      <c r="CG100" s="119"/>
      <c r="CH100" s="119"/>
      <c r="CI100" s="119"/>
      <c r="CJ100" s="119"/>
      <c r="CK100" s="119"/>
      <c r="CL100" s="119"/>
      <c r="CM100" s="119"/>
      <c r="CN100" s="119"/>
      <c r="CO100" s="119"/>
      <c r="CP100" s="119"/>
      <c r="CQ100" s="119"/>
      <c r="CR100" s="119"/>
      <c r="CS100" s="119"/>
      <c r="CT100" s="119"/>
      <c r="CU100" s="119"/>
      <c r="CV100" s="119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9"/>
      <c r="EF100" s="119"/>
      <c r="EG100" s="119"/>
      <c r="EH100" s="119"/>
      <c r="EI100" s="119"/>
      <c r="EJ100" s="119"/>
      <c r="EK100" s="119"/>
      <c r="EL100" s="119"/>
      <c r="EM100" s="119"/>
      <c r="EN100" s="119"/>
      <c r="EO100" s="119"/>
      <c r="EP100" s="119"/>
      <c r="EQ100" s="119"/>
      <c r="ER100" s="119"/>
      <c r="ES100" s="119"/>
      <c r="ET100" s="119"/>
      <c r="EU100" s="119"/>
      <c r="EV100" s="119"/>
      <c r="EW100" s="119"/>
      <c r="EX100" s="119"/>
      <c r="EY100" s="119"/>
      <c r="EZ100" s="119"/>
      <c r="FA100" s="119"/>
      <c r="FB100" s="119"/>
      <c r="FC100" s="119"/>
      <c r="FD100" s="119"/>
      <c r="FE100" s="119"/>
      <c r="FF100" s="119"/>
      <c r="FG100" s="119"/>
      <c r="FH100" s="119"/>
      <c r="FI100" s="119"/>
      <c r="FJ100" s="119"/>
      <c r="FK100" s="119"/>
      <c r="FL100" s="119"/>
      <c r="FM100" s="119"/>
      <c r="FN100" s="119"/>
      <c r="FO100" s="119"/>
      <c r="FP100" s="119"/>
      <c r="FQ100" s="119"/>
      <c r="FR100" s="119"/>
      <c r="FS100" s="119"/>
      <c r="FT100" s="119"/>
      <c r="FU100" s="119"/>
      <c r="FV100" s="119"/>
      <c r="FW100" s="119"/>
      <c r="FX100" s="119"/>
      <c r="FY100" s="119"/>
      <c r="FZ100" s="119"/>
      <c r="GA100" s="119"/>
      <c r="GB100" s="119"/>
      <c r="GC100" s="119"/>
      <c r="GD100" s="119"/>
      <c r="GE100" s="119"/>
      <c r="GF100" s="119"/>
      <c r="GG100" s="119"/>
      <c r="GH100" s="119"/>
      <c r="GI100" s="119"/>
      <c r="GJ100" s="119"/>
      <c r="GK100" s="119"/>
      <c r="GL100" s="119"/>
      <c r="GM100" s="119"/>
      <c r="GN100" s="119"/>
      <c r="GO100" s="119"/>
      <c r="GP100" s="119"/>
      <c r="GQ100" s="119"/>
      <c r="GR100" s="119"/>
      <c r="GS100" s="119"/>
      <c r="GT100" s="119"/>
      <c r="GU100" s="119"/>
      <c r="GV100" s="119"/>
      <c r="GW100" s="119"/>
      <c r="GX100" s="119"/>
      <c r="GY100" s="119"/>
      <c r="GZ100" s="119"/>
      <c r="HA100" s="119"/>
      <c r="HB100" s="119"/>
      <c r="HC100" s="119"/>
      <c r="HD100" s="119"/>
      <c r="HE100" s="119"/>
      <c r="HF100" s="119"/>
      <c r="HG100" s="119"/>
      <c r="HH100" s="119"/>
      <c r="HI100" s="119"/>
      <c r="HJ100" s="119"/>
      <c r="HK100" s="119"/>
      <c r="HL100" s="119"/>
      <c r="HM100" s="119"/>
      <c r="HN100" s="119"/>
      <c r="HO100" s="119"/>
      <c r="HP100" s="119"/>
      <c r="HQ100" s="119"/>
      <c r="HR100" s="119"/>
      <c r="HS100" s="119"/>
      <c r="HT100" s="119"/>
      <c r="HU100" s="119"/>
      <c r="HV100" s="119"/>
      <c r="HW100" s="119"/>
      <c r="HX100" s="119"/>
      <c r="HY100" s="119"/>
      <c r="HZ100" s="119"/>
      <c r="IA100" s="119"/>
      <c r="IB100" s="119"/>
      <c r="IC100" s="119"/>
      <c r="ID100" s="119"/>
      <c r="IE100" s="119"/>
      <c r="IF100" s="119"/>
      <c r="IG100" s="119"/>
      <c r="IH100" s="119"/>
    </row>
    <row r="101" spans="1:242" s="128" customFormat="1" ht="15">
      <c r="A101" s="119"/>
      <c r="B101" s="223"/>
      <c r="H101" s="118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</row>
    <row r="102" spans="1:242" s="128" customFormat="1" ht="15">
      <c r="A102" s="119"/>
      <c r="B102" s="223"/>
      <c r="H102" s="118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19"/>
      <c r="BU102" s="119"/>
      <c r="BV102" s="119"/>
      <c r="BW102" s="119"/>
      <c r="BX102" s="119"/>
      <c r="BY102" s="119"/>
      <c r="BZ102" s="119"/>
      <c r="CA102" s="119"/>
      <c r="CB102" s="119"/>
      <c r="CC102" s="119"/>
      <c r="CD102" s="119"/>
      <c r="CE102" s="119"/>
      <c r="CF102" s="119"/>
      <c r="CG102" s="119"/>
      <c r="CH102" s="119"/>
      <c r="CI102" s="119"/>
      <c r="CJ102" s="119"/>
      <c r="CK102" s="119"/>
      <c r="CL102" s="119"/>
      <c r="CM102" s="119"/>
      <c r="CN102" s="119"/>
      <c r="CO102" s="119"/>
      <c r="CP102" s="119"/>
      <c r="CQ102" s="119"/>
      <c r="CR102" s="119"/>
      <c r="CS102" s="119"/>
      <c r="CT102" s="119"/>
      <c r="CU102" s="119"/>
      <c r="CV102" s="119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9"/>
      <c r="EF102" s="119"/>
      <c r="EG102" s="119"/>
      <c r="EH102" s="119"/>
      <c r="EI102" s="119"/>
      <c r="EJ102" s="119"/>
      <c r="EK102" s="119"/>
      <c r="EL102" s="119"/>
      <c r="EM102" s="119"/>
      <c r="EN102" s="119"/>
      <c r="EO102" s="119"/>
      <c r="EP102" s="119"/>
      <c r="EQ102" s="119"/>
      <c r="ER102" s="119"/>
      <c r="ES102" s="119"/>
      <c r="ET102" s="119"/>
      <c r="EU102" s="119"/>
      <c r="EV102" s="119"/>
      <c r="EW102" s="119"/>
      <c r="EX102" s="119"/>
      <c r="EY102" s="119"/>
      <c r="EZ102" s="119"/>
      <c r="FA102" s="119"/>
      <c r="FB102" s="119"/>
      <c r="FC102" s="119"/>
      <c r="FD102" s="119"/>
      <c r="FE102" s="119"/>
      <c r="FF102" s="119"/>
      <c r="FG102" s="119"/>
      <c r="FH102" s="119"/>
      <c r="FI102" s="119"/>
      <c r="FJ102" s="119"/>
      <c r="FK102" s="119"/>
      <c r="FL102" s="119"/>
      <c r="FM102" s="119"/>
      <c r="FN102" s="119"/>
      <c r="FO102" s="119"/>
      <c r="FP102" s="119"/>
      <c r="FQ102" s="119"/>
      <c r="FR102" s="119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19"/>
      <c r="GD102" s="119"/>
      <c r="GE102" s="119"/>
      <c r="GF102" s="119"/>
      <c r="GG102" s="119"/>
      <c r="GH102" s="119"/>
      <c r="GI102" s="119"/>
      <c r="GJ102" s="119"/>
      <c r="GK102" s="119"/>
      <c r="GL102" s="119"/>
      <c r="GM102" s="119"/>
      <c r="GN102" s="119"/>
      <c r="GO102" s="119"/>
      <c r="GP102" s="119"/>
      <c r="GQ102" s="119"/>
      <c r="GR102" s="119"/>
      <c r="GS102" s="119"/>
      <c r="GT102" s="119"/>
      <c r="GU102" s="119"/>
      <c r="GV102" s="119"/>
      <c r="GW102" s="119"/>
      <c r="GX102" s="119"/>
      <c r="GY102" s="119"/>
      <c r="GZ102" s="119"/>
      <c r="HA102" s="119"/>
      <c r="HB102" s="119"/>
      <c r="HC102" s="119"/>
      <c r="HD102" s="119"/>
      <c r="HE102" s="119"/>
      <c r="HF102" s="119"/>
      <c r="HG102" s="119"/>
      <c r="HH102" s="119"/>
      <c r="HI102" s="119"/>
      <c r="HJ102" s="119"/>
      <c r="HK102" s="119"/>
      <c r="HL102" s="119"/>
      <c r="HM102" s="119"/>
      <c r="HN102" s="119"/>
      <c r="HO102" s="119"/>
      <c r="HP102" s="119"/>
      <c r="HQ102" s="119"/>
      <c r="HR102" s="119"/>
      <c r="HS102" s="119"/>
      <c r="HT102" s="119"/>
      <c r="HU102" s="119"/>
      <c r="HV102" s="119"/>
      <c r="HW102" s="119"/>
      <c r="HX102" s="119"/>
      <c r="HY102" s="119"/>
      <c r="HZ102" s="119"/>
      <c r="IA102" s="119"/>
      <c r="IB102" s="119"/>
      <c r="IC102" s="119"/>
      <c r="ID102" s="119"/>
      <c r="IE102" s="119"/>
      <c r="IF102" s="119"/>
      <c r="IG102" s="119"/>
      <c r="IH102" s="119"/>
    </row>
    <row r="103" spans="1:242" s="128" customFormat="1" ht="15">
      <c r="A103" s="119"/>
      <c r="B103" s="223"/>
      <c r="H103" s="118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19"/>
      <c r="BU103" s="119"/>
      <c r="BV103" s="119"/>
      <c r="BW103" s="119"/>
      <c r="BX103" s="119"/>
      <c r="BY103" s="119"/>
      <c r="BZ103" s="119"/>
      <c r="CA103" s="119"/>
      <c r="CB103" s="119"/>
      <c r="CC103" s="119"/>
      <c r="CD103" s="119"/>
      <c r="CE103" s="119"/>
      <c r="CF103" s="119"/>
      <c r="CG103" s="119"/>
      <c r="CH103" s="119"/>
      <c r="CI103" s="119"/>
      <c r="CJ103" s="119"/>
      <c r="CK103" s="119"/>
      <c r="CL103" s="119"/>
      <c r="CM103" s="119"/>
      <c r="CN103" s="119"/>
      <c r="CO103" s="119"/>
      <c r="CP103" s="119"/>
      <c r="CQ103" s="119"/>
      <c r="CR103" s="119"/>
      <c r="CS103" s="119"/>
      <c r="CT103" s="119"/>
      <c r="CU103" s="119"/>
      <c r="CV103" s="119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  <c r="FF103" s="119"/>
      <c r="FG103" s="119"/>
      <c r="FH103" s="119"/>
      <c r="FI103" s="119"/>
      <c r="FJ103" s="119"/>
      <c r="FK103" s="119"/>
      <c r="FL103" s="119"/>
      <c r="FM103" s="119"/>
      <c r="FN103" s="119"/>
      <c r="FO103" s="119"/>
      <c r="FP103" s="119"/>
      <c r="FQ103" s="119"/>
      <c r="FR103" s="119"/>
      <c r="FS103" s="119"/>
      <c r="FT103" s="119"/>
      <c r="FU103" s="119"/>
      <c r="FV103" s="119"/>
      <c r="FW103" s="119"/>
      <c r="FX103" s="119"/>
      <c r="FY103" s="119"/>
      <c r="FZ103" s="119"/>
      <c r="GA103" s="119"/>
      <c r="GB103" s="119"/>
      <c r="GC103" s="119"/>
      <c r="GD103" s="119"/>
      <c r="GE103" s="119"/>
      <c r="GF103" s="119"/>
      <c r="GG103" s="119"/>
      <c r="GH103" s="119"/>
      <c r="GI103" s="119"/>
      <c r="GJ103" s="119"/>
      <c r="GK103" s="119"/>
      <c r="GL103" s="119"/>
      <c r="GM103" s="119"/>
      <c r="GN103" s="119"/>
      <c r="GO103" s="119"/>
      <c r="GP103" s="119"/>
      <c r="GQ103" s="119"/>
      <c r="GR103" s="119"/>
      <c r="GS103" s="119"/>
      <c r="GT103" s="119"/>
      <c r="GU103" s="119"/>
      <c r="GV103" s="119"/>
      <c r="GW103" s="119"/>
      <c r="GX103" s="119"/>
      <c r="GY103" s="119"/>
      <c r="GZ103" s="119"/>
      <c r="HA103" s="119"/>
      <c r="HB103" s="119"/>
      <c r="HC103" s="119"/>
      <c r="HD103" s="119"/>
      <c r="HE103" s="119"/>
      <c r="HF103" s="119"/>
      <c r="HG103" s="119"/>
      <c r="HH103" s="119"/>
      <c r="HI103" s="119"/>
      <c r="HJ103" s="119"/>
      <c r="HK103" s="119"/>
      <c r="HL103" s="119"/>
      <c r="HM103" s="119"/>
      <c r="HN103" s="119"/>
      <c r="HO103" s="119"/>
      <c r="HP103" s="119"/>
      <c r="HQ103" s="119"/>
      <c r="HR103" s="119"/>
      <c r="HS103" s="119"/>
      <c r="HT103" s="119"/>
      <c r="HU103" s="119"/>
      <c r="HV103" s="119"/>
      <c r="HW103" s="119"/>
      <c r="HX103" s="119"/>
      <c r="HY103" s="119"/>
      <c r="HZ103" s="119"/>
      <c r="IA103" s="119"/>
      <c r="IB103" s="119"/>
      <c r="IC103" s="119"/>
      <c r="ID103" s="119"/>
      <c r="IE103" s="119"/>
      <c r="IF103" s="119"/>
      <c r="IG103" s="119"/>
      <c r="IH103" s="119"/>
    </row>
    <row r="104" spans="1:242" s="128" customFormat="1" ht="15">
      <c r="A104" s="119"/>
      <c r="B104" s="223"/>
      <c r="H104" s="118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19"/>
      <c r="BU104" s="119"/>
      <c r="BV104" s="119"/>
      <c r="BW104" s="119"/>
      <c r="BX104" s="119"/>
      <c r="BY104" s="119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119"/>
      <c r="DA104" s="119"/>
      <c r="DB104" s="119"/>
      <c r="DC104" s="119"/>
      <c r="DD104" s="119"/>
      <c r="DE104" s="119"/>
      <c r="DF104" s="119"/>
      <c r="DG104" s="119"/>
      <c r="DH104" s="119"/>
      <c r="DI104" s="119"/>
      <c r="DJ104" s="119"/>
      <c r="DK104" s="119"/>
      <c r="DL104" s="119"/>
      <c r="DM104" s="119"/>
      <c r="DN104" s="119"/>
      <c r="DO104" s="119"/>
      <c r="DP104" s="119"/>
      <c r="DQ104" s="119"/>
      <c r="DR104" s="119"/>
      <c r="DS104" s="119"/>
      <c r="DT104" s="119"/>
      <c r="DU104" s="119"/>
      <c r="DV104" s="119"/>
      <c r="DW104" s="119"/>
      <c r="DX104" s="119"/>
      <c r="DY104" s="119"/>
      <c r="DZ104" s="119"/>
      <c r="EA104" s="119"/>
      <c r="EB104" s="119"/>
      <c r="EC104" s="119"/>
      <c r="ED104" s="119"/>
      <c r="EE104" s="119"/>
      <c r="EF104" s="119"/>
      <c r="EG104" s="119"/>
      <c r="EH104" s="119"/>
      <c r="EI104" s="119"/>
      <c r="EJ104" s="119"/>
      <c r="EK104" s="119"/>
      <c r="EL104" s="119"/>
      <c r="EM104" s="119"/>
      <c r="EN104" s="119"/>
      <c r="EO104" s="119"/>
      <c r="EP104" s="119"/>
      <c r="EQ104" s="119"/>
      <c r="ER104" s="119"/>
      <c r="ES104" s="119"/>
      <c r="ET104" s="119"/>
      <c r="EU104" s="119"/>
      <c r="EV104" s="119"/>
      <c r="EW104" s="119"/>
      <c r="EX104" s="119"/>
      <c r="EY104" s="119"/>
      <c r="EZ104" s="119"/>
      <c r="FA104" s="119"/>
      <c r="FB104" s="119"/>
      <c r="FC104" s="119"/>
      <c r="FD104" s="119"/>
      <c r="FE104" s="119"/>
      <c r="FF104" s="119"/>
      <c r="FG104" s="119"/>
      <c r="FH104" s="119"/>
      <c r="FI104" s="119"/>
      <c r="FJ104" s="119"/>
      <c r="FK104" s="119"/>
      <c r="FL104" s="119"/>
      <c r="FM104" s="119"/>
      <c r="FN104" s="119"/>
      <c r="FO104" s="119"/>
      <c r="FP104" s="119"/>
      <c r="FQ104" s="119"/>
      <c r="FR104" s="119"/>
      <c r="FS104" s="119"/>
      <c r="FT104" s="119"/>
      <c r="FU104" s="119"/>
      <c r="FV104" s="119"/>
      <c r="FW104" s="119"/>
      <c r="FX104" s="119"/>
      <c r="FY104" s="119"/>
      <c r="FZ104" s="119"/>
      <c r="GA104" s="119"/>
      <c r="GB104" s="119"/>
      <c r="GC104" s="119"/>
      <c r="GD104" s="119"/>
      <c r="GE104" s="119"/>
      <c r="GF104" s="119"/>
      <c r="GG104" s="119"/>
      <c r="GH104" s="119"/>
      <c r="GI104" s="119"/>
      <c r="GJ104" s="119"/>
      <c r="GK104" s="119"/>
      <c r="GL104" s="119"/>
      <c r="GM104" s="119"/>
      <c r="GN104" s="119"/>
      <c r="GO104" s="119"/>
      <c r="GP104" s="119"/>
      <c r="GQ104" s="119"/>
      <c r="GR104" s="119"/>
      <c r="GS104" s="119"/>
      <c r="GT104" s="119"/>
      <c r="GU104" s="119"/>
      <c r="GV104" s="119"/>
      <c r="GW104" s="119"/>
      <c r="GX104" s="119"/>
      <c r="GY104" s="119"/>
      <c r="GZ104" s="119"/>
      <c r="HA104" s="119"/>
      <c r="HB104" s="119"/>
      <c r="HC104" s="119"/>
      <c r="HD104" s="119"/>
      <c r="HE104" s="119"/>
      <c r="HF104" s="119"/>
      <c r="HG104" s="119"/>
      <c r="HH104" s="119"/>
      <c r="HI104" s="119"/>
      <c r="HJ104" s="119"/>
      <c r="HK104" s="119"/>
      <c r="HL104" s="119"/>
      <c r="HM104" s="119"/>
      <c r="HN104" s="119"/>
      <c r="HO104" s="119"/>
      <c r="HP104" s="119"/>
      <c r="HQ104" s="119"/>
      <c r="HR104" s="119"/>
      <c r="HS104" s="119"/>
      <c r="HT104" s="119"/>
      <c r="HU104" s="119"/>
      <c r="HV104" s="119"/>
      <c r="HW104" s="119"/>
      <c r="HX104" s="119"/>
      <c r="HY104" s="119"/>
      <c r="HZ104" s="119"/>
      <c r="IA104" s="119"/>
      <c r="IB104" s="119"/>
      <c r="IC104" s="119"/>
      <c r="ID104" s="119"/>
      <c r="IE104" s="119"/>
      <c r="IF104" s="119"/>
      <c r="IG104" s="119"/>
      <c r="IH104" s="119"/>
    </row>
    <row r="105" spans="1:242" s="128" customFormat="1" ht="15">
      <c r="A105" s="119"/>
      <c r="B105" s="223"/>
      <c r="H105" s="118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19"/>
      <c r="BU105" s="119"/>
      <c r="BV105" s="119"/>
      <c r="BW105" s="119"/>
      <c r="BX105" s="119"/>
      <c r="BY105" s="119"/>
      <c r="BZ105" s="119"/>
      <c r="CA105" s="119"/>
      <c r="CB105" s="119"/>
      <c r="CC105" s="119"/>
      <c r="CD105" s="119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9"/>
      <c r="EF105" s="119"/>
      <c r="EG105" s="119"/>
      <c r="EH105" s="119"/>
      <c r="EI105" s="119"/>
      <c r="EJ105" s="119"/>
      <c r="EK105" s="119"/>
      <c r="EL105" s="119"/>
      <c r="EM105" s="119"/>
      <c r="EN105" s="119"/>
      <c r="EO105" s="119"/>
      <c r="EP105" s="119"/>
      <c r="EQ105" s="119"/>
      <c r="ER105" s="119"/>
      <c r="ES105" s="119"/>
      <c r="ET105" s="119"/>
      <c r="EU105" s="119"/>
      <c r="EV105" s="119"/>
      <c r="EW105" s="119"/>
      <c r="EX105" s="119"/>
      <c r="EY105" s="119"/>
      <c r="EZ105" s="119"/>
      <c r="FA105" s="119"/>
      <c r="FB105" s="119"/>
      <c r="FC105" s="119"/>
      <c r="FD105" s="119"/>
      <c r="FE105" s="119"/>
      <c r="FF105" s="119"/>
      <c r="FG105" s="119"/>
      <c r="FH105" s="119"/>
      <c r="FI105" s="119"/>
      <c r="FJ105" s="119"/>
      <c r="FK105" s="119"/>
      <c r="FL105" s="119"/>
      <c r="FM105" s="119"/>
      <c r="FN105" s="119"/>
      <c r="FO105" s="119"/>
      <c r="FP105" s="119"/>
      <c r="FQ105" s="119"/>
      <c r="FR105" s="119"/>
      <c r="FS105" s="119"/>
      <c r="FT105" s="119"/>
      <c r="FU105" s="119"/>
      <c r="FV105" s="119"/>
      <c r="FW105" s="119"/>
      <c r="FX105" s="119"/>
      <c r="FY105" s="119"/>
      <c r="FZ105" s="119"/>
      <c r="GA105" s="119"/>
      <c r="GB105" s="119"/>
      <c r="GC105" s="119"/>
      <c r="GD105" s="119"/>
      <c r="GE105" s="119"/>
      <c r="GF105" s="119"/>
      <c r="GG105" s="119"/>
      <c r="GH105" s="119"/>
      <c r="GI105" s="119"/>
      <c r="GJ105" s="119"/>
      <c r="GK105" s="119"/>
      <c r="GL105" s="119"/>
      <c r="GM105" s="119"/>
      <c r="GN105" s="119"/>
      <c r="GO105" s="119"/>
      <c r="GP105" s="119"/>
      <c r="GQ105" s="119"/>
      <c r="GR105" s="119"/>
      <c r="GS105" s="119"/>
      <c r="GT105" s="119"/>
      <c r="GU105" s="119"/>
      <c r="GV105" s="119"/>
      <c r="GW105" s="119"/>
      <c r="GX105" s="119"/>
      <c r="GY105" s="119"/>
      <c r="GZ105" s="119"/>
      <c r="HA105" s="119"/>
      <c r="HB105" s="119"/>
      <c r="HC105" s="119"/>
      <c r="HD105" s="119"/>
      <c r="HE105" s="119"/>
      <c r="HF105" s="119"/>
      <c r="HG105" s="119"/>
      <c r="HH105" s="119"/>
      <c r="HI105" s="119"/>
      <c r="HJ105" s="119"/>
      <c r="HK105" s="119"/>
      <c r="HL105" s="119"/>
      <c r="HM105" s="119"/>
      <c r="HN105" s="119"/>
      <c r="HO105" s="119"/>
      <c r="HP105" s="119"/>
      <c r="HQ105" s="119"/>
      <c r="HR105" s="119"/>
      <c r="HS105" s="119"/>
      <c r="HT105" s="119"/>
      <c r="HU105" s="119"/>
      <c r="HV105" s="119"/>
      <c r="HW105" s="119"/>
      <c r="HX105" s="119"/>
      <c r="HY105" s="119"/>
      <c r="HZ105" s="119"/>
      <c r="IA105" s="119"/>
      <c r="IB105" s="119"/>
      <c r="IC105" s="119"/>
      <c r="ID105" s="119"/>
      <c r="IE105" s="119"/>
      <c r="IF105" s="119"/>
      <c r="IG105" s="119"/>
      <c r="IH105" s="119"/>
    </row>
    <row r="106" spans="1:242" s="128" customFormat="1" ht="15">
      <c r="A106" s="119"/>
      <c r="B106" s="223"/>
      <c r="H106" s="118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  <c r="IH106" s="119"/>
    </row>
    <row r="107" spans="1:242" s="128" customFormat="1" ht="15">
      <c r="A107" s="119"/>
      <c r="B107" s="223"/>
      <c r="H107" s="118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</row>
    <row r="108" spans="1:242" s="128" customFormat="1" ht="15">
      <c r="A108" s="119"/>
      <c r="B108" s="223"/>
      <c r="H108" s="118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/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/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9"/>
      <c r="EF108" s="119"/>
      <c r="EG108" s="119"/>
      <c r="EH108" s="119"/>
      <c r="EI108" s="119"/>
      <c r="EJ108" s="119"/>
      <c r="EK108" s="119"/>
      <c r="EL108" s="119"/>
      <c r="EM108" s="119"/>
      <c r="EN108" s="119"/>
      <c r="EO108" s="119"/>
      <c r="EP108" s="119"/>
      <c r="EQ108" s="119"/>
      <c r="ER108" s="119"/>
      <c r="ES108" s="119"/>
      <c r="ET108" s="119"/>
      <c r="EU108" s="119"/>
      <c r="EV108" s="119"/>
      <c r="EW108" s="119"/>
      <c r="EX108" s="119"/>
      <c r="EY108" s="119"/>
      <c r="EZ108" s="119"/>
      <c r="FA108" s="119"/>
      <c r="FB108" s="119"/>
      <c r="FC108" s="119"/>
      <c r="FD108" s="119"/>
      <c r="FE108" s="119"/>
      <c r="FF108" s="119"/>
      <c r="FG108" s="119"/>
      <c r="FH108" s="119"/>
      <c r="FI108" s="119"/>
      <c r="FJ108" s="119"/>
      <c r="FK108" s="119"/>
      <c r="FL108" s="119"/>
      <c r="FM108" s="119"/>
      <c r="FN108" s="119"/>
      <c r="FO108" s="119"/>
      <c r="FP108" s="119"/>
      <c r="FQ108" s="119"/>
      <c r="FR108" s="119"/>
      <c r="FS108" s="119"/>
      <c r="FT108" s="119"/>
      <c r="FU108" s="119"/>
      <c r="FV108" s="119"/>
      <c r="FW108" s="119"/>
      <c r="FX108" s="119"/>
      <c r="FY108" s="119"/>
      <c r="FZ108" s="119"/>
      <c r="GA108" s="119"/>
      <c r="GB108" s="119"/>
      <c r="GC108" s="119"/>
      <c r="GD108" s="119"/>
      <c r="GE108" s="119"/>
      <c r="GF108" s="119"/>
      <c r="GG108" s="119"/>
      <c r="GH108" s="119"/>
      <c r="GI108" s="119"/>
      <c r="GJ108" s="119"/>
      <c r="GK108" s="119"/>
      <c r="GL108" s="119"/>
      <c r="GM108" s="119"/>
      <c r="GN108" s="119"/>
      <c r="GO108" s="119"/>
      <c r="GP108" s="119"/>
      <c r="GQ108" s="119"/>
      <c r="GR108" s="119"/>
      <c r="GS108" s="119"/>
      <c r="GT108" s="119"/>
      <c r="GU108" s="119"/>
      <c r="GV108" s="119"/>
      <c r="GW108" s="119"/>
      <c r="GX108" s="119"/>
      <c r="GY108" s="119"/>
      <c r="GZ108" s="119"/>
      <c r="HA108" s="119"/>
      <c r="HB108" s="119"/>
      <c r="HC108" s="119"/>
      <c r="HD108" s="119"/>
      <c r="HE108" s="119"/>
      <c r="HF108" s="119"/>
      <c r="HG108" s="119"/>
      <c r="HH108" s="119"/>
      <c r="HI108" s="119"/>
      <c r="HJ108" s="119"/>
      <c r="HK108" s="119"/>
      <c r="HL108" s="119"/>
      <c r="HM108" s="119"/>
      <c r="HN108" s="119"/>
      <c r="HO108" s="119"/>
      <c r="HP108" s="119"/>
      <c r="HQ108" s="119"/>
      <c r="HR108" s="119"/>
      <c r="HS108" s="119"/>
      <c r="HT108" s="119"/>
      <c r="HU108" s="119"/>
      <c r="HV108" s="119"/>
      <c r="HW108" s="119"/>
      <c r="HX108" s="119"/>
      <c r="HY108" s="119"/>
      <c r="HZ108" s="119"/>
      <c r="IA108" s="119"/>
      <c r="IB108" s="119"/>
      <c r="IC108" s="119"/>
      <c r="ID108" s="119"/>
      <c r="IE108" s="119"/>
      <c r="IF108" s="119"/>
      <c r="IG108" s="119"/>
      <c r="IH108" s="119"/>
    </row>
    <row r="109" spans="1:242" s="128" customFormat="1" ht="15">
      <c r="A109" s="119"/>
      <c r="B109" s="223"/>
      <c r="H109" s="118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</row>
    <row r="110" spans="1:242" s="128" customFormat="1" ht="15">
      <c r="A110" s="119"/>
      <c r="B110" s="223"/>
      <c r="H110" s="118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9"/>
      <c r="BW110" s="119"/>
      <c r="BX110" s="119"/>
      <c r="BY110" s="119"/>
      <c r="BZ110" s="119"/>
      <c r="CA110" s="119"/>
      <c r="CB110" s="119"/>
      <c r="CC110" s="119"/>
      <c r="CD110" s="119"/>
      <c r="CE110" s="119"/>
      <c r="CF110" s="119"/>
      <c r="CG110" s="119"/>
      <c r="CH110" s="119"/>
      <c r="CI110" s="119"/>
      <c r="CJ110" s="119"/>
      <c r="CK110" s="119"/>
      <c r="CL110" s="119"/>
      <c r="CM110" s="119"/>
      <c r="CN110" s="119"/>
      <c r="CO110" s="119"/>
      <c r="CP110" s="119"/>
      <c r="CQ110" s="119"/>
      <c r="CR110" s="119"/>
      <c r="CS110" s="119"/>
      <c r="CT110" s="119"/>
      <c r="CU110" s="119"/>
      <c r="CV110" s="119"/>
      <c r="CW110" s="119"/>
      <c r="CX110" s="119"/>
      <c r="CY110" s="119"/>
      <c r="CZ110" s="119"/>
      <c r="DA110" s="119"/>
      <c r="DB110" s="119"/>
      <c r="DC110" s="119"/>
      <c r="DD110" s="119"/>
      <c r="DE110" s="119"/>
      <c r="DF110" s="119"/>
      <c r="DG110" s="119"/>
      <c r="DH110" s="119"/>
      <c r="DI110" s="119"/>
      <c r="DJ110" s="119"/>
      <c r="DK110" s="119"/>
      <c r="DL110" s="119"/>
      <c r="DM110" s="119"/>
      <c r="DN110" s="119"/>
      <c r="DO110" s="119"/>
      <c r="DP110" s="119"/>
      <c r="DQ110" s="119"/>
      <c r="DR110" s="119"/>
      <c r="DS110" s="119"/>
      <c r="DT110" s="119"/>
      <c r="DU110" s="119"/>
      <c r="DV110" s="119"/>
      <c r="DW110" s="119"/>
      <c r="DX110" s="119"/>
      <c r="DY110" s="119"/>
      <c r="DZ110" s="119"/>
      <c r="EA110" s="119"/>
      <c r="EB110" s="119"/>
      <c r="EC110" s="119"/>
      <c r="ED110" s="119"/>
      <c r="EE110" s="119"/>
      <c r="EF110" s="119"/>
      <c r="EG110" s="119"/>
      <c r="EH110" s="119"/>
      <c r="EI110" s="119"/>
      <c r="EJ110" s="119"/>
      <c r="EK110" s="119"/>
      <c r="EL110" s="119"/>
      <c r="EM110" s="119"/>
      <c r="EN110" s="119"/>
      <c r="EO110" s="119"/>
      <c r="EP110" s="119"/>
      <c r="EQ110" s="119"/>
      <c r="ER110" s="119"/>
      <c r="ES110" s="119"/>
      <c r="ET110" s="119"/>
      <c r="EU110" s="119"/>
      <c r="EV110" s="119"/>
      <c r="EW110" s="119"/>
      <c r="EX110" s="119"/>
      <c r="EY110" s="119"/>
      <c r="EZ110" s="119"/>
      <c r="FA110" s="119"/>
      <c r="FB110" s="119"/>
      <c r="FC110" s="119"/>
      <c r="FD110" s="119"/>
      <c r="FE110" s="119"/>
      <c r="FF110" s="119"/>
      <c r="FG110" s="119"/>
      <c r="FH110" s="119"/>
      <c r="FI110" s="119"/>
      <c r="FJ110" s="119"/>
      <c r="FK110" s="119"/>
      <c r="FL110" s="119"/>
      <c r="FM110" s="119"/>
      <c r="FN110" s="119"/>
      <c r="FO110" s="119"/>
      <c r="FP110" s="119"/>
      <c r="FQ110" s="119"/>
      <c r="FR110" s="119"/>
      <c r="FS110" s="119"/>
      <c r="FT110" s="119"/>
      <c r="FU110" s="119"/>
      <c r="FV110" s="119"/>
      <c r="FW110" s="119"/>
      <c r="FX110" s="119"/>
      <c r="FY110" s="119"/>
      <c r="FZ110" s="119"/>
      <c r="GA110" s="119"/>
      <c r="GB110" s="119"/>
      <c r="GC110" s="119"/>
      <c r="GD110" s="119"/>
      <c r="GE110" s="119"/>
      <c r="GF110" s="119"/>
      <c r="GG110" s="119"/>
      <c r="GH110" s="119"/>
      <c r="GI110" s="119"/>
      <c r="GJ110" s="119"/>
      <c r="GK110" s="119"/>
      <c r="GL110" s="119"/>
      <c r="GM110" s="119"/>
      <c r="GN110" s="119"/>
      <c r="GO110" s="119"/>
      <c r="GP110" s="119"/>
      <c r="GQ110" s="119"/>
      <c r="GR110" s="119"/>
      <c r="GS110" s="119"/>
      <c r="GT110" s="119"/>
      <c r="GU110" s="119"/>
      <c r="GV110" s="119"/>
      <c r="GW110" s="119"/>
      <c r="GX110" s="119"/>
      <c r="GY110" s="119"/>
      <c r="GZ110" s="119"/>
      <c r="HA110" s="119"/>
      <c r="HB110" s="119"/>
      <c r="HC110" s="119"/>
      <c r="HD110" s="119"/>
      <c r="HE110" s="119"/>
      <c r="HF110" s="119"/>
      <c r="HG110" s="119"/>
      <c r="HH110" s="119"/>
      <c r="HI110" s="119"/>
      <c r="HJ110" s="119"/>
      <c r="HK110" s="119"/>
      <c r="HL110" s="119"/>
      <c r="HM110" s="119"/>
      <c r="HN110" s="119"/>
      <c r="HO110" s="119"/>
      <c r="HP110" s="119"/>
      <c r="HQ110" s="119"/>
      <c r="HR110" s="119"/>
      <c r="HS110" s="119"/>
      <c r="HT110" s="119"/>
      <c r="HU110" s="119"/>
      <c r="HV110" s="119"/>
      <c r="HW110" s="119"/>
      <c r="HX110" s="119"/>
      <c r="HY110" s="119"/>
      <c r="HZ110" s="119"/>
      <c r="IA110" s="119"/>
      <c r="IB110" s="119"/>
      <c r="IC110" s="119"/>
      <c r="ID110" s="119"/>
      <c r="IE110" s="119"/>
      <c r="IF110" s="119"/>
      <c r="IG110" s="119"/>
      <c r="IH110" s="119"/>
    </row>
    <row r="111" spans="1:242" s="128" customFormat="1" ht="15">
      <c r="A111" s="119"/>
      <c r="B111" s="223"/>
      <c r="H111" s="118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19"/>
      <c r="BX111" s="119"/>
      <c r="BY111" s="119"/>
      <c r="BZ111" s="119"/>
      <c r="CA111" s="119"/>
      <c r="CB111" s="119"/>
      <c r="CC111" s="119"/>
      <c r="CD111" s="119"/>
      <c r="CE111" s="119"/>
      <c r="CF111" s="119"/>
      <c r="CG111" s="119"/>
      <c r="CH111" s="119"/>
      <c r="CI111" s="119"/>
      <c r="CJ111" s="119"/>
      <c r="CK111" s="119"/>
      <c r="CL111" s="119"/>
      <c r="CM111" s="119"/>
      <c r="CN111" s="119"/>
      <c r="CO111" s="119"/>
      <c r="CP111" s="119"/>
      <c r="CQ111" s="119"/>
      <c r="CR111" s="119"/>
      <c r="CS111" s="119"/>
      <c r="CT111" s="119"/>
      <c r="CU111" s="119"/>
      <c r="CV111" s="119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9"/>
      <c r="EF111" s="119"/>
      <c r="EG111" s="119"/>
      <c r="EH111" s="119"/>
      <c r="EI111" s="119"/>
      <c r="EJ111" s="119"/>
      <c r="EK111" s="119"/>
      <c r="EL111" s="119"/>
      <c r="EM111" s="119"/>
      <c r="EN111" s="119"/>
      <c r="EO111" s="119"/>
      <c r="EP111" s="119"/>
      <c r="EQ111" s="119"/>
      <c r="ER111" s="119"/>
      <c r="ES111" s="119"/>
      <c r="ET111" s="119"/>
      <c r="EU111" s="119"/>
      <c r="EV111" s="119"/>
      <c r="EW111" s="119"/>
      <c r="EX111" s="119"/>
      <c r="EY111" s="119"/>
      <c r="EZ111" s="119"/>
      <c r="FA111" s="119"/>
      <c r="FB111" s="119"/>
      <c r="FC111" s="119"/>
      <c r="FD111" s="119"/>
      <c r="FE111" s="119"/>
      <c r="FF111" s="119"/>
      <c r="FG111" s="119"/>
      <c r="FH111" s="119"/>
      <c r="FI111" s="119"/>
      <c r="FJ111" s="119"/>
      <c r="FK111" s="119"/>
      <c r="FL111" s="119"/>
      <c r="FM111" s="119"/>
      <c r="FN111" s="119"/>
      <c r="FO111" s="119"/>
      <c r="FP111" s="119"/>
      <c r="FQ111" s="119"/>
      <c r="FR111" s="119"/>
      <c r="FS111" s="119"/>
      <c r="FT111" s="119"/>
      <c r="FU111" s="119"/>
      <c r="FV111" s="119"/>
      <c r="FW111" s="119"/>
      <c r="FX111" s="119"/>
      <c r="FY111" s="119"/>
      <c r="FZ111" s="119"/>
      <c r="GA111" s="119"/>
      <c r="GB111" s="119"/>
      <c r="GC111" s="119"/>
      <c r="GD111" s="119"/>
      <c r="GE111" s="119"/>
      <c r="GF111" s="119"/>
      <c r="GG111" s="119"/>
      <c r="GH111" s="119"/>
      <c r="GI111" s="119"/>
      <c r="GJ111" s="119"/>
      <c r="GK111" s="119"/>
      <c r="GL111" s="119"/>
      <c r="GM111" s="119"/>
      <c r="GN111" s="119"/>
      <c r="GO111" s="119"/>
      <c r="GP111" s="119"/>
      <c r="GQ111" s="119"/>
      <c r="GR111" s="119"/>
      <c r="GS111" s="119"/>
      <c r="GT111" s="119"/>
      <c r="GU111" s="119"/>
      <c r="GV111" s="119"/>
      <c r="GW111" s="119"/>
      <c r="GX111" s="119"/>
      <c r="GY111" s="119"/>
      <c r="GZ111" s="119"/>
      <c r="HA111" s="119"/>
      <c r="HB111" s="119"/>
      <c r="HC111" s="119"/>
      <c r="HD111" s="119"/>
      <c r="HE111" s="119"/>
      <c r="HF111" s="119"/>
      <c r="HG111" s="119"/>
      <c r="HH111" s="119"/>
      <c r="HI111" s="119"/>
      <c r="HJ111" s="119"/>
      <c r="HK111" s="119"/>
      <c r="HL111" s="119"/>
      <c r="HM111" s="119"/>
      <c r="HN111" s="119"/>
      <c r="HO111" s="119"/>
      <c r="HP111" s="119"/>
      <c r="HQ111" s="119"/>
      <c r="HR111" s="119"/>
      <c r="HS111" s="119"/>
      <c r="HT111" s="119"/>
      <c r="HU111" s="119"/>
      <c r="HV111" s="119"/>
      <c r="HW111" s="119"/>
      <c r="HX111" s="119"/>
      <c r="HY111" s="119"/>
      <c r="HZ111" s="119"/>
      <c r="IA111" s="119"/>
      <c r="IB111" s="119"/>
      <c r="IC111" s="119"/>
      <c r="ID111" s="119"/>
      <c r="IE111" s="119"/>
      <c r="IF111" s="119"/>
      <c r="IG111" s="119"/>
      <c r="IH111" s="119"/>
    </row>
    <row r="112" spans="1:242" s="128" customFormat="1" ht="15">
      <c r="A112" s="119"/>
      <c r="B112" s="223"/>
      <c r="H112" s="118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9"/>
      <c r="BW112" s="119"/>
      <c r="BX112" s="119"/>
      <c r="BY112" s="119"/>
      <c r="BZ112" s="119"/>
      <c r="CA112" s="119"/>
      <c r="CB112" s="119"/>
      <c r="CC112" s="119"/>
      <c r="CD112" s="119"/>
      <c r="CE112" s="119"/>
      <c r="CF112" s="119"/>
      <c r="CG112" s="119"/>
      <c r="CH112" s="119"/>
      <c r="CI112" s="119"/>
      <c r="CJ112" s="119"/>
      <c r="CK112" s="119"/>
      <c r="CL112" s="119"/>
      <c r="CM112" s="119"/>
      <c r="CN112" s="119"/>
      <c r="CO112" s="119"/>
      <c r="CP112" s="119"/>
      <c r="CQ112" s="119"/>
      <c r="CR112" s="119"/>
      <c r="CS112" s="119"/>
      <c r="CT112" s="119"/>
      <c r="CU112" s="119"/>
      <c r="CV112" s="119"/>
      <c r="CW112" s="119"/>
      <c r="CX112" s="119"/>
      <c r="CY112" s="119"/>
      <c r="CZ112" s="119"/>
      <c r="DA112" s="119"/>
      <c r="DB112" s="119"/>
      <c r="DC112" s="119"/>
      <c r="DD112" s="119"/>
      <c r="DE112" s="119"/>
      <c r="DF112" s="119"/>
      <c r="DG112" s="119"/>
      <c r="DH112" s="119"/>
      <c r="DI112" s="119"/>
      <c r="DJ112" s="119"/>
      <c r="DK112" s="119"/>
      <c r="DL112" s="119"/>
      <c r="DM112" s="119"/>
      <c r="DN112" s="119"/>
      <c r="DO112" s="119"/>
      <c r="DP112" s="119"/>
      <c r="DQ112" s="119"/>
      <c r="DR112" s="119"/>
      <c r="DS112" s="119"/>
      <c r="DT112" s="119"/>
      <c r="DU112" s="119"/>
      <c r="DV112" s="119"/>
      <c r="DW112" s="119"/>
      <c r="DX112" s="119"/>
      <c r="DY112" s="119"/>
      <c r="DZ112" s="119"/>
      <c r="EA112" s="119"/>
      <c r="EB112" s="119"/>
      <c r="EC112" s="119"/>
      <c r="ED112" s="119"/>
      <c r="EE112" s="119"/>
      <c r="EF112" s="119"/>
      <c r="EG112" s="119"/>
      <c r="EH112" s="119"/>
      <c r="EI112" s="119"/>
      <c r="EJ112" s="119"/>
      <c r="EK112" s="119"/>
      <c r="EL112" s="119"/>
      <c r="EM112" s="119"/>
      <c r="EN112" s="119"/>
      <c r="EO112" s="119"/>
      <c r="EP112" s="119"/>
      <c r="EQ112" s="119"/>
      <c r="ER112" s="119"/>
      <c r="ES112" s="119"/>
      <c r="ET112" s="119"/>
      <c r="EU112" s="119"/>
      <c r="EV112" s="119"/>
      <c r="EW112" s="119"/>
      <c r="EX112" s="119"/>
      <c r="EY112" s="119"/>
      <c r="EZ112" s="119"/>
      <c r="FA112" s="119"/>
      <c r="FB112" s="119"/>
      <c r="FC112" s="119"/>
      <c r="FD112" s="119"/>
      <c r="FE112" s="119"/>
      <c r="FF112" s="119"/>
      <c r="FG112" s="119"/>
      <c r="FH112" s="119"/>
      <c r="FI112" s="119"/>
      <c r="FJ112" s="119"/>
      <c r="FK112" s="119"/>
      <c r="FL112" s="119"/>
      <c r="FM112" s="119"/>
      <c r="FN112" s="119"/>
      <c r="FO112" s="119"/>
      <c r="FP112" s="119"/>
      <c r="FQ112" s="119"/>
      <c r="FR112" s="119"/>
      <c r="FS112" s="119"/>
      <c r="FT112" s="119"/>
      <c r="FU112" s="119"/>
      <c r="FV112" s="119"/>
      <c r="FW112" s="119"/>
      <c r="FX112" s="119"/>
      <c r="FY112" s="119"/>
      <c r="FZ112" s="119"/>
      <c r="GA112" s="119"/>
      <c r="GB112" s="119"/>
      <c r="GC112" s="119"/>
      <c r="GD112" s="119"/>
      <c r="GE112" s="119"/>
      <c r="GF112" s="119"/>
      <c r="GG112" s="119"/>
      <c r="GH112" s="119"/>
      <c r="GI112" s="119"/>
      <c r="GJ112" s="119"/>
      <c r="GK112" s="119"/>
      <c r="GL112" s="119"/>
      <c r="GM112" s="119"/>
      <c r="GN112" s="119"/>
      <c r="GO112" s="119"/>
      <c r="GP112" s="119"/>
      <c r="GQ112" s="119"/>
      <c r="GR112" s="119"/>
      <c r="GS112" s="119"/>
      <c r="GT112" s="119"/>
      <c r="GU112" s="119"/>
      <c r="GV112" s="119"/>
      <c r="GW112" s="119"/>
      <c r="GX112" s="119"/>
      <c r="GY112" s="119"/>
      <c r="GZ112" s="119"/>
      <c r="HA112" s="119"/>
      <c r="HB112" s="119"/>
      <c r="HC112" s="119"/>
      <c r="HD112" s="119"/>
      <c r="HE112" s="119"/>
      <c r="HF112" s="119"/>
      <c r="HG112" s="119"/>
      <c r="HH112" s="119"/>
      <c r="HI112" s="119"/>
      <c r="HJ112" s="119"/>
      <c r="HK112" s="119"/>
      <c r="HL112" s="119"/>
      <c r="HM112" s="119"/>
      <c r="HN112" s="119"/>
      <c r="HO112" s="119"/>
      <c r="HP112" s="119"/>
      <c r="HQ112" s="119"/>
      <c r="HR112" s="119"/>
      <c r="HS112" s="119"/>
      <c r="HT112" s="119"/>
      <c r="HU112" s="119"/>
      <c r="HV112" s="119"/>
      <c r="HW112" s="119"/>
      <c r="HX112" s="119"/>
      <c r="HY112" s="119"/>
      <c r="HZ112" s="119"/>
      <c r="IA112" s="119"/>
      <c r="IB112" s="119"/>
      <c r="IC112" s="119"/>
      <c r="ID112" s="119"/>
      <c r="IE112" s="119"/>
      <c r="IF112" s="119"/>
      <c r="IG112" s="119"/>
      <c r="IH112" s="119"/>
    </row>
    <row r="113" spans="1:242" s="128" customFormat="1" ht="15">
      <c r="A113" s="119"/>
      <c r="B113" s="223"/>
      <c r="H113" s="118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119"/>
      <c r="CC113" s="119"/>
      <c r="CD113" s="119"/>
      <c r="CE113" s="119"/>
      <c r="CF113" s="119"/>
      <c r="CG113" s="119"/>
      <c r="CH113" s="119"/>
      <c r="CI113" s="119"/>
      <c r="CJ113" s="119"/>
      <c r="CK113" s="119"/>
      <c r="CL113" s="119"/>
      <c r="CM113" s="119"/>
      <c r="CN113" s="119"/>
      <c r="CO113" s="119"/>
      <c r="CP113" s="119"/>
      <c r="CQ113" s="119"/>
      <c r="CR113" s="119"/>
      <c r="CS113" s="119"/>
      <c r="CT113" s="119"/>
      <c r="CU113" s="119"/>
      <c r="CV113" s="119"/>
      <c r="CW113" s="119"/>
      <c r="CX113" s="119"/>
      <c r="CY113" s="119"/>
      <c r="CZ113" s="119"/>
      <c r="DA113" s="119"/>
      <c r="DB113" s="119"/>
      <c r="DC113" s="119"/>
      <c r="DD113" s="119"/>
      <c r="DE113" s="119"/>
      <c r="DF113" s="119"/>
      <c r="DG113" s="119"/>
      <c r="DH113" s="119"/>
      <c r="DI113" s="119"/>
      <c r="DJ113" s="119"/>
      <c r="DK113" s="119"/>
      <c r="DL113" s="119"/>
      <c r="DM113" s="119"/>
      <c r="DN113" s="119"/>
      <c r="DO113" s="119"/>
      <c r="DP113" s="119"/>
      <c r="DQ113" s="119"/>
      <c r="DR113" s="119"/>
      <c r="DS113" s="119"/>
      <c r="DT113" s="119"/>
      <c r="DU113" s="119"/>
      <c r="DV113" s="119"/>
      <c r="DW113" s="119"/>
      <c r="DX113" s="119"/>
      <c r="DY113" s="119"/>
      <c r="DZ113" s="119"/>
      <c r="EA113" s="119"/>
      <c r="EB113" s="119"/>
      <c r="EC113" s="119"/>
      <c r="ED113" s="119"/>
      <c r="EE113" s="119"/>
      <c r="EF113" s="119"/>
      <c r="EG113" s="119"/>
      <c r="EH113" s="119"/>
      <c r="EI113" s="119"/>
      <c r="EJ113" s="119"/>
      <c r="EK113" s="119"/>
      <c r="EL113" s="119"/>
      <c r="EM113" s="119"/>
      <c r="EN113" s="119"/>
      <c r="EO113" s="119"/>
      <c r="EP113" s="119"/>
      <c r="EQ113" s="119"/>
      <c r="ER113" s="119"/>
      <c r="ES113" s="119"/>
      <c r="ET113" s="119"/>
      <c r="EU113" s="119"/>
      <c r="EV113" s="119"/>
      <c r="EW113" s="119"/>
      <c r="EX113" s="119"/>
      <c r="EY113" s="119"/>
      <c r="EZ113" s="119"/>
      <c r="FA113" s="119"/>
      <c r="FB113" s="119"/>
      <c r="FC113" s="119"/>
      <c r="FD113" s="119"/>
      <c r="FE113" s="119"/>
      <c r="FF113" s="119"/>
      <c r="FG113" s="119"/>
      <c r="FH113" s="119"/>
      <c r="FI113" s="119"/>
      <c r="FJ113" s="119"/>
      <c r="FK113" s="119"/>
      <c r="FL113" s="119"/>
      <c r="FM113" s="119"/>
      <c r="FN113" s="119"/>
      <c r="FO113" s="119"/>
      <c r="FP113" s="119"/>
      <c r="FQ113" s="119"/>
      <c r="FR113" s="119"/>
      <c r="FS113" s="119"/>
      <c r="FT113" s="119"/>
      <c r="FU113" s="119"/>
      <c r="FV113" s="119"/>
      <c r="FW113" s="119"/>
      <c r="FX113" s="119"/>
      <c r="FY113" s="119"/>
      <c r="FZ113" s="119"/>
      <c r="GA113" s="119"/>
      <c r="GB113" s="119"/>
      <c r="GC113" s="119"/>
      <c r="GD113" s="119"/>
      <c r="GE113" s="119"/>
      <c r="GF113" s="119"/>
      <c r="GG113" s="119"/>
      <c r="GH113" s="119"/>
      <c r="GI113" s="119"/>
      <c r="GJ113" s="119"/>
      <c r="GK113" s="119"/>
      <c r="GL113" s="119"/>
      <c r="GM113" s="119"/>
      <c r="GN113" s="119"/>
      <c r="GO113" s="119"/>
      <c r="GP113" s="119"/>
      <c r="GQ113" s="119"/>
      <c r="GR113" s="119"/>
      <c r="GS113" s="119"/>
      <c r="GT113" s="119"/>
      <c r="GU113" s="119"/>
      <c r="GV113" s="119"/>
      <c r="GW113" s="119"/>
      <c r="GX113" s="119"/>
      <c r="GY113" s="119"/>
      <c r="GZ113" s="119"/>
      <c r="HA113" s="119"/>
      <c r="HB113" s="119"/>
      <c r="HC113" s="119"/>
      <c r="HD113" s="119"/>
      <c r="HE113" s="119"/>
      <c r="HF113" s="119"/>
      <c r="HG113" s="119"/>
      <c r="HH113" s="119"/>
      <c r="HI113" s="119"/>
      <c r="HJ113" s="119"/>
      <c r="HK113" s="119"/>
      <c r="HL113" s="119"/>
      <c r="HM113" s="119"/>
      <c r="HN113" s="119"/>
      <c r="HO113" s="119"/>
      <c r="HP113" s="119"/>
      <c r="HQ113" s="119"/>
      <c r="HR113" s="119"/>
      <c r="HS113" s="119"/>
      <c r="HT113" s="119"/>
      <c r="HU113" s="119"/>
      <c r="HV113" s="119"/>
      <c r="HW113" s="119"/>
      <c r="HX113" s="119"/>
      <c r="HY113" s="119"/>
      <c r="HZ113" s="119"/>
      <c r="IA113" s="119"/>
      <c r="IB113" s="119"/>
      <c r="IC113" s="119"/>
      <c r="ID113" s="119"/>
      <c r="IE113" s="119"/>
      <c r="IF113" s="119"/>
      <c r="IG113" s="119"/>
      <c r="IH113" s="119"/>
    </row>
    <row r="114" spans="1:242" s="128" customFormat="1" ht="15">
      <c r="A114" s="119"/>
      <c r="B114" s="223"/>
      <c r="H114" s="118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119"/>
      <c r="CC114" s="119"/>
      <c r="CD114" s="119"/>
      <c r="CE114" s="119"/>
      <c r="CF114" s="119"/>
      <c r="CG114" s="119"/>
      <c r="CH114" s="119"/>
      <c r="CI114" s="119"/>
      <c r="CJ114" s="119"/>
      <c r="CK114" s="119"/>
      <c r="CL114" s="119"/>
      <c r="CM114" s="119"/>
      <c r="CN114" s="119"/>
      <c r="CO114" s="119"/>
      <c r="CP114" s="119"/>
      <c r="CQ114" s="119"/>
      <c r="CR114" s="119"/>
      <c r="CS114" s="119"/>
      <c r="CT114" s="119"/>
      <c r="CU114" s="119"/>
      <c r="CV114" s="119"/>
      <c r="CW114" s="119"/>
      <c r="CX114" s="119"/>
      <c r="CY114" s="119"/>
      <c r="CZ114" s="119"/>
      <c r="DA114" s="119"/>
      <c r="DB114" s="119"/>
      <c r="DC114" s="119"/>
      <c r="DD114" s="119"/>
      <c r="DE114" s="119"/>
      <c r="DF114" s="119"/>
      <c r="DG114" s="119"/>
      <c r="DH114" s="119"/>
      <c r="DI114" s="119"/>
      <c r="DJ114" s="119"/>
      <c r="DK114" s="119"/>
      <c r="DL114" s="119"/>
      <c r="DM114" s="119"/>
      <c r="DN114" s="119"/>
      <c r="DO114" s="119"/>
      <c r="DP114" s="119"/>
      <c r="DQ114" s="119"/>
      <c r="DR114" s="119"/>
      <c r="DS114" s="119"/>
      <c r="DT114" s="119"/>
      <c r="DU114" s="119"/>
      <c r="DV114" s="119"/>
      <c r="DW114" s="119"/>
      <c r="DX114" s="119"/>
      <c r="DY114" s="119"/>
      <c r="DZ114" s="119"/>
      <c r="EA114" s="119"/>
      <c r="EB114" s="119"/>
      <c r="EC114" s="119"/>
      <c r="ED114" s="119"/>
      <c r="EE114" s="119"/>
      <c r="EF114" s="119"/>
      <c r="EG114" s="119"/>
      <c r="EH114" s="119"/>
      <c r="EI114" s="119"/>
      <c r="EJ114" s="119"/>
      <c r="EK114" s="119"/>
      <c r="EL114" s="119"/>
      <c r="EM114" s="119"/>
      <c r="EN114" s="119"/>
      <c r="EO114" s="119"/>
      <c r="EP114" s="119"/>
      <c r="EQ114" s="119"/>
      <c r="ER114" s="119"/>
      <c r="ES114" s="119"/>
      <c r="ET114" s="119"/>
      <c r="EU114" s="119"/>
      <c r="EV114" s="119"/>
      <c r="EW114" s="119"/>
      <c r="EX114" s="119"/>
      <c r="EY114" s="119"/>
      <c r="EZ114" s="119"/>
      <c r="FA114" s="119"/>
      <c r="FB114" s="119"/>
      <c r="FC114" s="119"/>
      <c r="FD114" s="119"/>
      <c r="FE114" s="119"/>
      <c r="FF114" s="119"/>
      <c r="FG114" s="119"/>
      <c r="FH114" s="119"/>
      <c r="FI114" s="119"/>
      <c r="FJ114" s="119"/>
      <c r="FK114" s="119"/>
      <c r="FL114" s="119"/>
      <c r="FM114" s="119"/>
      <c r="FN114" s="119"/>
      <c r="FO114" s="119"/>
      <c r="FP114" s="119"/>
      <c r="FQ114" s="119"/>
      <c r="FR114" s="119"/>
      <c r="FS114" s="119"/>
      <c r="FT114" s="119"/>
      <c r="FU114" s="119"/>
      <c r="FV114" s="119"/>
      <c r="FW114" s="119"/>
      <c r="FX114" s="119"/>
      <c r="FY114" s="119"/>
      <c r="FZ114" s="119"/>
      <c r="GA114" s="119"/>
      <c r="GB114" s="119"/>
      <c r="GC114" s="119"/>
      <c r="GD114" s="119"/>
      <c r="GE114" s="119"/>
      <c r="GF114" s="119"/>
      <c r="GG114" s="119"/>
      <c r="GH114" s="119"/>
      <c r="GI114" s="119"/>
      <c r="GJ114" s="119"/>
      <c r="GK114" s="119"/>
      <c r="GL114" s="119"/>
      <c r="GM114" s="119"/>
      <c r="GN114" s="119"/>
      <c r="GO114" s="119"/>
      <c r="GP114" s="119"/>
      <c r="GQ114" s="119"/>
      <c r="GR114" s="119"/>
      <c r="GS114" s="119"/>
      <c r="GT114" s="119"/>
      <c r="GU114" s="119"/>
      <c r="GV114" s="119"/>
      <c r="GW114" s="119"/>
      <c r="GX114" s="119"/>
      <c r="GY114" s="119"/>
      <c r="GZ114" s="119"/>
      <c r="HA114" s="119"/>
      <c r="HB114" s="119"/>
      <c r="HC114" s="119"/>
      <c r="HD114" s="119"/>
      <c r="HE114" s="119"/>
      <c r="HF114" s="119"/>
      <c r="HG114" s="119"/>
      <c r="HH114" s="119"/>
      <c r="HI114" s="119"/>
      <c r="HJ114" s="119"/>
      <c r="HK114" s="119"/>
      <c r="HL114" s="119"/>
      <c r="HM114" s="119"/>
      <c r="HN114" s="119"/>
      <c r="HO114" s="119"/>
      <c r="HP114" s="119"/>
      <c r="HQ114" s="119"/>
      <c r="HR114" s="119"/>
      <c r="HS114" s="119"/>
      <c r="HT114" s="119"/>
      <c r="HU114" s="119"/>
      <c r="HV114" s="119"/>
      <c r="HW114" s="119"/>
      <c r="HX114" s="119"/>
      <c r="HY114" s="119"/>
      <c r="HZ114" s="119"/>
      <c r="IA114" s="119"/>
      <c r="IB114" s="119"/>
      <c r="IC114" s="119"/>
      <c r="ID114" s="119"/>
      <c r="IE114" s="119"/>
      <c r="IF114" s="119"/>
      <c r="IG114" s="119"/>
      <c r="IH114" s="119"/>
    </row>
  </sheetData>
  <mergeCells count="8">
    <mergeCell ref="C41:E41"/>
    <mergeCell ref="C45:O45"/>
    <mergeCell ref="B2:O2"/>
    <mergeCell ref="B6:O6"/>
    <mergeCell ref="B8:H8"/>
    <mergeCell ref="B9:G9"/>
    <mergeCell ref="B10:I10"/>
    <mergeCell ref="B17:H17"/>
  </mergeCells>
  <conditionalFormatting sqref="I19:Q19 I22:Q22 J25:Q25 I28:O28 I31:O31">
    <cfRule type="cellIs" priority="2" dxfId="0" operator="notEqual" stopIfTrue="1">
      <formula>I18</formula>
    </cfRule>
  </conditionalFormatting>
  <conditionalFormatting sqref="I25">
    <cfRule type="cellIs" priority="1" dxfId="0" operator="notEqual" stopIfTrue="1">
      <formula>I24</formula>
    </cfRule>
  </conditionalFormatting>
  <printOptions horizontalCentered="1"/>
  <pageMargins left="0.1968503937007874" right="0.1968503937007874" top="0" bottom="0" header="0.5118110236220472" footer="0"/>
  <pageSetup fitToWidth="30" horizontalDpi="144" verticalDpi="144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="115" zoomScaleSheetLayoutView="115" workbookViewId="0" topLeftCell="A49">
      <selection activeCell="J54" sqref="J54:K54"/>
    </sheetView>
  </sheetViews>
  <sheetFormatPr defaultColWidth="9.140625" defaultRowHeight="15"/>
  <cols>
    <col min="1" max="1" width="9.140625" style="27" customWidth="1"/>
    <col min="2" max="2" width="10.57421875" style="27" customWidth="1"/>
    <col min="3" max="3" width="9.140625" style="27" customWidth="1"/>
    <col min="4" max="4" width="12.140625" style="27" customWidth="1"/>
    <col min="5" max="5" width="30.57421875" style="27" customWidth="1"/>
    <col min="6" max="6" width="6.7109375" style="27" customWidth="1"/>
    <col min="7" max="7" width="17.421875" style="27" customWidth="1"/>
    <col min="8" max="8" width="14.421875" style="27" customWidth="1"/>
    <col min="9" max="9" width="11.8515625" style="27" customWidth="1"/>
    <col min="10" max="10" width="16.140625" style="27" customWidth="1"/>
    <col min="11" max="11" width="15.7109375" style="27" customWidth="1"/>
    <col min="12" max="16384" width="9.140625" style="27" customWidth="1"/>
  </cols>
  <sheetData>
    <row r="1" spans="1:11" ht="18.75">
      <c r="A1" s="284" t="s">
        <v>69</v>
      </c>
      <c r="B1" s="285"/>
      <c r="C1" s="285"/>
      <c r="D1" s="285"/>
      <c r="E1" s="285"/>
      <c r="F1" s="285"/>
      <c r="G1" s="285"/>
      <c r="H1" s="285"/>
      <c r="I1" s="285"/>
      <c r="J1" s="285"/>
      <c r="K1" s="26"/>
    </row>
    <row r="2" spans="1:11" ht="18.75">
      <c r="A2" s="286" t="e">
        <f>#REF!</f>
        <v>#REF!</v>
      </c>
      <c r="B2" s="287"/>
      <c r="C2" s="287"/>
      <c r="D2" s="287"/>
      <c r="E2" s="287"/>
      <c r="F2" s="287"/>
      <c r="G2" s="287"/>
      <c r="H2" s="287"/>
      <c r="I2" s="287"/>
      <c r="J2" s="287"/>
      <c r="K2" s="48"/>
    </row>
    <row r="3" spans="1:11" ht="18.75">
      <c r="A3" s="288" t="s">
        <v>68</v>
      </c>
      <c r="B3" s="289"/>
      <c r="C3" s="289"/>
      <c r="D3" s="289"/>
      <c r="E3" s="289"/>
      <c r="F3" s="289"/>
      <c r="G3" s="289"/>
      <c r="H3" s="289"/>
      <c r="I3" s="289"/>
      <c r="J3" s="289"/>
      <c r="K3" s="28"/>
    </row>
    <row r="4" spans="1:11" ht="18.75">
      <c r="A4" s="29"/>
      <c r="B4" s="30"/>
      <c r="C4" s="30"/>
      <c r="D4" s="30"/>
      <c r="E4" s="30"/>
      <c r="F4" s="30"/>
      <c r="G4" s="30"/>
      <c r="H4" s="30"/>
      <c r="I4" s="290" t="s">
        <v>67</v>
      </c>
      <c r="J4" s="290"/>
      <c r="K4" s="31">
        <v>14.02</v>
      </c>
    </row>
    <row r="5" spans="1:11" ht="15">
      <c r="A5" s="32" t="s">
        <v>104</v>
      </c>
      <c r="B5" s="33"/>
      <c r="C5" s="33"/>
      <c r="D5" s="33"/>
      <c r="E5" s="33"/>
      <c r="F5" s="33"/>
      <c r="G5" s="33"/>
      <c r="H5" s="34"/>
      <c r="I5" s="290" t="s">
        <v>66</v>
      </c>
      <c r="J5" s="290"/>
      <c r="K5" s="31">
        <v>27.03</v>
      </c>
    </row>
    <row r="6" spans="1:11" ht="15">
      <c r="A6" s="32"/>
      <c r="B6" s="33"/>
      <c r="C6" s="33"/>
      <c r="D6" s="33"/>
      <c r="E6" s="33"/>
      <c r="F6" s="33"/>
      <c r="G6" s="33"/>
      <c r="H6" s="34"/>
      <c r="I6" s="34"/>
      <c r="J6" s="35"/>
      <c r="K6" s="36"/>
    </row>
    <row r="7" spans="1:13" ht="18.75">
      <c r="A7" s="291" t="str">
        <f>'ORÇ SANTA LUZIA'!A15:K15</f>
        <v>PA-251 - PA-124 (Ourém) / BR-316 (Santa Luzia do Pará)</v>
      </c>
      <c r="B7" s="292"/>
      <c r="C7" s="292"/>
      <c r="D7" s="292"/>
      <c r="E7" s="292"/>
      <c r="F7" s="292"/>
      <c r="G7" s="292"/>
      <c r="H7" s="292"/>
      <c r="I7" s="292"/>
      <c r="J7" s="292"/>
      <c r="K7" s="293"/>
      <c r="M7" s="37"/>
    </row>
    <row r="8" spans="1:11" ht="51.75">
      <c r="A8" s="57" t="s">
        <v>65</v>
      </c>
      <c r="B8" s="57" t="s">
        <v>64</v>
      </c>
      <c r="C8" s="57" t="s">
        <v>63</v>
      </c>
      <c r="D8" s="10" t="s">
        <v>62</v>
      </c>
      <c r="E8" s="57" t="s">
        <v>61</v>
      </c>
      <c r="F8" s="57" t="s">
        <v>60</v>
      </c>
      <c r="G8" s="10" t="s">
        <v>59</v>
      </c>
      <c r="H8" s="10" t="s">
        <v>105</v>
      </c>
      <c r="I8" s="10" t="s">
        <v>58</v>
      </c>
      <c r="J8" s="49" t="s">
        <v>57</v>
      </c>
      <c r="K8" s="49" t="s">
        <v>56</v>
      </c>
    </row>
    <row r="9" spans="1:11" ht="21" customHeight="1">
      <c r="A9" s="68">
        <v>1</v>
      </c>
      <c r="B9" s="38"/>
      <c r="C9" s="38"/>
      <c r="D9" s="38"/>
      <c r="E9" s="65" t="s">
        <v>55</v>
      </c>
      <c r="F9" s="39"/>
      <c r="G9" s="39"/>
      <c r="H9" s="40"/>
      <c r="I9" s="40"/>
      <c r="J9" s="52"/>
      <c r="K9" s="52"/>
    </row>
    <row r="10" spans="1:11" ht="30">
      <c r="A10" s="41" t="s">
        <v>54</v>
      </c>
      <c r="B10" s="42">
        <v>72961</v>
      </c>
      <c r="C10" s="42" t="s">
        <v>6</v>
      </c>
      <c r="D10" s="42" t="s">
        <v>5</v>
      </c>
      <c r="E10" s="79" t="s">
        <v>53</v>
      </c>
      <c r="F10" s="41" t="s">
        <v>27</v>
      </c>
      <c r="G10" s="84">
        <f>'MEMORIAL QUANT. CBUQ'!I9</f>
        <v>4521.6</v>
      </c>
      <c r="H10" s="43">
        <v>1.2</v>
      </c>
      <c r="I10" s="43">
        <f>IF(D10="S",($K$5/100)*H10,($K$4/100)*H10)+H10</f>
        <v>1.52436</v>
      </c>
      <c r="J10" s="53">
        <f>G10*H10</f>
        <v>5425.92</v>
      </c>
      <c r="K10" s="53">
        <f>I10*G10</f>
        <v>6892.546176</v>
      </c>
    </row>
    <row r="11" spans="1:11" ht="90">
      <c r="A11" s="41" t="s">
        <v>52</v>
      </c>
      <c r="B11" s="76">
        <v>96387</v>
      </c>
      <c r="C11" s="42" t="s">
        <v>6</v>
      </c>
      <c r="D11" s="42" t="s">
        <v>5</v>
      </c>
      <c r="E11" s="79" t="s">
        <v>51</v>
      </c>
      <c r="F11" s="41" t="s">
        <v>25</v>
      </c>
      <c r="G11" s="84">
        <f>'MEMORIAL QUANT. CBUQ'!I10</f>
        <v>678.24</v>
      </c>
      <c r="H11" s="43">
        <v>6.23</v>
      </c>
      <c r="I11" s="43">
        <f aca="true" t="shared" si="0" ref="I11:I13">IF(D11="S",($K$5/100)*H11,($K$4/100)*H11)+H11</f>
        <v>7.913969000000001</v>
      </c>
      <c r="J11" s="53">
        <f aca="true" t="shared" si="1" ref="J11:J13">G11*H11</f>
        <v>4225.4352</v>
      </c>
      <c r="K11" s="53">
        <f aca="true" t="shared" si="2" ref="K11:K13">I11*G11</f>
        <v>5367.57033456</v>
      </c>
    </row>
    <row r="12" spans="1:11" ht="60">
      <c r="A12" s="41" t="s">
        <v>94</v>
      </c>
      <c r="B12" s="76" t="s">
        <v>96</v>
      </c>
      <c r="C12" s="42" t="s">
        <v>6</v>
      </c>
      <c r="D12" s="42" t="s">
        <v>5</v>
      </c>
      <c r="E12" s="79" t="s">
        <v>97</v>
      </c>
      <c r="F12" s="41" t="s">
        <v>25</v>
      </c>
      <c r="G12" s="84">
        <f>'MEMORIAL QUANT. CBUQ'!I11</f>
        <v>678.24</v>
      </c>
      <c r="H12" s="43">
        <v>4.33</v>
      </c>
      <c r="I12" s="43">
        <f t="shared" si="0"/>
        <v>5.500399</v>
      </c>
      <c r="J12" s="53">
        <f t="shared" si="1"/>
        <v>2936.7792</v>
      </c>
      <c r="K12" s="53">
        <f t="shared" si="2"/>
        <v>3730.59061776</v>
      </c>
    </row>
    <row r="13" spans="1:11" ht="60">
      <c r="A13" s="41" t="s">
        <v>95</v>
      </c>
      <c r="B13" s="45">
        <v>72838</v>
      </c>
      <c r="C13" s="42" t="s">
        <v>6</v>
      </c>
      <c r="D13" s="42" t="s">
        <v>5</v>
      </c>
      <c r="E13" s="59" t="s">
        <v>108</v>
      </c>
      <c r="F13" s="44" t="s">
        <v>98</v>
      </c>
      <c r="G13" s="84">
        <f>'MEMORIAL QUANT. CBUQ'!I12</f>
        <v>6511.103999999999</v>
      </c>
      <c r="H13" s="43">
        <v>0.83</v>
      </c>
      <c r="I13" s="43">
        <f t="shared" si="0"/>
        <v>1.054349</v>
      </c>
      <c r="J13" s="53">
        <f t="shared" si="1"/>
        <v>5404.2163199999995</v>
      </c>
      <c r="K13" s="53">
        <f t="shared" si="2"/>
        <v>6864.975991295999</v>
      </c>
    </row>
    <row r="14" spans="1:11" ht="15">
      <c r="A14" s="250" t="s">
        <v>2</v>
      </c>
      <c r="B14" s="251"/>
      <c r="C14" s="251"/>
      <c r="D14" s="251"/>
      <c r="E14" s="251"/>
      <c r="F14" s="251"/>
      <c r="G14" s="251"/>
      <c r="H14" s="251"/>
      <c r="I14" s="252"/>
      <c r="J14" s="53">
        <f>SUM(J10:J13)</f>
        <v>17992.35072</v>
      </c>
      <c r="K14" s="53">
        <f>SUM(K10:K13)</f>
        <v>22855.683119616002</v>
      </c>
    </row>
    <row r="15" spans="1:11" ht="33" customHeight="1">
      <c r="A15" s="68">
        <v>2</v>
      </c>
      <c r="B15" s="38"/>
      <c r="C15" s="38"/>
      <c r="D15" s="38"/>
      <c r="E15" s="65" t="s">
        <v>50</v>
      </c>
      <c r="F15" s="39"/>
      <c r="G15" s="39"/>
      <c r="H15" s="40"/>
      <c r="I15" s="40"/>
      <c r="J15" s="52"/>
      <c r="K15" s="52"/>
    </row>
    <row r="16" spans="1:11" ht="30">
      <c r="A16" s="44" t="s">
        <v>49</v>
      </c>
      <c r="B16" s="45">
        <v>96401</v>
      </c>
      <c r="C16" s="45" t="s">
        <v>6</v>
      </c>
      <c r="D16" s="45" t="s">
        <v>5</v>
      </c>
      <c r="E16" s="80" t="s">
        <v>99</v>
      </c>
      <c r="F16" s="44" t="s">
        <v>27</v>
      </c>
      <c r="G16" s="23">
        <f>'MEMORIAL QUANT. CBUQ'!H16</f>
        <v>3888.0000000000005</v>
      </c>
      <c r="H16" s="46">
        <v>4.28</v>
      </c>
      <c r="I16" s="43">
        <f aca="true" t="shared" si="3" ref="I16:I20">IF(D16="S",($K$5/100)*H16,($K$4/100)*H16)+H16</f>
        <v>5.436884</v>
      </c>
      <c r="J16" s="54">
        <f>G16*H16</f>
        <v>16640.640000000003</v>
      </c>
      <c r="K16" s="53">
        <f>I16*G16</f>
        <v>21138.604992000004</v>
      </c>
    </row>
    <row r="17" spans="1:11" ht="75">
      <c r="A17" s="44" t="s">
        <v>48</v>
      </c>
      <c r="B17" s="45">
        <v>72840</v>
      </c>
      <c r="C17" s="45" t="s">
        <v>6</v>
      </c>
      <c r="D17" s="45" t="s">
        <v>5</v>
      </c>
      <c r="E17" s="59" t="s">
        <v>144</v>
      </c>
      <c r="F17" s="44" t="s">
        <v>98</v>
      </c>
      <c r="G17" s="23">
        <f>'MEMORIAL QUANT. CBUQ'!H17</f>
        <v>320.52672000000007</v>
      </c>
      <c r="H17" s="46">
        <v>0.56</v>
      </c>
      <c r="I17" s="43">
        <f t="shared" si="3"/>
        <v>0.711368</v>
      </c>
      <c r="J17" s="54">
        <f>G17*H17</f>
        <v>179.49496320000006</v>
      </c>
      <c r="K17" s="53">
        <f>I17*G17</f>
        <v>228.01245175296006</v>
      </c>
    </row>
    <row r="18" spans="1:11" ht="75">
      <c r="A18" s="41" t="s">
        <v>47</v>
      </c>
      <c r="B18" s="42">
        <v>95996</v>
      </c>
      <c r="C18" s="42" t="s">
        <v>6</v>
      </c>
      <c r="D18" s="42" t="s">
        <v>5</v>
      </c>
      <c r="E18" s="79" t="s">
        <v>46</v>
      </c>
      <c r="F18" s="41" t="s">
        <v>25</v>
      </c>
      <c r="G18" s="84">
        <f>'MEMORIAL QUANT. CBUQ'!H18</f>
        <v>194.40000000000003</v>
      </c>
      <c r="H18" s="43">
        <v>641.91</v>
      </c>
      <c r="I18" s="43">
        <f t="shared" si="3"/>
        <v>815.418273</v>
      </c>
      <c r="J18" s="54">
        <f>G18*H18</f>
        <v>124787.30400000002</v>
      </c>
      <c r="K18" s="53">
        <f>I18*G18</f>
        <v>158517.31227120003</v>
      </c>
    </row>
    <row r="19" spans="1:11" ht="60">
      <c r="A19" s="41" t="s">
        <v>45</v>
      </c>
      <c r="B19" s="45">
        <v>95303</v>
      </c>
      <c r="C19" s="45" t="s">
        <v>6</v>
      </c>
      <c r="D19" s="45" t="s">
        <v>5</v>
      </c>
      <c r="E19" s="80" t="s">
        <v>44</v>
      </c>
      <c r="F19" s="44" t="s">
        <v>22</v>
      </c>
      <c r="G19" s="84">
        <f>'MEMORIAL QUANT. CBUQ'!H19</f>
        <v>13355.280000000002</v>
      </c>
      <c r="H19" s="43">
        <v>0.95</v>
      </c>
      <c r="I19" s="43">
        <f t="shared" si="3"/>
        <v>1.206785</v>
      </c>
      <c r="J19" s="54">
        <f>G19*H19</f>
        <v>12687.516000000001</v>
      </c>
      <c r="K19" s="53">
        <f>I19*G19</f>
        <v>16116.951574800003</v>
      </c>
    </row>
    <row r="20" spans="1:11" ht="45">
      <c r="A20" s="41" t="s">
        <v>43</v>
      </c>
      <c r="B20" s="42">
        <v>94963</v>
      </c>
      <c r="C20" s="42" t="s">
        <v>6</v>
      </c>
      <c r="D20" s="42" t="s">
        <v>5</v>
      </c>
      <c r="E20" s="62" t="s">
        <v>145</v>
      </c>
      <c r="F20" s="41" t="s">
        <v>25</v>
      </c>
      <c r="G20" s="84">
        <f>'MEMORIAL QUANT. CBUQ'!G22:H22</f>
        <v>0.22607999999999998</v>
      </c>
      <c r="H20" s="47">
        <v>339.24</v>
      </c>
      <c r="I20" s="43">
        <f t="shared" si="3"/>
        <v>430.936572</v>
      </c>
      <c r="J20" s="54">
        <f>G20*H20</f>
        <v>76.69537919999999</v>
      </c>
      <c r="K20" s="53">
        <f>I20*G20</f>
        <v>97.42614019775999</v>
      </c>
    </row>
    <row r="21" spans="1:11" ht="15">
      <c r="A21" s="262" t="s">
        <v>2</v>
      </c>
      <c r="B21" s="263"/>
      <c r="C21" s="263"/>
      <c r="D21" s="263"/>
      <c r="E21" s="263"/>
      <c r="F21" s="263"/>
      <c r="G21" s="263"/>
      <c r="H21" s="263"/>
      <c r="I21" s="264"/>
      <c r="J21" s="53">
        <f>SUM(J16:J20)</f>
        <v>154371.65034240004</v>
      </c>
      <c r="K21" s="53">
        <f>SUM(K16:K20)</f>
        <v>196098.30742995077</v>
      </c>
    </row>
    <row r="22" spans="1:11" ht="15" customHeight="1">
      <c r="A22" s="68">
        <v>3</v>
      </c>
      <c r="B22" s="38"/>
      <c r="C22" s="38"/>
      <c r="D22" s="38"/>
      <c r="E22" s="65" t="s">
        <v>42</v>
      </c>
      <c r="F22" s="39"/>
      <c r="G22" s="39"/>
      <c r="H22" s="40"/>
      <c r="I22" s="40"/>
      <c r="J22" s="52"/>
      <c r="K22" s="52"/>
    </row>
    <row r="23" spans="1:11" ht="105">
      <c r="A23" s="41" t="s">
        <v>41</v>
      </c>
      <c r="B23" s="42">
        <v>94996</v>
      </c>
      <c r="C23" s="42" t="s">
        <v>6</v>
      </c>
      <c r="D23" s="42" t="s">
        <v>5</v>
      </c>
      <c r="E23" s="58" t="s">
        <v>112</v>
      </c>
      <c r="F23" s="41" t="s">
        <v>27</v>
      </c>
      <c r="G23" s="84">
        <f>'MEMORIAL QUANT. CBUQ'!I26</f>
        <v>24.48</v>
      </c>
      <c r="H23" s="43">
        <v>80.97</v>
      </c>
      <c r="I23" s="43">
        <f aca="true" t="shared" si="4" ref="I23">IF(D23="S",($K$5/100)*H23,($K$4/100)*H23)+H23</f>
        <v>102.856191</v>
      </c>
      <c r="J23" s="53">
        <f>G23*H23</f>
        <v>1982.1456</v>
      </c>
      <c r="K23" s="53">
        <f>G23*I23</f>
        <v>2517.91955568</v>
      </c>
    </row>
    <row r="24" spans="1:11" ht="15">
      <c r="A24" s="250" t="s">
        <v>2</v>
      </c>
      <c r="B24" s="251"/>
      <c r="C24" s="251"/>
      <c r="D24" s="251"/>
      <c r="E24" s="251"/>
      <c r="F24" s="251"/>
      <c r="G24" s="251"/>
      <c r="H24" s="251"/>
      <c r="I24" s="252"/>
      <c r="J24" s="53">
        <f>J23</f>
        <v>1982.1456</v>
      </c>
      <c r="K24" s="53">
        <f>K23</f>
        <v>2517.91955568</v>
      </c>
    </row>
    <row r="25" spans="1:11" ht="21" customHeight="1">
      <c r="A25" s="68">
        <v>4</v>
      </c>
      <c r="B25" s="65"/>
      <c r="C25" s="65"/>
      <c r="D25" s="65"/>
      <c r="E25" s="65" t="s">
        <v>40</v>
      </c>
      <c r="F25" s="39"/>
      <c r="G25" s="39"/>
      <c r="H25" s="40"/>
      <c r="I25" s="40"/>
      <c r="J25" s="52"/>
      <c r="K25" s="52"/>
    </row>
    <row r="26" spans="1:11" ht="75">
      <c r="A26" s="41" t="s">
        <v>39</v>
      </c>
      <c r="B26" s="42">
        <v>72947</v>
      </c>
      <c r="C26" s="42" t="s">
        <v>6</v>
      </c>
      <c r="D26" s="42" t="s">
        <v>5</v>
      </c>
      <c r="E26" s="58" t="s">
        <v>146</v>
      </c>
      <c r="F26" s="41" t="s">
        <v>27</v>
      </c>
      <c r="G26" s="84">
        <f>SUM('MEMORIAL QUANT. CBUQ'!G30:G31)</f>
        <v>272.52</v>
      </c>
      <c r="H26" s="43">
        <v>24.57</v>
      </c>
      <c r="I26" s="43">
        <f aca="true" t="shared" si="5" ref="I26:I29">IF(D26="S",($K$5/100)*H26,($K$4/100)*H26)+H26</f>
        <v>31.211271</v>
      </c>
      <c r="J26" s="53">
        <f>G26*H26</f>
        <v>6695.8164</v>
      </c>
      <c r="K26" s="53">
        <f>I26*G26</f>
        <v>8505.69557292</v>
      </c>
    </row>
    <row r="27" spans="1:11" ht="45">
      <c r="A27" s="77" t="s">
        <v>38</v>
      </c>
      <c r="B27" s="83">
        <v>36178</v>
      </c>
      <c r="C27" s="83" t="s">
        <v>6</v>
      </c>
      <c r="D27" s="83" t="s">
        <v>10</v>
      </c>
      <c r="E27" s="87" t="s">
        <v>121</v>
      </c>
      <c r="F27" s="85" t="s">
        <v>14</v>
      </c>
      <c r="G27" s="86">
        <f>'MEMORIAL QUANT. CBUQ'!G32</f>
        <v>35.99999999999999</v>
      </c>
      <c r="H27" s="43">
        <v>6.67</v>
      </c>
      <c r="I27" s="43">
        <f t="shared" si="5"/>
        <v>7.605134</v>
      </c>
      <c r="J27" s="53">
        <f>G27*H27</f>
        <v>240.11999999999995</v>
      </c>
      <c r="K27" s="53">
        <f>I27*G27</f>
        <v>273.78482399999996</v>
      </c>
    </row>
    <row r="28" spans="1:11" ht="30">
      <c r="A28" s="41" t="s">
        <v>37</v>
      </c>
      <c r="B28" s="42">
        <v>34723</v>
      </c>
      <c r="C28" s="42" t="s">
        <v>6</v>
      </c>
      <c r="D28" s="42" t="s">
        <v>10</v>
      </c>
      <c r="E28" s="79" t="s">
        <v>36</v>
      </c>
      <c r="F28" s="41" t="s">
        <v>27</v>
      </c>
      <c r="G28" s="84">
        <f>SUM('MEMORIAL QUANT. CBUQ'!G35:G38)</f>
        <v>2.7</v>
      </c>
      <c r="H28" s="43">
        <v>519.75</v>
      </c>
      <c r="I28" s="43">
        <f t="shared" si="5"/>
        <v>592.61895</v>
      </c>
      <c r="J28" s="53">
        <f>G28*H28</f>
        <v>1403.325</v>
      </c>
      <c r="K28" s="53">
        <f>I28*G28</f>
        <v>1600.0711650000003</v>
      </c>
    </row>
    <row r="29" spans="1:11" ht="60">
      <c r="A29" s="61" t="s">
        <v>131</v>
      </c>
      <c r="B29" s="42">
        <v>21013</v>
      </c>
      <c r="C29" s="63" t="s">
        <v>6</v>
      </c>
      <c r="D29" s="63" t="s">
        <v>10</v>
      </c>
      <c r="E29" s="87" t="s">
        <v>152</v>
      </c>
      <c r="F29" s="61" t="s">
        <v>3</v>
      </c>
      <c r="G29" s="84">
        <f>'MEMORIAL QUANT. CBUQ'!G41</f>
        <v>44.8</v>
      </c>
      <c r="H29" s="43">
        <v>33.31</v>
      </c>
      <c r="I29" s="43">
        <f t="shared" si="5"/>
        <v>37.980062000000004</v>
      </c>
      <c r="J29" s="53">
        <f>G29*H29</f>
        <v>1492.288</v>
      </c>
      <c r="K29" s="53">
        <f>G29*I29</f>
        <v>1701.5067776</v>
      </c>
    </row>
    <row r="30" spans="1:11" ht="15.75" customHeight="1">
      <c r="A30" s="250" t="s">
        <v>2</v>
      </c>
      <c r="B30" s="251"/>
      <c r="C30" s="251"/>
      <c r="D30" s="251"/>
      <c r="E30" s="251"/>
      <c r="F30" s="251"/>
      <c r="G30" s="251"/>
      <c r="H30" s="251"/>
      <c r="I30" s="252"/>
      <c r="J30" s="53">
        <f>SUM(J26:J29)</f>
        <v>9831.5494</v>
      </c>
      <c r="K30" s="53">
        <f>SUM(K26:K29)</f>
        <v>12081.058339520001</v>
      </c>
    </row>
    <row r="31" spans="1:11" ht="15">
      <c r="A31" s="68">
        <v>5</v>
      </c>
      <c r="B31" s="38"/>
      <c r="C31" s="38"/>
      <c r="D31" s="38"/>
      <c r="E31" s="65" t="s">
        <v>35</v>
      </c>
      <c r="F31" s="39"/>
      <c r="G31" s="39"/>
      <c r="H31" s="40"/>
      <c r="I31" s="40"/>
      <c r="J31" s="52"/>
      <c r="K31" s="52"/>
    </row>
    <row r="32" spans="1:11" ht="60">
      <c r="A32" s="44" t="s">
        <v>34</v>
      </c>
      <c r="B32" s="42">
        <v>94265</v>
      </c>
      <c r="C32" s="42" t="s">
        <v>6</v>
      </c>
      <c r="D32" s="45" t="s">
        <v>5</v>
      </c>
      <c r="E32" s="79" t="s">
        <v>33</v>
      </c>
      <c r="F32" s="44" t="s">
        <v>3</v>
      </c>
      <c r="G32" s="23">
        <f>'MEMORIAL QUANT. CBUQ'!K46</f>
        <v>1440</v>
      </c>
      <c r="H32" s="46">
        <v>30.08</v>
      </c>
      <c r="I32" s="43">
        <f aca="true" t="shared" si="6" ref="I32:I51">IF(D32="S",($K$5/100)*H32,($K$4/100)*H32)+H32</f>
        <v>38.210623999999996</v>
      </c>
      <c r="J32" s="54">
        <f aca="true" t="shared" si="7" ref="J32:J51">G32*H32</f>
        <v>43315.2</v>
      </c>
      <c r="K32" s="53">
        <f aca="true" t="shared" si="8" ref="K32:K51">I32*G32</f>
        <v>55023.298559999996</v>
      </c>
    </row>
    <row r="33" spans="1:11" ht="60">
      <c r="A33" s="41" t="s">
        <v>32</v>
      </c>
      <c r="B33" s="42">
        <v>94281</v>
      </c>
      <c r="C33" s="42" t="s">
        <v>6</v>
      </c>
      <c r="D33" s="42" t="s">
        <v>5</v>
      </c>
      <c r="E33" s="79" t="s">
        <v>31</v>
      </c>
      <c r="F33" s="41" t="s">
        <v>3</v>
      </c>
      <c r="G33" s="84">
        <f>'MEMORIAL QUANT. CBUQ'!K47</f>
        <v>1440</v>
      </c>
      <c r="H33" s="43">
        <v>35.81</v>
      </c>
      <c r="I33" s="43">
        <f t="shared" si="6"/>
        <v>45.489443</v>
      </c>
      <c r="J33" s="54">
        <f t="shared" si="7"/>
        <v>51566.4</v>
      </c>
      <c r="K33" s="53">
        <f t="shared" si="8"/>
        <v>65504.797920000005</v>
      </c>
    </row>
    <row r="34" spans="1:11" ht="165">
      <c r="A34" s="77" t="s">
        <v>30</v>
      </c>
      <c r="B34" s="2">
        <v>90105</v>
      </c>
      <c r="C34" s="2" t="s">
        <v>6</v>
      </c>
      <c r="D34" s="2" t="s">
        <v>5</v>
      </c>
      <c r="E34" s="58" t="s">
        <v>150</v>
      </c>
      <c r="F34" s="41" t="s">
        <v>25</v>
      </c>
      <c r="G34" s="84">
        <f>'MEMORIAL QUANT. CBUQ'!K48</f>
        <v>95.04</v>
      </c>
      <c r="H34" s="43">
        <v>11.38</v>
      </c>
      <c r="I34" s="43">
        <f t="shared" si="6"/>
        <v>14.456014000000001</v>
      </c>
      <c r="J34" s="54">
        <f t="shared" si="7"/>
        <v>1081.5552000000002</v>
      </c>
      <c r="K34" s="53">
        <f t="shared" si="8"/>
        <v>1373.8995705600003</v>
      </c>
    </row>
    <row r="35" spans="1:11" ht="60">
      <c r="A35" s="41" t="s">
        <v>29</v>
      </c>
      <c r="B35" s="42">
        <v>94097</v>
      </c>
      <c r="C35" s="42" t="s">
        <v>6</v>
      </c>
      <c r="D35" s="42" t="s">
        <v>5</v>
      </c>
      <c r="E35" s="79" t="s">
        <v>28</v>
      </c>
      <c r="F35" s="41" t="s">
        <v>27</v>
      </c>
      <c r="G35" s="84">
        <f>'MEMORIAL QUANT. CBUQ'!K49</f>
        <v>633.6</v>
      </c>
      <c r="H35" s="43">
        <v>4.15</v>
      </c>
      <c r="I35" s="43">
        <f t="shared" si="6"/>
        <v>5.271745</v>
      </c>
      <c r="J35" s="54">
        <f t="shared" si="7"/>
        <v>2629.4400000000005</v>
      </c>
      <c r="K35" s="53">
        <f t="shared" si="8"/>
        <v>3340.1776320000004</v>
      </c>
    </row>
    <row r="36" spans="1:11" ht="45">
      <c r="A36" s="61" t="s">
        <v>26</v>
      </c>
      <c r="B36" s="2">
        <v>95290</v>
      </c>
      <c r="C36" s="2" t="s">
        <v>6</v>
      </c>
      <c r="D36" s="2" t="s">
        <v>5</v>
      </c>
      <c r="E36" s="73" t="s">
        <v>23</v>
      </c>
      <c r="F36" s="66" t="s">
        <v>135</v>
      </c>
      <c r="G36" s="84">
        <f>'MEMORIAL QUANT. CBUQ'!K50</f>
        <v>950.4000000000001</v>
      </c>
      <c r="H36" s="43">
        <v>1.74</v>
      </c>
      <c r="I36" s="43">
        <f t="shared" si="6"/>
        <v>2.210322</v>
      </c>
      <c r="J36" s="54">
        <f t="shared" si="7"/>
        <v>1653.6960000000001</v>
      </c>
      <c r="K36" s="53">
        <f t="shared" si="8"/>
        <v>2100.6900288</v>
      </c>
    </row>
    <row r="37" spans="1:11" ht="30">
      <c r="A37" s="66" t="s">
        <v>24</v>
      </c>
      <c r="B37" s="2">
        <v>7781</v>
      </c>
      <c r="C37" s="2" t="s">
        <v>6</v>
      </c>
      <c r="D37" s="2" t="s">
        <v>10</v>
      </c>
      <c r="E37" s="58" t="s">
        <v>9</v>
      </c>
      <c r="F37" s="66" t="s">
        <v>3</v>
      </c>
      <c r="G37" s="84">
        <f>'MEMORIAL QUANT. CBUQ'!K52</f>
        <v>0</v>
      </c>
      <c r="H37" s="43">
        <v>51.95</v>
      </c>
      <c r="I37" s="43">
        <f t="shared" si="6"/>
        <v>59.23339</v>
      </c>
      <c r="J37" s="54">
        <f t="shared" si="7"/>
        <v>0</v>
      </c>
      <c r="K37" s="53">
        <f t="shared" si="8"/>
        <v>0</v>
      </c>
    </row>
    <row r="38" spans="1:11" ht="165">
      <c r="A38" s="77" t="s">
        <v>21</v>
      </c>
      <c r="B38" s="2">
        <v>90106</v>
      </c>
      <c r="C38" s="2" t="s">
        <v>6</v>
      </c>
      <c r="D38" s="2" t="s">
        <v>5</v>
      </c>
      <c r="E38" s="58" t="s">
        <v>151</v>
      </c>
      <c r="F38" s="66" t="s">
        <v>25</v>
      </c>
      <c r="G38" s="84">
        <f>'MEMORIAL QUANT. CBUQ'!K53</f>
        <v>0</v>
      </c>
      <c r="H38" s="86">
        <v>9.73</v>
      </c>
      <c r="I38" s="43">
        <f t="shared" si="6"/>
        <v>12.360019000000001</v>
      </c>
      <c r="J38" s="54">
        <f t="shared" si="7"/>
        <v>0</v>
      </c>
      <c r="K38" s="53">
        <f t="shared" si="8"/>
        <v>0</v>
      </c>
    </row>
    <row r="39" spans="1:11" ht="60">
      <c r="A39" s="66" t="s">
        <v>18</v>
      </c>
      <c r="B39" s="2">
        <v>94097</v>
      </c>
      <c r="C39" s="2" t="s">
        <v>6</v>
      </c>
      <c r="D39" s="2" t="s">
        <v>5</v>
      </c>
      <c r="E39" s="58" t="s">
        <v>28</v>
      </c>
      <c r="F39" s="66" t="s">
        <v>25</v>
      </c>
      <c r="G39" s="84">
        <f>'MEMORIAL QUANT. CBUQ'!K54</f>
        <v>0</v>
      </c>
      <c r="H39" s="43">
        <v>4.15</v>
      </c>
      <c r="I39" s="43">
        <f t="shared" si="6"/>
        <v>5.271745</v>
      </c>
      <c r="J39" s="54">
        <f t="shared" si="7"/>
        <v>0</v>
      </c>
      <c r="K39" s="53">
        <f t="shared" si="8"/>
        <v>0</v>
      </c>
    </row>
    <row r="40" spans="1:11" ht="90">
      <c r="A40" s="66" t="s">
        <v>16</v>
      </c>
      <c r="B40" s="2">
        <v>93378</v>
      </c>
      <c r="C40" s="2" t="s">
        <v>6</v>
      </c>
      <c r="D40" s="2" t="s">
        <v>5</v>
      </c>
      <c r="E40" s="58" t="s">
        <v>147</v>
      </c>
      <c r="F40" s="66" t="s">
        <v>25</v>
      </c>
      <c r="G40" s="84">
        <f>'MEMORIAL QUANT. CBUQ'!K55</f>
        <v>0</v>
      </c>
      <c r="H40" s="43">
        <v>18.15</v>
      </c>
      <c r="I40" s="43">
        <f t="shared" si="6"/>
        <v>23.055944999999998</v>
      </c>
      <c r="J40" s="54">
        <f t="shared" si="7"/>
        <v>0</v>
      </c>
      <c r="K40" s="53">
        <f t="shared" si="8"/>
        <v>0</v>
      </c>
    </row>
    <row r="41" spans="1:11" ht="90">
      <c r="A41" s="66" t="s">
        <v>13</v>
      </c>
      <c r="B41" s="2">
        <v>92809</v>
      </c>
      <c r="C41" s="2" t="s">
        <v>6</v>
      </c>
      <c r="D41" s="2" t="s">
        <v>5</v>
      </c>
      <c r="E41" s="58" t="s">
        <v>148</v>
      </c>
      <c r="F41" s="66" t="s">
        <v>3</v>
      </c>
      <c r="G41" s="84">
        <f>'MEMORIAL QUANT. CBUQ'!K56</f>
        <v>0</v>
      </c>
      <c r="H41" s="43">
        <v>35.08</v>
      </c>
      <c r="I41" s="43">
        <f t="shared" si="6"/>
        <v>44.562124</v>
      </c>
      <c r="J41" s="54">
        <f t="shared" si="7"/>
        <v>0</v>
      </c>
      <c r="K41" s="53">
        <f t="shared" si="8"/>
        <v>0</v>
      </c>
    </row>
    <row r="42" spans="1:11" ht="45">
      <c r="A42" s="66" t="s">
        <v>11</v>
      </c>
      <c r="B42" s="4">
        <v>95290</v>
      </c>
      <c r="C42" s="2" t="s">
        <v>6</v>
      </c>
      <c r="D42" s="2" t="s">
        <v>5</v>
      </c>
      <c r="E42" s="59" t="s">
        <v>23</v>
      </c>
      <c r="F42" s="3" t="s">
        <v>22</v>
      </c>
      <c r="G42" s="84">
        <f>'MEMORIAL QUANT. CBUQ'!K57</f>
        <v>0</v>
      </c>
      <c r="H42" s="43">
        <v>1.74</v>
      </c>
      <c r="I42" s="43">
        <f t="shared" si="6"/>
        <v>2.210322</v>
      </c>
      <c r="J42" s="54">
        <f t="shared" si="7"/>
        <v>0</v>
      </c>
      <c r="K42" s="53">
        <f t="shared" si="8"/>
        <v>0</v>
      </c>
    </row>
    <row r="43" spans="1:11" ht="30">
      <c r="A43" s="66" t="s">
        <v>8</v>
      </c>
      <c r="B43" s="2">
        <v>7793</v>
      </c>
      <c r="C43" s="2" t="s">
        <v>6</v>
      </c>
      <c r="D43" s="2" t="s">
        <v>10</v>
      </c>
      <c r="E43" s="58" t="s">
        <v>12</v>
      </c>
      <c r="F43" s="66" t="s">
        <v>3</v>
      </c>
      <c r="G43" s="84">
        <f>'MEMORIAL QUANT. CBUQ'!K58</f>
        <v>0</v>
      </c>
      <c r="H43" s="43">
        <v>104.87</v>
      </c>
      <c r="I43" s="43">
        <f t="shared" si="6"/>
        <v>119.57277400000001</v>
      </c>
      <c r="J43" s="54">
        <f t="shared" si="7"/>
        <v>0</v>
      </c>
      <c r="K43" s="53">
        <f t="shared" si="8"/>
        <v>0</v>
      </c>
    </row>
    <row r="44" spans="1:11" ht="165">
      <c r="A44" s="77" t="s">
        <v>7</v>
      </c>
      <c r="B44" s="2">
        <v>90106</v>
      </c>
      <c r="C44" s="2" t="s">
        <v>6</v>
      </c>
      <c r="D44" s="2" t="s">
        <v>5</v>
      </c>
      <c r="E44" s="59" t="s">
        <v>151</v>
      </c>
      <c r="F44" s="3" t="s">
        <v>25</v>
      </c>
      <c r="G44" s="84">
        <f>'MEMORIAL QUANT. CBUQ'!K59</f>
        <v>0</v>
      </c>
      <c r="H44" s="86">
        <v>9.73</v>
      </c>
      <c r="I44" s="43">
        <f t="shared" si="6"/>
        <v>12.360019000000001</v>
      </c>
      <c r="J44" s="54">
        <f t="shared" si="7"/>
        <v>0</v>
      </c>
      <c r="K44" s="53">
        <f t="shared" si="8"/>
        <v>0</v>
      </c>
    </row>
    <row r="45" spans="1:11" ht="60">
      <c r="A45" s="66" t="s">
        <v>137</v>
      </c>
      <c r="B45" s="2">
        <v>94097</v>
      </c>
      <c r="C45" s="2" t="s">
        <v>6</v>
      </c>
      <c r="D45" s="2" t="s">
        <v>5</v>
      </c>
      <c r="E45" s="58" t="s">
        <v>28</v>
      </c>
      <c r="F45" s="66" t="s">
        <v>25</v>
      </c>
      <c r="G45" s="84">
        <f>'MEMORIAL QUANT. CBUQ'!K60</f>
        <v>0</v>
      </c>
      <c r="H45" s="43">
        <v>4.15</v>
      </c>
      <c r="I45" s="43">
        <f t="shared" si="6"/>
        <v>5.271745</v>
      </c>
      <c r="J45" s="54">
        <f t="shared" si="7"/>
        <v>0</v>
      </c>
      <c r="K45" s="53">
        <f t="shared" si="8"/>
        <v>0</v>
      </c>
    </row>
    <row r="46" spans="1:11" ht="90">
      <c r="A46" s="66" t="s">
        <v>138</v>
      </c>
      <c r="B46" s="2">
        <v>93378</v>
      </c>
      <c r="C46" s="2" t="s">
        <v>6</v>
      </c>
      <c r="D46" s="2" t="s">
        <v>5</v>
      </c>
      <c r="E46" s="58" t="s">
        <v>147</v>
      </c>
      <c r="F46" s="66" t="s">
        <v>25</v>
      </c>
      <c r="G46" s="84">
        <f>'MEMORIAL QUANT. CBUQ'!K61</f>
        <v>0</v>
      </c>
      <c r="H46" s="43">
        <v>18.15</v>
      </c>
      <c r="I46" s="43">
        <f t="shared" si="6"/>
        <v>23.055944999999998</v>
      </c>
      <c r="J46" s="54">
        <f t="shared" si="7"/>
        <v>0</v>
      </c>
      <c r="K46" s="53">
        <f t="shared" si="8"/>
        <v>0</v>
      </c>
    </row>
    <row r="47" spans="1:11" ht="90">
      <c r="A47" s="66" t="s">
        <v>139</v>
      </c>
      <c r="B47" s="2">
        <v>92811</v>
      </c>
      <c r="C47" s="2" t="s">
        <v>6</v>
      </c>
      <c r="D47" s="2" t="s">
        <v>5</v>
      </c>
      <c r="E47" s="58" t="s">
        <v>4</v>
      </c>
      <c r="F47" s="66" t="s">
        <v>3</v>
      </c>
      <c r="G47" s="84">
        <f>'MEMORIAL QUANT. CBUQ'!K62</f>
        <v>0</v>
      </c>
      <c r="H47" s="43">
        <v>50.87</v>
      </c>
      <c r="I47" s="43">
        <f t="shared" si="6"/>
        <v>64.620161</v>
      </c>
      <c r="J47" s="54">
        <f t="shared" si="7"/>
        <v>0</v>
      </c>
      <c r="K47" s="53">
        <f t="shared" si="8"/>
        <v>0</v>
      </c>
    </row>
    <row r="48" spans="1:11" ht="45">
      <c r="A48" s="66" t="s">
        <v>140</v>
      </c>
      <c r="B48" s="4">
        <v>95290</v>
      </c>
      <c r="C48" s="2" t="s">
        <v>6</v>
      </c>
      <c r="D48" s="2" t="s">
        <v>5</v>
      </c>
      <c r="E48" s="59" t="s">
        <v>23</v>
      </c>
      <c r="F48" s="3" t="s">
        <v>22</v>
      </c>
      <c r="G48" s="84">
        <f>'MEMORIAL QUANT. CBUQ'!K63</f>
        <v>0</v>
      </c>
      <c r="H48" s="43">
        <v>1.74</v>
      </c>
      <c r="I48" s="43">
        <f t="shared" si="6"/>
        <v>2.210322</v>
      </c>
      <c r="J48" s="54">
        <f t="shared" si="7"/>
        <v>0</v>
      </c>
      <c r="K48" s="53">
        <f t="shared" si="8"/>
        <v>0</v>
      </c>
    </row>
    <row r="49" spans="1:11" ht="75">
      <c r="A49" s="66" t="s">
        <v>141</v>
      </c>
      <c r="B49" s="2">
        <v>83659</v>
      </c>
      <c r="C49" s="2" t="s">
        <v>20</v>
      </c>
      <c r="D49" s="2" t="s">
        <v>5</v>
      </c>
      <c r="E49" s="58" t="s">
        <v>19</v>
      </c>
      <c r="F49" s="66" t="s">
        <v>14</v>
      </c>
      <c r="G49" s="84">
        <f>'MEMORIAL QUANT. CBUQ'!K64</f>
        <v>0</v>
      </c>
      <c r="H49" s="43">
        <v>647.98</v>
      </c>
      <c r="I49" s="43">
        <f t="shared" si="6"/>
        <v>823.128994</v>
      </c>
      <c r="J49" s="54">
        <f t="shared" si="7"/>
        <v>0</v>
      </c>
      <c r="K49" s="53">
        <f t="shared" si="8"/>
        <v>0</v>
      </c>
    </row>
    <row r="50" spans="1:11" ht="75">
      <c r="A50" s="66" t="s">
        <v>142</v>
      </c>
      <c r="B50" s="2" t="s">
        <v>149</v>
      </c>
      <c r="C50" s="2" t="s">
        <v>6</v>
      </c>
      <c r="D50" s="2" t="s">
        <v>5</v>
      </c>
      <c r="E50" s="58" t="s">
        <v>17</v>
      </c>
      <c r="F50" s="66" t="s">
        <v>14</v>
      </c>
      <c r="G50" s="84">
        <f>'MEMORIAL QUANT. CBUQ'!K65</f>
        <v>0</v>
      </c>
      <c r="H50" s="43">
        <v>319.32</v>
      </c>
      <c r="I50" s="43">
        <f t="shared" si="6"/>
        <v>405.632196</v>
      </c>
      <c r="J50" s="54">
        <f t="shared" si="7"/>
        <v>0</v>
      </c>
      <c r="K50" s="53">
        <f t="shared" si="8"/>
        <v>0</v>
      </c>
    </row>
    <row r="51" spans="1:11" ht="60">
      <c r="A51" s="66" t="s">
        <v>143</v>
      </c>
      <c r="B51" s="2">
        <v>21090</v>
      </c>
      <c r="C51" s="2" t="s">
        <v>6</v>
      </c>
      <c r="D51" s="2" t="s">
        <v>10</v>
      </c>
      <c r="E51" s="58" t="s">
        <v>15</v>
      </c>
      <c r="F51" s="66" t="s">
        <v>14</v>
      </c>
      <c r="G51" s="84">
        <f>'MEMORIAL QUANT. CBUQ'!K66</f>
        <v>0</v>
      </c>
      <c r="H51" s="43">
        <v>431.62</v>
      </c>
      <c r="I51" s="43">
        <f t="shared" si="6"/>
        <v>492.133124</v>
      </c>
      <c r="J51" s="54">
        <f t="shared" si="7"/>
        <v>0</v>
      </c>
      <c r="K51" s="53">
        <f t="shared" si="8"/>
        <v>0</v>
      </c>
    </row>
    <row r="52" spans="1:11" ht="15">
      <c r="A52" s="250" t="s">
        <v>2</v>
      </c>
      <c r="B52" s="251"/>
      <c r="C52" s="251"/>
      <c r="D52" s="251"/>
      <c r="E52" s="251"/>
      <c r="F52" s="251"/>
      <c r="G52" s="251"/>
      <c r="H52" s="251"/>
      <c r="I52" s="252"/>
      <c r="J52" s="53">
        <f>SUM(J32:J51)</f>
        <v>100246.2912</v>
      </c>
      <c r="K52" s="53">
        <f>SUM(K32:K51)</f>
        <v>127342.86371136001</v>
      </c>
    </row>
    <row r="53" spans="1:11" ht="17.25">
      <c r="A53" s="253" t="s">
        <v>1</v>
      </c>
      <c r="B53" s="253"/>
      <c r="C53" s="253"/>
      <c r="D53" s="253"/>
      <c r="E53" s="253"/>
      <c r="F53" s="253"/>
      <c r="G53" s="253"/>
      <c r="H53" s="253"/>
      <c r="I53" s="57"/>
      <c r="J53" s="282">
        <f>J14+J21+J24+J30+J52</f>
        <v>284423.9872624</v>
      </c>
      <c r="K53" s="283"/>
    </row>
    <row r="54" spans="1:11" ht="17.25">
      <c r="A54" s="253" t="s">
        <v>0</v>
      </c>
      <c r="B54" s="253"/>
      <c r="C54" s="253"/>
      <c r="D54" s="253"/>
      <c r="E54" s="253"/>
      <c r="F54" s="253"/>
      <c r="G54" s="253"/>
      <c r="H54" s="253"/>
      <c r="I54" s="57"/>
      <c r="J54" s="282">
        <f>K14+K21+K24+K30+K52</f>
        <v>360895.8321561268</v>
      </c>
      <c r="K54" s="283"/>
    </row>
  </sheetData>
  <sheetProtection algorithmName="SHA-512" hashValue="m3RR5gaLXeZMcGmnGqXLwCQZjP8EWEmu1M3vt5b3vS72iHMQDrgCf0Yur5nlCzwf794QrjX8MhzvStQ8FtpIFA==" saltValue="gf/GUD6LU7mmDWWYuiY2jw==" spinCount="100000" sheet="1" objects="1" scenarios="1"/>
  <autoFilter ref="A8:K54"/>
  <mergeCells count="15">
    <mergeCell ref="A14:I14"/>
    <mergeCell ref="A21:I21"/>
    <mergeCell ref="A24:I24"/>
    <mergeCell ref="A30:I30"/>
    <mergeCell ref="A7:K7"/>
    <mergeCell ref="A1:J1"/>
    <mergeCell ref="A2:J2"/>
    <mergeCell ref="A3:J3"/>
    <mergeCell ref="I4:J4"/>
    <mergeCell ref="I5:J5"/>
    <mergeCell ref="A52:I52"/>
    <mergeCell ref="A53:H53"/>
    <mergeCell ref="J53:K53"/>
    <mergeCell ref="A54:H54"/>
    <mergeCell ref="J54:K54"/>
  </mergeCells>
  <printOptions/>
  <pageMargins left="0.5118110236220472" right="0.5118110236220472" top="1.3779527559055118" bottom="1.1811023622047245" header="0.31496062992125984" footer="0.31496062992125984"/>
  <pageSetup fitToHeight="5" fitToWidth="1" horizontalDpi="600" verticalDpi="600" orientation="portrait" paperSize="9" scale="59" r:id="rId2"/>
  <headerFooter>
    <oddHeader>&amp;C&amp;G&amp;R&amp;G</oddHeader>
    <oddFooter>&amp;C&amp;G&amp;R&amp;G</oddFooter>
  </headerFooter>
  <rowBreaks count="1" manualBreakCount="1">
    <brk id="30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SheetLayoutView="100" workbookViewId="0" topLeftCell="A3">
      <selection activeCell="E10" sqref="E10"/>
    </sheetView>
  </sheetViews>
  <sheetFormatPr defaultColWidth="9.140625" defaultRowHeight="15"/>
  <cols>
    <col min="2" max="2" width="25.8515625" style="94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307" t="s">
        <v>93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8"/>
    </row>
    <row r="2" spans="1:12" ht="18.75">
      <c r="A2" s="309" t="s">
        <v>165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</row>
    <row r="3" spans="1:12" ht="18.75">
      <c r="A3" s="309" t="e">
        <f>#REF!</f>
        <v>#REF!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10"/>
    </row>
    <row r="4" spans="1:12" ht="15">
      <c r="A4" s="12"/>
      <c r="B4" s="93"/>
      <c r="C4" s="12"/>
      <c r="D4" s="12"/>
      <c r="E4" s="12"/>
      <c r="F4" s="12"/>
      <c r="G4" s="12"/>
      <c r="H4" s="12"/>
      <c r="I4" s="12"/>
      <c r="J4" s="12"/>
      <c r="K4" s="12"/>
      <c r="L4" s="64"/>
    </row>
    <row r="5" spans="1:12" ht="18.75">
      <c r="A5" s="311" t="str">
        <f>'ORÇ SANTA LUZIA'!A15:K15</f>
        <v>PA-251 - PA-124 (Ourém) / BR-316 (Santa Luzia do Pará)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2"/>
    </row>
    <row r="6" spans="1:13" ht="15">
      <c r="A6" s="9" t="s">
        <v>92</v>
      </c>
      <c r="B6" s="320" t="s">
        <v>55</v>
      </c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21"/>
    </row>
    <row r="7" spans="1:13" ht="45">
      <c r="A7" s="321" t="s">
        <v>65</v>
      </c>
      <c r="B7" s="322" t="s">
        <v>61</v>
      </c>
      <c r="C7" s="67" t="s">
        <v>84</v>
      </c>
      <c r="D7" s="67" t="s">
        <v>83</v>
      </c>
      <c r="E7" s="25" t="s">
        <v>89</v>
      </c>
      <c r="F7" s="56" t="s">
        <v>100</v>
      </c>
      <c r="G7" s="25" t="s">
        <v>79</v>
      </c>
      <c r="H7" s="25" t="s">
        <v>80</v>
      </c>
      <c r="I7" s="305" t="s">
        <v>77</v>
      </c>
      <c r="J7" s="296" t="s">
        <v>70</v>
      </c>
      <c r="K7" s="297"/>
      <c r="L7" s="298"/>
      <c r="M7" s="20"/>
    </row>
    <row r="8" spans="1:13" ht="15">
      <c r="A8" s="321"/>
      <c r="B8" s="322"/>
      <c r="C8" s="25" t="s">
        <v>76</v>
      </c>
      <c r="D8" s="25" t="s">
        <v>76</v>
      </c>
      <c r="E8" s="25" t="s">
        <v>76</v>
      </c>
      <c r="F8" s="25" t="s">
        <v>101</v>
      </c>
      <c r="G8" s="25" t="s">
        <v>73</v>
      </c>
      <c r="H8" s="25" t="s">
        <v>88</v>
      </c>
      <c r="I8" s="305"/>
      <c r="J8" s="299"/>
      <c r="K8" s="300"/>
      <c r="L8" s="301"/>
      <c r="M8" s="20"/>
    </row>
    <row r="9" spans="1:13" ht="45.75" customHeight="1">
      <c r="A9" s="1" t="s">
        <v>54</v>
      </c>
      <c r="B9" s="58" t="s">
        <v>53</v>
      </c>
      <c r="C9" s="82">
        <v>6.28</v>
      </c>
      <c r="D9" s="82">
        <v>720</v>
      </c>
      <c r="E9" s="84"/>
      <c r="F9" s="84"/>
      <c r="G9" s="84"/>
      <c r="H9" s="84"/>
      <c r="I9" s="84">
        <f>C9*D9</f>
        <v>4521.6</v>
      </c>
      <c r="J9" s="302" t="s">
        <v>27</v>
      </c>
      <c r="K9" s="303"/>
      <c r="L9" s="304"/>
      <c r="M9" s="20"/>
    </row>
    <row r="10" spans="1:13" ht="97.5" customHeight="1">
      <c r="A10" s="1" t="s">
        <v>52</v>
      </c>
      <c r="B10" s="58" t="s">
        <v>51</v>
      </c>
      <c r="C10" s="78">
        <f>C9</f>
        <v>6.28</v>
      </c>
      <c r="D10" s="78">
        <f>D9</f>
        <v>720</v>
      </c>
      <c r="E10" s="82">
        <v>0.15</v>
      </c>
      <c r="F10" s="84"/>
      <c r="G10" s="84"/>
      <c r="H10" s="84"/>
      <c r="I10" s="84">
        <f>C10*D10*E10</f>
        <v>678.24</v>
      </c>
      <c r="J10" s="302" t="s">
        <v>25</v>
      </c>
      <c r="K10" s="303"/>
      <c r="L10" s="304"/>
      <c r="M10" s="20"/>
    </row>
    <row r="11" spans="1:13" ht="100.5" customHeight="1">
      <c r="A11" s="1" t="s">
        <v>94</v>
      </c>
      <c r="B11" s="58" t="s">
        <v>97</v>
      </c>
      <c r="C11" s="78">
        <f>C9</f>
        <v>6.28</v>
      </c>
      <c r="D11" s="78">
        <f>D9</f>
        <v>720</v>
      </c>
      <c r="E11" s="78">
        <f>+E10</f>
        <v>0.15</v>
      </c>
      <c r="F11" s="84"/>
      <c r="G11" s="84"/>
      <c r="H11" s="84"/>
      <c r="I11" s="84">
        <f>C11*D11*E11</f>
        <v>678.24</v>
      </c>
      <c r="J11" s="302" t="s">
        <v>25</v>
      </c>
      <c r="K11" s="303"/>
      <c r="L11" s="304"/>
      <c r="M11" s="20"/>
    </row>
    <row r="12" spans="1:13" ht="78.75" customHeight="1">
      <c r="A12" s="1" t="s">
        <v>95</v>
      </c>
      <c r="B12" s="59" t="s">
        <v>106</v>
      </c>
      <c r="C12" s="84"/>
      <c r="D12" s="84"/>
      <c r="E12" s="84"/>
      <c r="F12" s="84">
        <v>1.6</v>
      </c>
      <c r="G12" s="84">
        <f>I11*F12</f>
        <v>1085.184</v>
      </c>
      <c r="H12" s="82">
        <v>6</v>
      </c>
      <c r="I12" s="84">
        <f>G12*H12</f>
        <v>6511.103999999999</v>
      </c>
      <c r="J12" s="302" t="s">
        <v>107</v>
      </c>
      <c r="K12" s="303"/>
      <c r="L12" s="304"/>
      <c r="M12" s="20"/>
    </row>
    <row r="13" spans="1:13" ht="15">
      <c r="A13" s="9" t="s">
        <v>91</v>
      </c>
      <c r="B13" s="317" t="s">
        <v>90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9"/>
      <c r="M13" s="18"/>
    </row>
    <row r="14" spans="1:13" ht="15">
      <c r="A14" s="313" t="s">
        <v>65</v>
      </c>
      <c r="B14" s="315" t="s">
        <v>61</v>
      </c>
      <c r="C14" s="67" t="s">
        <v>84</v>
      </c>
      <c r="D14" s="67" t="s">
        <v>83</v>
      </c>
      <c r="E14" s="67" t="s">
        <v>89</v>
      </c>
      <c r="F14" s="67" t="s">
        <v>79</v>
      </c>
      <c r="G14" s="67" t="s">
        <v>80</v>
      </c>
      <c r="H14" s="313" t="s">
        <v>77</v>
      </c>
      <c r="I14" s="323" t="s">
        <v>70</v>
      </c>
      <c r="J14" s="324"/>
      <c r="K14" s="324"/>
      <c r="L14" s="325"/>
      <c r="M14" s="19"/>
    </row>
    <row r="15" spans="1:13" ht="15">
      <c r="A15" s="314"/>
      <c r="B15" s="316"/>
      <c r="C15" s="67" t="s">
        <v>76</v>
      </c>
      <c r="D15" s="67" t="s">
        <v>76</v>
      </c>
      <c r="E15" s="67" t="s">
        <v>76</v>
      </c>
      <c r="F15" s="67" t="s">
        <v>73</v>
      </c>
      <c r="G15" s="67" t="s">
        <v>88</v>
      </c>
      <c r="H15" s="314"/>
      <c r="I15" s="326"/>
      <c r="J15" s="327"/>
      <c r="K15" s="327"/>
      <c r="L15" s="328"/>
      <c r="M15" s="18"/>
    </row>
    <row r="16" spans="1:13" ht="30">
      <c r="A16" s="1" t="s">
        <v>49</v>
      </c>
      <c r="B16" s="59" t="s">
        <v>99</v>
      </c>
      <c r="C16" s="96">
        <f>+C9-(2*(C46+C47))</f>
        <v>5.4</v>
      </c>
      <c r="D16" s="96">
        <f>+D9</f>
        <v>720</v>
      </c>
      <c r="E16" s="84"/>
      <c r="F16" s="84"/>
      <c r="G16" s="84"/>
      <c r="H16" s="84">
        <f>C16*D16</f>
        <v>3888.0000000000005</v>
      </c>
      <c r="I16" s="302" t="s">
        <v>27</v>
      </c>
      <c r="J16" s="303"/>
      <c r="K16" s="303"/>
      <c r="L16" s="304"/>
      <c r="M16" s="18"/>
    </row>
    <row r="17" spans="1:12" ht="90">
      <c r="A17" s="1" t="s">
        <v>48</v>
      </c>
      <c r="B17" s="59" t="s">
        <v>102</v>
      </c>
      <c r="C17" s="84"/>
      <c r="D17" s="84"/>
      <c r="E17" s="84"/>
      <c r="F17" s="84">
        <f>(0.0012)*H16</f>
        <v>4.6656</v>
      </c>
      <c r="G17" s="82">
        <v>68.7</v>
      </c>
      <c r="H17" s="84">
        <f>F17*G17</f>
        <v>320.52672000000007</v>
      </c>
      <c r="I17" s="302" t="s">
        <v>98</v>
      </c>
      <c r="J17" s="303"/>
      <c r="K17" s="303"/>
      <c r="L17" s="304"/>
    </row>
    <row r="18" spans="1:14" ht="75">
      <c r="A18" s="1" t="s">
        <v>47</v>
      </c>
      <c r="B18" s="58" t="s">
        <v>46</v>
      </c>
      <c r="C18" s="78">
        <f>C16</f>
        <v>5.4</v>
      </c>
      <c r="D18" s="78">
        <f>D16</f>
        <v>720</v>
      </c>
      <c r="E18" s="84">
        <v>0.05</v>
      </c>
      <c r="F18" s="84"/>
      <c r="G18" s="84"/>
      <c r="H18" s="84">
        <f>C18*D18*E18</f>
        <v>194.40000000000003</v>
      </c>
      <c r="I18" s="302" t="s">
        <v>25</v>
      </c>
      <c r="J18" s="303"/>
      <c r="K18" s="303"/>
      <c r="L18" s="304"/>
      <c r="N18" s="17"/>
    </row>
    <row r="19" spans="1:12" ht="60">
      <c r="A19" s="1" t="s">
        <v>45</v>
      </c>
      <c r="B19" s="59" t="s">
        <v>44</v>
      </c>
      <c r="C19" s="84"/>
      <c r="D19" s="84"/>
      <c r="E19" s="84"/>
      <c r="F19" s="84">
        <f>H18</f>
        <v>194.40000000000003</v>
      </c>
      <c r="G19" s="82">
        <f>G17</f>
        <v>68.7</v>
      </c>
      <c r="H19" s="84">
        <f>F19*G19</f>
        <v>13355.280000000002</v>
      </c>
      <c r="I19" s="302" t="s">
        <v>109</v>
      </c>
      <c r="J19" s="303"/>
      <c r="K19" s="303"/>
      <c r="L19" s="304"/>
    </row>
    <row r="20" spans="1:12" ht="15">
      <c r="A20" s="333" t="s">
        <v>65</v>
      </c>
      <c r="B20" s="343" t="s">
        <v>61</v>
      </c>
      <c r="C20" s="25" t="s">
        <v>84</v>
      </c>
      <c r="D20" s="25" t="s">
        <v>111</v>
      </c>
      <c r="E20" s="25" t="s">
        <v>89</v>
      </c>
      <c r="F20" s="25" t="s">
        <v>81</v>
      </c>
      <c r="G20" s="345" t="s">
        <v>77</v>
      </c>
      <c r="H20" s="346"/>
      <c r="I20" s="296" t="s">
        <v>70</v>
      </c>
      <c r="J20" s="297"/>
      <c r="K20" s="297"/>
      <c r="L20" s="298"/>
    </row>
    <row r="21" spans="1:12" ht="15">
      <c r="A21" s="334"/>
      <c r="B21" s="344"/>
      <c r="C21" s="25" t="s">
        <v>76</v>
      </c>
      <c r="D21" s="25" t="s">
        <v>76</v>
      </c>
      <c r="E21" s="25" t="s">
        <v>76</v>
      </c>
      <c r="F21" s="25" t="s">
        <v>70</v>
      </c>
      <c r="G21" s="347"/>
      <c r="H21" s="348"/>
      <c r="I21" s="299"/>
      <c r="J21" s="300"/>
      <c r="K21" s="300"/>
      <c r="L21" s="301"/>
    </row>
    <row r="22" spans="1:12" ht="89.25" customHeight="1">
      <c r="A22" s="1" t="s">
        <v>43</v>
      </c>
      <c r="B22" s="58" t="s">
        <v>110</v>
      </c>
      <c r="C22" s="84">
        <f>C9</f>
        <v>6.28</v>
      </c>
      <c r="D22" s="78">
        <v>0.3</v>
      </c>
      <c r="E22" s="84">
        <v>0.12</v>
      </c>
      <c r="F22" s="82">
        <v>1</v>
      </c>
      <c r="G22" s="349">
        <f>C22*D22*E22*F22</f>
        <v>0.22607999999999998</v>
      </c>
      <c r="H22" s="350"/>
      <c r="I22" s="302" t="s">
        <v>25</v>
      </c>
      <c r="J22" s="303"/>
      <c r="K22" s="303"/>
      <c r="L22" s="304"/>
    </row>
    <row r="23" spans="1:12" ht="15">
      <c r="A23" s="9" t="s">
        <v>87</v>
      </c>
      <c r="B23" s="294" t="s">
        <v>42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</row>
    <row r="24" spans="1:12" ht="15">
      <c r="A24" s="329" t="s">
        <v>65</v>
      </c>
      <c r="B24" s="330" t="s">
        <v>61</v>
      </c>
      <c r="C24" s="305" t="s">
        <v>113</v>
      </c>
      <c r="D24" s="305"/>
      <c r="E24" s="305" t="s">
        <v>114</v>
      </c>
      <c r="F24" s="305"/>
      <c r="G24" s="25" t="s">
        <v>111</v>
      </c>
      <c r="H24" s="25" t="s">
        <v>81</v>
      </c>
      <c r="I24" s="305" t="s">
        <v>77</v>
      </c>
      <c r="J24" s="296" t="s">
        <v>70</v>
      </c>
      <c r="K24" s="297"/>
      <c r="L24" s="298"/>
    </row>
    <row r="25" spans="1:12" ht="15">
      <c r="A25" s="329"/>
      <c r="B25" s="330"/>
      <c r="C25" s="305" t="s">
        <v>76</v>
      </c>
      <c r="D25" s="305"/>
      <c r="E25" s="305" t="s">
        <v>76</v>
      </c>
      <c r="F25" s="305"/>
      <c r="G25" s="25" t="s">
        <v>76</v>
      </c>
      <c r="H25" s="25" t="s">
        <v>70</v>
      </c>
      <c r="I25" s="305"/>
      <c r="J25" s="299"/>
      <c r="K25" s="300"/>
      <c r="L25" s="301"/>
    </row>
    <row r="26" spans="1:12" ht="125.25" customHeight="1">
      <c r="A26" s="60" t="s">
        <v>41</v>
      </c>
      <c r="B26" s="58" t="s">
        <v>112</v>
      </c>
      <c r="C26" s="306">
        <v>2.2</v>
      </c>
      <c r="D26" s="306"/>
      <c r="E26" s="306">
        <v>1.2</v>
      </c>
      <c r="F26" s="306"/>
      <c r="G26" s="95">
        <v>1.2</v>
      </c>
      <c r="H26" s="82">
        <v>12</v>
      </c>
      <c r="I26" s="24">
        <f>(((C26+E26)*G26)/2)*H26</f>
        <v>24.48</v>
      </c>
      <c r="J26" s="302" t="s">
        <v>27</v>
      </c>
      <c r="K26" s="303"/>
      <c r="L26" s="304"/>
    </row>
    <row r="27" spans="1:12" ht="15">
      <c r="A27" s="9" t="s">
        <v>86</v>
      </c>
      <c r="B27" s="294" t="s">
        <v>40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</row>
    <row r="28" spans="1:12" ht="15">
      <c r="A28" s="329" t="s">
        <v>65</v>
      </c>
      <c r="B28" s="330" t="s">
        <v>61</v>
      </c>
      <c r="C28" s="25" t="s">
        <v>84</v>
      </c>
      <c r="D28" s="25" t="s">
        <v>83</v>
      </c>
      <c r="E28" s="25" t="s">
        <v>118</v>
      </c>
      <c r="F28" s="25" t="s">
        <v>81</v>
      </c>
      <c r="G28" s="305" t="s">
        <v>77</v>
      </c>
      <c r="H28" s="296" t="s">
        <v>70</v>
      </c>
      <c r="I28" s="297"/>
      <c r="J28" s="297"/>
      <c r="K28" s="297"/>
      <c r="L28" s="298"/>
    </row>
    <row r="29" spans="1:12" ht="15">
      <c r="A29" s="329"/>
      <c r="B29" s="330"/>
      <c r="C29" s="25" t="s">
        <v>76</v>
      </c>
      <c r="D29" s="25" t="s">
        <v>76</v>
      </c>
      <c r="E29" s="25" t="s">
        <v>75</v>
      </c>
      <c r="F29" s="25" t="s">
        <v>75</v>
      </c>
      <c r="G29" s="305"/>
      <c r="H29" s="299"/>
      <c r="I29" s="300"/>
      <c r="J29" s="300"/>
      <c r="K29" s="300"/>
      <c r="L29" s="301"/>
    </row>
    <row r="30" spans="1:12" ht="90">
      <c r="A30" s="5" t="s">
        <v>115</v>
      </c>
      <c r="B30" s="58" t="s">
        <v>117</v>
      </c>
      <c r="C30" s="89">
        <v>0.1</v>
      </c>
      <c r="D30" s="89">
        <f>D9</f>
        <v>720</v>
      </c>
      <c r="E30" s="89" t="s">
        <v>119</v>
      </c>
      <c r="F30" s="81">
        <v>3</v>
      </c>
      <c r="G30" s="89">
        <f>C30*D30*F30</f>
        <v>216</v>
      </c>
      <c r="H30" s="351" t="s">
        <v>27</v>
      </c>
      <c r="I30" s="352"/>
      <c r="J30" s="352"/>
      <c r="K30" s="352"/>
      <c r="L30" s="353"/>
    </row>
    <row r="31" spans="1:12" ht="75">
      <c r="A31" s="1" t="s">
        <v>116</v>
      </c>
      <c r="B31" s="58" t="s">
        <v>120</v>
      </c>
      <c r="C31" s="78">
        <v>0.4</v>
      </c>
      <c r="D31" s="78">
        <v>3</v>
      </c>
      <c r="E31" s="78">
        <f>C9/(2*C31)</f>
        <v>7.85</v>
      </c>
      <c r="F31" s="95">
        <f>ROUNDUP(H26/2,0)</f>
        <v>6</v>
      </c>
      <c r="G31" s="84">
        <f>C31*D31*E31*F31</f>
        <v>56.52000000000001</v>
      </c>
      <c r="H31" s="302" t="s">
        <v>27</v>
      </c>
      <c r="I31" s="303"/>
      <c r="J31" s="303"/>
      <c r="K31" s="303"/>
      <c r="L31" s="304"/>
    </row>
    <row r="32" spans="1:12" ht="45">
      <c r="A32" s="1" t="s">
        <v>38</v>
      </c>
      <c r="B32" s="88" t="s">
        <v>121</v>
      </c>
      <c r="C32" s="78">
        <v>0.4</v>
      </c>
      <c r="D32" s="95">
        <f>+E26</f>
        <v>1.2</v>
      </c>
      <c r="E32" s="78" t="s">
        <v>119</v>
      </c>
      <c r="F32" s="78">
        <f>H26</f>
        <v>12</v>
      </c>
      <c r="G32" s="84">
        <f>(D32/C32)*F32</f>
        <v>35.99999999999999</v>
      </c>
      <c r="H32" s="302" t="s">
        <v>27</v>
      </c>
      <c r="I32" s="303"/>
      <c r="J32" s="303"/>
      <c r="K32" s="303"/>
      <c r="L32" s="304"/>
    </row>
    <row r="33" spans="1:12" ht="15">
      <c r="A33" s="333" t="s">
        <v>37</v>
      </c>
      <c r="B33" s="337" t="s">
        <v>61</v>
      </c>
      <c r="C33" s="335" t="s">
        <v>122</v>
      </c>
      <c r="D33" s="335"/>
      <c r="E33" s="336" t="s">
        <v>81</v>
      </c>
      <c r="F33" s="336"/>
      <c r="G33" s="333" t="s">
        <v>77</v>
      </c>
      <c r="H33" s="296" t="s">
        <v>70</v>
      </c>
      <c r="I33" s="297"/>
      <c r="J33" s="297"/>
      <c r="K33" s="297"/>
      <c r="L33" s="298"/>
    </row>
    <row r="34" spans="1:12" ht="15">
      <c r="A34" s="334"/>
      <c r="B34" s="338"/>
      <c r="C34" s="339" t="s">
        <v>27</v>
      </c>
      <c r="D34" s="340"/>
      <c r="E34" s="341" t="s">
        <v>75</v>
      </c>
      <c r="F34" s="342"/>
      <c r="G34" s="334"/>
      <c r="H34" s="299"/>
      <c r="I34" s="300"/>
      <c r="J34" s="300"/>
      <c r="K34" s="300"/>
      <c r="L34" s="301"/>
    </row>
    <row r="35" spans="1:12" ht="75">
      <c r="A35" s="1" t="s">
        <v>123</v>
      </c>
      <c r="B35" s="58" t="s">
        <v>126</v>
      </c>
      <c r="C35" s="354">
        <v>0.3</v>
      </c>
      <c r="D35" s="355"/>
      <c r="E35" s="331">
        <v>4</v>
      </c>
      <c r="F35" s="332"/>
      <c r="G35" s="84">
        <f>+C35*E35</f>
        <v>1.2</v>
      </c>
      <c r="H35" s="302" t="s">
        <v>27</v>
      </c>
      <c r="I35" s="303"/>
      <c r="J35" s="303"/>
      <c r="K35" s="303"/>
      <c r="L35" s="304"/>
    </row>
    <row r="36" spans="1:12" ht="60">
      <c r="A36" s="1" t="s">
        <v>124</v>
      </c>
      <c r="B36" s="58" t="s">
        <v>127</v>
      </c>
      <c r="C36" s="354">
        <v>0.13</v>
      </c>
      <c r="D36" s="355"/>
      <c r="E36" s="331"/>
      <c r="F36" s="332"/>
      <c r="G36" s="84">
        <f aca="true" t="shared" si="0" ref="G36:G38">+C36*E36</f>
        <v>0</v>
      </c>
      <c r="H36" s="302" t="s">
        <v>27</v>
      </c>
      <c r="I36" s="303"/>
      <c r="J36" s="303"/>
      <c r="K36" s="303"/>
      <c r="L36" s="304"/>
    </row>
    <row r="37" spans="1:12" ht="75">
      <c r="A37" s="1" t="s">
        <v>125</v>
      </c>
      <c r="B37" s="58" t="s">
        <v>128</v>
      </c>
      <c r="C37" s="354">
        <v>0.2</v>
      </c>
      <c r="D37" s="355"/>
      <c r="E37" s="331"/>
      <c r="F37" s="332"/>
      <c r="G37" s="84">
        <f t="shared" si="0"/>
        <v>0</v>
      </c>
      <c r="H37" s="302" t="s">
        <v>27</v>
      </c>
      <c r="I37" s="303"/>
      <c r="J37" s="303"/>
      <c r="K37" s="303"/>
      <c r="L37" s="304"/>
    </row>
    <row r="38" spans="1:12" ht="75">
      <c r="A38" s="1" t="s">
        <v>130</v>
      </c>
      <c r="B38" s="58" t="s">
        <v>129</v>
      </c>
      <c r="C38" s="354">
        <v>0.125</v>
      </c>
      <c r="D38" s="355"/>
      <c r="E38" s="331">
        <v>12</v>
      </c>
      <c r="F38" s="332"/>
      <c r="G38" s="84">
        <f t="shared" si="0"/>
        <v>1.5</v>
      </c>
      <c r="H38" s="302" t="s">
        <v>27</v>
      </c>
      <c r="I38" s="303"/>
      <c r="J38" s="303"/>
      <c r="K38" s="303"/>
      <c r="L38" s="304"/>
    </row>
    <row r="39" spans="1:12" ht="15">
      <c r="A39" s="333" t="s">
        <v>131</v>
      </c>
      <c r="B39" s="337" t="s">
        <v>61</v>
      </c>
      <c r="C39" s="339" t="s">
        <v>111</v>
      </c>
      <c r="D39" s="340"/>
      <c r="E39" s="341" t="s">
        <v>81</v>
      </c>
      <c r="F39" s="342"/>
      <c r="G39" s="333" t="s">
        <v>77</v>
      </c>
      <c r="H39" s="296" t="s">
        <v>70</v>
      </c>
      <c r="I39" s="297"/>
      <c r="J39" s="297"/>
      <c r="K39" s="297"/>
      <c r="L39" s="298"/>
    </row>
    <row r="40" spans="1:12" ht="15">
      <c r="A40" s="334"/>
      <c r="B40" s="338"/>
      <c r="C40" s="339" t="s">
        <v>76</v>
      </c>
      <c r="D40" s="340"/>
      <c r="E40" s="341" t="s">
        <v>70</v>
      </c>
      <c r="F40" s="342"/>
      <c r="G40" s="334"/>
      <c r="H40" s="299"/>
      <c r="I40" s="300"/>
      <c r="J40" s="300"/>
      <c r="K40" s="300"/>
      <c r="L40" s="301"/>
    </row>
    <row r="41" spans="1:12" ht="60">
      <c r="A41" s="1" t="s">
        <v>132</v>
      </c>
      <c r="B41" s="87" t="s">
        <v>152</v>
      </c>
      <c r="C41" s="354">
        <v>2.8</v>
      </c>
      <c r="D41" s="355"/>
      <c r="E41" s="354">
        <f>SUM(E35:F38)</f>
        <v>16</v>
      </c>
      <c r="F41" s="355"/>
      <c r="G41" s="84">
        <f>C41*E41</f>
        <v>44.8</v>
      </c>
      <c r="H41" s="302" t="s">
        <v>3</v>
      </c>
      <c r="I41" s="303"/>
      <c r="J41" s="303"/>
      <c r="K41" s="303"/>
      <c r="L41" s="304"/>
    </row>
    <row r="42" spans="1:15" ht="15">
      <c r="A42" s="9" t="s">
        <v>85</v>
      </c>
      <c r="B42" s="294" t="s">
        <v>35</v>
      </c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O42" s="11"/>
    </row>
    <row r="43" spans="1:13" ht="30">
      <c r="A43" s="329" t="s">
        <v>65</v>
      </c>
      <c r="B43" s="330" t="s">
        <v>61</v>
      </c>
      <c r="C43" s="25" t="s">
        <v>84</v>
      </c>
      <c r="D43" s="25" t="s">
        <v>83</v>
      </c>
      <c r="E43" s="25" t="s">
        <v>82</v>
      </c>
      <c r="F43" s="25" t="s">
        <v>81</v>
      </c>
      <c r="G43" s="25" t="s">
        <v>80</v>
      </c>
      <c r="H43" s="56" t="s">
        <v>79</v>
      </c>
      <c r="I43" s="56" t="s">
        <v>78</v>
      </c>
      <c r="J43" s="295" t="s">
        <v>103</v>
      </c>
      <c r="K43" s="305" t="s">
        <v>77</v>
      </c>
      <c r="L43" s="305" t="s">
        <v>70</v>
      </c>
      <c r="M43" s="16"/>
    </row>
    <row r="44" spans="1:12" ht="15">
      <c r="A44" s="329"/>
      <c r="B44" s="330"/>
      <c r="C44" s="25" t="s">
        <v>76</v>
      </c>
      <c r="D44" s="25" t="s">
        <v>76</v>
      </c>
      <c r="E44" s="25" t="s">
        <v>76</v>
      </c>
      <c r="F44" s="25" t="s">
        <v>75</v>
      </c>
      <c r="G44" s="25" t="s">
        <v>74</v>
      </c>
      <c r="H44" s="25" t="s">
        <v>73</v>
      </c>
      <c r="I44" s="25" t="s">
        <v>72</v>
      </c>
      <c r="J44" s="295"/>
      <c r="K44" s="305"/>
      <c r="L44" s="305"/>
    </row>
    <row r="45" spans="1:12" ht="15">
      <c r="A45" s="356" t="s">
        <v>133</v>
      </c>
      <c r="B45" s="357"/>
      <c r="C45" s="357"/>
      <c r="D45" s="357"/>
      <c r="E45" s="357"/>
      <c r="F45" s="357"/>
      <c r="G45" s="357"/>
      <c r="H45" s="357"/>
      <c r="I45" s="357"/>
      <c r="J45" s="357"/>
      <c r="K45" s="357"/>
      <c r="L45" s="358"/>
    </row>
    <row r="46" spans="1:12" ht="60">
      <c r="A46" s="60" t="s">
        <v>34</v>
      </c>
      <c r="B46" s="58" t="s">
        <v>33</v>
      </c>
      <c r="C46" s="84">
        <v>0.14</v>
      </c>
      <c r="D46" s="82">
        <f>D9*2</f>
        <v>1440</v>
      </c>
      <c r="E46" s="84" t="s">
        <v>119</v>
      </c>
      <c r="F46" s="84" t="s">
        <v>119</v>
      </c>
      <c r="G46" s="84" t="s">
        <v>119</v>
      </c>
      <c r="H46" s="84" t="s">
        <v>119</v>
      </c>
      <c r="I46" s="91" t="s">
        <v>119</v>
      </c>
      <c r="J46" s="91" t="s">
        <v>119</v>
      </c>
      <c r="K46" s="84">
        <f>D46</f>
        <v>1440</v>
      </c>
      <c r="L46" s="1" t="s">
        <v>3</v>
      </c>
    </row>
    <row r="47" spans="1:12" ht="60">
      <c r="A47" s="60" t="s">
        <v>32</v>
      </c>
      <c r="B47" s="58" t="s">
        <v>31</v>
      </c>
      <c r="C47" s="84">
        <v>0.3</v>
      </c>
      <c r="D47" s="82">
        <f>D46</f>
        <v>1440</v>
      </c>
      <c r="E47" s="84" t="s">
        <v>119</v>
      </c>
      <c r="F47" s="84" t="s">
        <v>119</v>
      </c>
      <c r="G47" s="84" t="s">
        <v>119</v>
      </c>
      <c r="H47" s="84" t="s">
        <v>119</v>
      </c>
      <c r="I47" s="84" t="s">
        <v>119</v>
      </c>
      <c r="J47" s="84" t="s">
        <v>119</v>
      </c>
      <c r="K47" s="84">
        <f>D47</f>
        <v>1440</v>
      </c>
      <c r="L47" s="1" t="s">
        <v>3</v>
      </c>
    </row>
    <row r="48" spans="1:12" ht="195">
      <c r="A48" s="60" t="s">
        <v>30</v>
      </c>
      <c r="B48" s="58" t="s">
        <v>150</v>
      </c>
      <c r="C48" s="78">
        <f>C47+C46</f>
        <v>0.44</v>
      </c>
      <c r="D48" s="78">
        <f>D47</f>
        <v>1440</v>
      </c>
      <c r="E48" s="78">
        <v>0.15</v>
      </c>
      <c r="F48" s="84" t="s">
        <v>119</v>
      </c>
      <c r="G48" s="84" t="s">
        <v>119</v>
      </c>
      <c r="H48" s="84" t="s">
        <v>119</v>
      </c>
      <c r="I48" s="84" t="s">
        <v>119</v>
      </c>
      <c r="J48" s="84" t="s">
        <v>119</v>
      </c>
      <c r="K48" s="84">
        <f>C48*D48*E48</f>
        <v>95.04</v>
      </c>
      <c r="L48" s="1" t="s">
        <v>25</v>
      </c>
    </row>
    <row r="49" spans="1:12" ht="60">
      <c r="A49" s="60" t="s">
        <v>29</v>
      </c>
      <c r="B49" s="58" t="s">
        <v>28</v>
      </c>
      <c r="C49" s="78">
        <f>C48</f>
        <v>0.44</v>
      </c>
      <c r="D49" s="78">
        <f>D48</f>
        <v>1440</v>
      </c>
      <c r="E49" s="84" t="s">
        <v>119</v>
      </c>
      <c r="F49" s="84" t="s">
        <v>119</v>
      </c>
      <c r="G49" s="84" t="s">
        <v>119</v>
      </c>
      <c r="H49" s="84" t="s">
        <v>119</v>
      </c>
      <c r="I49" s="84" t="s">
        <v>119</v>
      </c>
      <c r="J49" s="84" t="s">
        <v>119</v>
      </c>
      <c r="K49" s="90">
        <f>C49*D49</f>
        <v>633.6</v>
      </c>
      <c r="L49" s="69" t="s">
        <v>27</v>
      </c>
    </row>
    <row r="50" spans="1:12" ht="60">
      <c r="A50" s="60" t="s">
        <v>26</v>
      </c>
      <c r="B50" s="58" t="s">
        <v>134</v>
      </c>
      <c r="C50" s="78"/>
      <c r="D50" s="78"/>
      <c r="E50" s="84"/>
      <c r="F50" s="84"/>
      <c r="G50" s="82">
        <v>8</v>
      </c>
      <c r="H50" s="84">
        <f>K48*J50</f>
        <v>118.80000000000001</v>
      </c>
      <c r="I50" s="84"/>
      <c r="J50" s="84">
        <v>1.25</v>
      </c>
      <c r="K50" s="90">
        <f>G50*H50</f>
        <v>950.4000000000001</v>
      </c>
      <c r="L50" s="69" t="s">
        <v>135</v>
      </c>
    </row>
    <row r="51" spans="1:12" ht="15">
      <c r="A51" s="339" t="s">
        <v>136</v>
      </c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40"/>
    </row>
    <row r="52" spans="1:12" ht="45">
      <c r="A52" s="70" t="s">
        <v>24</v>
      </c>
      <c r="B52" s="88" t="s">
        <v>9</v>
      </c>
      <c r="C52" s="72" t="s">
        <v>119</v>
      </c>
      <c r="D52" s="81"/>
      <c r="E52" s="72" t="s">
        <v>119</v>
      </c>
      <c r="F52" s="72" t="s">
        <v>119</v>
      </c>
      <c r="G52" s="72" t="s">
        <v>119</v>
      </c>
      <c r="H52" s="72">
        <f>D52*I52</f>
        <v>0</v>
      </c>
      <c r="I52" s="72">
        <v>0.13</v>
      </c>
      <c r="J52" s="72"/>
      <c r="K52" s="72">
        <f>D52</f>
        <v>0</v>
      </c>
      <c r="L52" s="71" t="s">
        <v>3</v>
      </c>
    </row>
    <row r="53" spans="1:12" ht="225">
      <c r="A53" s="70" t="s">
        <v>21</v>
      </c>
      <c r="B53" s="88" t="s">
        <v>153</v>
      </c>
      <c r="C53" s="72">
        <v>0.9</v>
      </c>
      <c r="D53" s="72">
        <f>D52</f>
        <v>0</v>
      </c>
      <c r="E53" s="72">
        <v>1</v>
      </c>
      <c r="F53" s="72" t="s">
        <v>119</v>
      </c>
      <c r="G53" s="72" t="s">
        <v>119</v>
      </c>
      <c r="H53" s="72" t="s">
        <v>119</v>
      </c>
      <c r="I53" s="72" t="s">
        <v>119</v>
      </c>
      <c r="J53" s="72" t="s">
        <v>119</v>
      </c>
      <c r="K53" s="72">
        <f>C53*D53*E53</f>
        <v>0</v>
      </c>
      <c r="L53" s="71" t="s">
        <v>25</v>
      </c>
    </row>
    <row r="54" spans="1:12" ht="75">
      <c r="A54" s="70" t="s">
        <v>18</v>
      </c>
      <c r="B54" s="88" t="s">
        <v>157</v>
      </c>
      <c r="C54" s="72">
        <v>0.9</v>
      </c>
      <c r="D54" s="72">
        <f>D52</f>
        <v>0</v>
      </c>
      <c r="E54" s="72" t="s">
        <v>119</v>
      </c>
      <c r="F54" s="72" t="s">
        <v>119</v>
      </c>
      <c r="G54" s="72" t="s">
        <v>119</v>
      </c>
      <c r="H54" s="72" t="s">
        <v>119</v>
      </c>
      <c r="I54" s="72" t="s">
        <v>119</v>
      </c>
      <c r="J54" s="72" t="s">
        <v>119</v>
      </c>
      <c r="K54" s="72">
        <f>C54*D54</f>
        <v>0</v>
      </c>
      <c r="L54" s="71" t="s">
        <v>25</v>
      </c>
    </row>
    <row r="55" spans="1:12" ht="105">
      <c r="A55" s="60" t="s">
        <v>16</v>
      </c>
      <c r="B55" s="88" t="s">
        <v>158</v>
      </c>
      <c r="C55" s="78">
        <v>0.9</v>
      </c>
      <c r="D55" s="78">
        <f>D53</f>
        <v>0</v>
      </c>
      <c r="E55" s="78">
        <f>E53</f>
        <v>1</v>
      </c>
      <c r="F55" s="84" t="s">
        <v>119</v>
      </c>
      <c r="G55" s="84" t="s">
        <v>119</v>
      </c>
      <c r="H55" s="84" t="s">
        <v>119</v>
      </c>
      <c r="I55" s="84" t="s">
        <v>119</v>
      </c>
      <c r="J55" s="84" t="s">
        <v>119</v>
      </c>
      <c r="K55" s="90">
        <f>K53-H52</f>
        <v>0</v>
      </c>
      <c r="L55" s="69" t="s">
        <v>25</v>
      </c>
    </row>
    <row r="56" spans="1:12" ht="120">
      <c r="A56" s="60" t="s">
        <v>13</v>
      </c>
      <c r="B56" s="88" t="s">
        <v>159</v>
      </c>
      <c r="C56" s="78" t="s">
        <v>119</v>
      </c>
      <c r="D56" s="78">
        <f>D52</f>
        <v>0</v>
      </c>
      <c r="E56" s="78" t="s">
        <v>119</v>
      </c>
      <c r="F56" s="84" t="s">
        <v>119</v>
      </c>
      <c r="G56" s="84" t="s">
        <v>119</v>
      </c>
      <c r="H56" s="84" t="s">
        <v>119</v>
      </c>
      <c r="I56" s="84" t="s">
        <v>119</v>
      </c>
      <c r="J56" s="84" t="s">
        <v>119</v>
      </c>
      <c r="K56" s="90">
        <f>D56</f>
        <v>0</v>
      </c>
      <c r="L56" s="69" t="s">
        <v>3</v>
      </c>
    </row>
    <row r="57" spans="1:12" ht="60">
      <c r="A57" s="60" t="s">
        <v>11</v>
      </c>
      <c r="B57" s="59" t="s">
        <v>160</v>
      </c>
      <c r="C57" s="84" t="s">
        <v>119</v>
      </c>
      <c r="D57" s="84" t="s">
        <v>119</v>
      </c>
      <c r="E57" s="84" t="s">
        <v>119</v>
      </c>
      <c r="F57" s="84" t="s">
        <v>119</v>
      </c>
      <c r="G57" s="82"/>
      <c r="H57" s="84">
        <f>H52</f>
        <v>0</v>
      </c>
      <c r="I57" s="84" t="s">
        <v>119</v>
      </c>
      <c r="J57" s="84">
        <v>1.25</v>
      </c>
      <c r="K57" s="84">
        <f>G57*H57*J57</f>
        <v>0</v>
      </c>
      <c r="L57" s="1" t="s">
        <v>71</v>
      </c>
    </row>
    <row r="58" spans="1:12" ht="45">
      <c r="A58" s="60" t="s">
        <v>8</v>
      </c>
      <c r="B58" s="58" t="s">
        <v>12</v>
      </c>
      <c r="C58" s="84" t="s">
        <v>119</v>
      </c>
      <c r="D58" s="82"/>
      <c r="E58" s="84" t="s">
        <v>119</v>
      </c>
      <c r="F58" s="84" t="s">
        <v>119</v>
      </c>
      <c r="G58" s="92" t="s">
        <v>119</v>
      </c>
      <c r="H58" s="84">
        <f>D58*I58</f>
        <v>0</v>
      </c>
      <c r="I58" s="84">
        <f>3.14*((0.3)^2)</f>
        <v>0.2826</v>
      </c>
      <c r="J58" s="84" t="s">
        <v>119</v>
      </c>
      <c r="K58" s="84">
        <f>D58</f>
        <v>0</v>
      </c>
      <c r="L58" s="1" t="s">
        <v>3</v>
      </c>
    </row>
    <row r="59" spans="1:12" ht="225">
      <c r="A59" s="60" t="s">
        <v>7</v>
      </c>
      <c r="B59" s="88" t="s">
        <v>154</v>
      </c>
      <c r="C59" s="84">
        <v>1.15</v>
      </c>
      <c r="D59" s="78">
        <f>D58</f>
        <v>0</v>
      </c>
      <c r="E59" s="84">
        <f>0.6+0.6</f>
        <v>1.2</v>
      </c>
      <c r="F59" s="84" t="s">
        <v>119</v>
      </c>
      <c r="G59" s="92" t="s">
        <v>119</v>
      </c>
      <c r="H59" s="84" t="s">
        <v>119</v>
      </c>
      <c r="I59" s="84" t="s">
        <v>119</v>
      </c>
      <c r="J59" s="84" t="s">
        <v>119</v>
      </c>
      <c r="K59" s="84">
        <f>C59*D59*E59</f>
        <v>0</v>
      </c>
      <c r="L59" s="1" t="s">
        <v>25</v>
      </c>
    </row>
    <row r="60" spans="1:12" ht="75">
      <c r="A60" s="60" t="s">
        <v>137</v>
      </c>
      <c r="B60" s="88" t="s">
        <v>161</v>
      </c>
      <c r="C60" s="84">
        <f>C59</f>
        <v>1.15</v>
      </c>
      <c r="D60" s="78">
        <f>D58</f>
        <v>0</v>
      </c>
      <c r="E60" s="84" t="s">
        <v>119</v>
      </c>
      <c r="F60" s="84" t="s">
        <v>119</v>
      </c>
      <c r="G60" s="92" t="s">
        <v>119</v>
      </c>
      <c r="H60" s="84" t="s">
        <v>119</v>
      </c>
      <c r="I60" s="84" t="s">
        <v>119</v>
      </c>
      <c r="J60" s="84" t="s">
        <v>119</v>
      </c>
      <c r="K60" s="84">
        <f>C60*D60</f>
        <v>0</v>
      </c>
      <c r="L60" s="1" t="s">
        <v>27</v>
      </c>
    </row>
    <row r="61" spans="1:12" ht="120">
      <c r="A61" s="60" t="s">
        <v>138</v>
      </c>
      <c r="B61" s="88" t="s">
        <v>162</v>
      </c>
      <c r="C61" s="84">
        <f>C59</f>
        <v>1.15</v>
      </c>
      <c r="D61" s="78">
        <f>D58</f>
        <v>0</v>
      </c>
      <c r="E61" s="84">
        <f>E59</f>
        <v>1.2</v>
      </c>
      <c r="F61" s="84" t="s">
        <v>119</v>
      </c>
      <c r="G61" s="92" t="s">
        <v>119</v>
      </c>
      <c r="H61" s="84" t="s">
        <v>119</v>
      </c>
      <c r="I61" s="84" t="s">
        <v>119</v>
      </c>
      <c r="J61" s="84" t="s">
        <v>119</v>
      </c>
      <c r="K61" s="84">
        <f>(K59)-(H58)</f>
        <v>0</v>
      </c>
      <c r="L61" s="1" t="s">
        <v>25</v>
      </c>
    </row>
    <row r="62" spans="1:12" ht="120">
      <c r="A62" s="60" t="s">
        <v>139</v>
      </c>
      <c r="B62" s="88" t="s">
        <v>163</v>
      </c>
      <c r="C62" s="84" t="s">
        <v>119</v>
      </c>
      <c r="D62" s="78">
        <f>D58</f>
        <v>0</v>
      </c>
      <c r="E62" s="84" t="s">
        <v>119</v>
      </c>
      <c r="F62" s="84" t="s">
        <v>119</v>
      </c>
      <c r="G62" s="92" t="s">
        <v>119</v>
      </c>
      <c r="H62" s="84" t="s">
        <v>119</v>
      </c>
      <c r="I62" s="84" t="s">
        <v>119</v>
      </c>
      <c r="J62" s="84" t="s">
        <v>119</v>
      </c>
      <c r="K62" s="84">
        <f>D62</f>
        <v>0</v>
      </c>
      <c r="L62" s="1" t="s">
        <v>3</v>
      </c>
    </row>
    <row r="63" spans="1:12" ht="60">
      <c r="A63" s="60" t="s">
        <v>140</v>
      </c>
      <c r="B63" s="59" t="s">
        <v>164</v>
      </c>
      <c r="C63" s="84" t="s">
        <v>119</v>
      </c>
      <c r="D63" s="78" t="s">
        <v>119</v>
      </c>
      <c r="E63" s="84" t="s">
        <v>119</v>
      </c>
      <c r="F63" s="84" t="s">
        <v>119</v>
      </c>
      <c r="G63" s="82"/>
      <c r="H63" s="84">
        <f>H58</f>
        <v>0</v>
      </c>
      <c r="I63" s="84" t="s">
        <v>119</v>
      </c>
      <c r="J63" s="84">
        <v>1.25</v>
      </c>
      <c r="K63" s="84">
        <f>G63*H63*J63</f>
        <v>0</v>
      </c>
      <c r="L63" s="1" t="s">
        <v>135</v>
      </c>
    </row>
    <row r="64" spans="1:12" ht="90">
      <c r="A64" s="60" t="s">
        <v>141</v>
      </c>
      <c r="B64" s="58" t="s">
        <v>19</v>
      </c>
      <c r="C64" s="84" t="s">
        <v>119</v>
      </c>
      <c r="D64" s="84" t="s">
        <v>119</v>
      </c>
      <c r="E64" s="84" t="s">
        <v>119</v>
      </c>
      <c r="F64" s="82"/>
      <c r="G64" s="84" t="s">
        <v>119</v>
      </c>
      <c r="H64" s="84" t="s">
        <v>119</v>
      </c>
      <c r="I64" s="84" t="s">
        <v>119</v>
      </c>
      <c r="J64" s="84" t="s">
        <v>119</v>
      </c>
      <c r="K64" s="84">
        <f>F64</f>
        <v>0</v>
      </c>
      <c r="L64" s="1" t="s">
        <v>70</v>
      </c>
    </row>
    <row r="65" spans="1:12" ht="90">
      <c r="A65" s="60" t="s">
        <v>142</v>
      </c>
      <c r="B65" s="58" t="s">
        <v>17</v>
      </c>
      <c r="C65" s="84" t="s">
        <v>119</v>
      </c>
      <c r="D65" s="84" t="s">
        <v>119</v>
      </c>
      <c r="E65" s="84" t="s">
        <v>119</v>
      </c>
      <c r="F65" s="82"/>
      <c r="G65" s="84" t="s">
        <v>119</v>
      </c>
      <c r="H65" s="84" t="s">
        <v>119</v>
      </c>
      <c r="I65" s="84" t="s">
        <v>119</v>
      </c>
      <c r="J65" s="84" t="s">
        <v>119</v>
      </c>
      <c r="K65" s="84">
        <f>F65</f>
        <v>0</v>
      </c>
      <c r="L65" s="1" t="s">
        <v>70</v>
      </c>
    </row>
    <row r="66" spans="1:12" ht="60">
      <c r="A66" s="60" t="s">
        <v>143</v>
      </c>
      <c r="B66" s="58" t="s">
        <v>15</v>
      </c>
      <c r="C66" s="84" t="s">
        <v>119</v>
      </c>
      <c r="D66" s="84" t="s">
        <v>119</v>
      </c>
      <c r="E66" s="84" t="s">
        <v>119</v>
      </c>
      <c r="F66" s="78">
        <f>F65</f>
        <v>0</v>
      </c>
      <c r="G66" s="84" t="s">
        <v>119</v>
      </c>
      <c r="H66" s="84" t="s">
        <v>119</v>
      </c>
      <c r="I66" s="84" t="s">
        <v>119</v>
      </c>
      <c r="J66" s="84" t="s">
        <v>119</v>
      </c>
      <c r="K66" s="84">
        <f>F66</f>
        <v>0</v>
      </c>
      <c r="L66" s="1" t="s">
        <v>70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E41:F41"/>
    <mergeCell ref="H41:L41"/>
    <mergeCell ref="A45:L45"/>
    <mergeCell ref="A51:L51"/>
    <mergeCell ref="C35:D35"/>
    <mergeCell ref="C36:D36"/>
    <mergeCell ref="C37:D37"/>
    <mergeCell ref="C38:D38"/>
    <mergeCell ref="C41:D41"/>
    <mergeCell ref="H37:L37"/>
    <mergeCell ref="H38:L38"/>
    <mergeCell ref="A39:A40"/>
    <mergeCell ref="B39:B40"/>
    <mergeCell ref="C39:D39"/>
    <mergeCell ref="C40:D40"/>
    <mergeCell ref="E39:F39"/>
    <mergeCell ref="E40:F40"/>
    <mergeCell ref="G39:G40"/>
    <mergeCell ref="H39:L40"/>
    <mergeCell ref="J24:L25"/>
    <mergeCell ref="J26:L26"/>
    <mergeCell ref="H30:L30"/>
    <mergeCell ref="B27:L27"/>
    <mergeCell ref="E24:F24"/>
    <mergeCell ref="G28:G29"/>
    <mergeCell ref="I24:I25"/>
    <mergeCell ref="A20:A21"/>
    <mergeCell ref="B20:B21"/>
    <mergeCell ref="G20:H21"/>
    <mergeCell ref="I20:L21"/>
    <mergeCell ref="G22:H22"/>
    <mergeCell ref="A24:A25"/>
    <mergeCell ref="B24:B25"/>
    <mergeCell ref="C24:D24"/>
    <mergeCell ref="C25:D25"/>
    <mergeCell ref="G33:G34"/>
    <mergeCell ref="C33:D33"/>
    <mergeCell ref="E33:F33"/>
    <mergeCell ref="A33:A34"/>
    <mergeCell ref="B33:B34"/>
    <mergeCell ref="C34:D34"/>
    <mergeCell ref="E34:F34"/>
    <mergeCell ref="A43:A44"/>
    <mergeCell ref="B43:B44"/>
    <mergeCell ref="A28:A29"/>
    <mergeCell ref="B28:B29"/>
    <mergeCell ref="B42:L42"/>
    <mergeCell ref="L43:L44"/>
    <mergeCell ref="H28:L29"/>
    <mergeCell ref="H31:L31"/>
    <mergeCell ref="H32:L32"/>
    <mergeCell ref="H33:L34"/>
    <mergeCell ref="E35:F35"/>
    <mergeCell ref="E36:F36"/>
    <mergeCell ref="E37:F37"/>
    <mergeCell ref="E38:F38"/>
    <mergeCell ref="H35:L35"/>
    <mergeCell ref="H36:L36"/>
    <mergeCell ref="A1:L1"/>
    <mergeCell ref="A2:L2"/>
    <mergeCell ref="A3:L3"/>
    <mergeCell ref="A5:L5"/>
    <mergeCell ref="A14:A15"/>
    <mergeCell ref="B14:B15"/>
    <mergeCell ref="B13:L13"/>
    <mergeCell ref="B6:L6"/>
    <mergeCell ref="A7:A8"/>
    <mergeCell ref="B7:B8"/>
    <mergeCell ref="I7:I8"/>
    <mergeCell ref="H14:H15"/>
    <mergeCell ref="I14:L15"/>
    <mergeCell ref="B23:L23"/>
    <mergeCell ref="J43:J44"/>
    <mergeCell ref="J7:L8"/>
    <mergeCell ref="J9:L9"/>
    <mergeCell ref="J10:L10"/>
    <mergeCell ref="J11:L11"/>
    <mergeCell ref="J12:L12"/>
    <mergeCell ref="K43:K44"/>
    <mergeCell ref="I16:L16"/>
    <mergeCell ref="I17:L17"/>
    <mergeCell ref="I18:L18"/>
    <mergeCell ref="I19:L19"/>
    <mergeCell ref="I22:L22"/>
    <mergeCell ref="E26:F26"/>
    <mergeCell ref="C26:D26"/>
    <mergeCell ref="E25:F25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51" r:id="rId5"/>
  <headerFooter>
    <oddHeader>&amp;C&amp;G&amp;R&amp;G</oddHeader>
    <oddFooter>&amp;C&amp;G&amp;R&amp;G</oddFooter>
  </headerFooter>
  <rowBreaks count="1" manualBreakCount="1">
    <brk id="32" max="16383" man="1"/>
  </rowBreaks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Costa Max</dc:creator>
  <cp:keywords/>
  <dc:description/>
  <cp:lastModifiedBy>Cliente01</cp:lastModifiedBy>
  <cp:lastPrinted>2018-08-28T21:15:54Z</cp:lastPrinted>
  <dcterms:created xsi:type="dcterms:W3CDTF">2017-12-06T10:41:34Z</dcterms:created>
  <dcterms:modified xsi:type="dcterms:W3CDTF">2019-06-25T13:57:03Z</dcterms:modified>
  <cp:category/>
  <cp:version/>
  <cp:contentType/>
  <cp:contentStatus/>
</cp:coreProperties>
</file>