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comments33.xml" ContentType="application/vnd.openxmlformats-officedocument.spreadsheetml.comments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comments3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0" yWindow="0" windowWidth="20490" windowHeight="7755" firstSheet="28" activeTab="33"/>
  </bookViews>
  <sheets>
    <sheet name="CBUQ NÃO DESONERADA TV.5" sheetId="2" r:id="rId1"/>
    <sheet name="CBUQ DESONERADA TV.5" sheetId="5" r:id="rId2"/>
    <sheet name="MEMORIAL QUANT. CBUQ TV.5" sheetId="4" r:id="rId3"/>
    <sheet name="CBUQ NÃO DESONERADA TV.4" sheetId="6" r:id="rId4"/>
    <sheet name="CBUQ DESONERADA TV.4" sheetId="7" r:id="rId5"/>
    <sheet name="MEMORIAL QUANT. CBUQ TV.4" sheetId="8" r:id="rId6"/>
    <sheet name="CBUQ NÃO DESONERADA TV.3" sheetId="9" r:id="rId7"/>
    <sheet name="CBUQ DESONERADA TV.3" sheetId="10" r:id="rId8"/>
    <sheet name="MEMORIAL QUANT. CBUQ TV.3" sheetId="11" r:id="rId9"/>
    <sheet name="CBUQ NÃO DESONERADA TV.2" sheetId="12" r:id="rId10"/>
    <sheet name="CBUQ DESONERADA TV.2" sheetId="13" r:id="rId11"/>
    <sheet name="MEMORIAL QUANT. CBUQ TV.2" sheetId="14" r:id="rId12"/>
    <sheet name="CBUQ NÃO DESONERADA TV.1" sheetId="15" r:id="rId13"/>
    <sheet name="CBUQ DESONERADA TV.1" sheetId="16" r:id="rId14"/>
    <sheet name="MEMORIAL QUANT. CBUQ TV.1" sheetId="17" r:id="rId15"/>
    <sheet name="CBUQ NÃO DESONERADA RUA G" sheetId="18" r:id="rId16"/>
    <sheet name="CBUQ DESONERADA RUA G" sheetId="19" r:id="rId17"/>
    <sheet name="MEMORIAL QUANT. CBUQ RUA G" sheetId="20" r:id="rId18"/>
    <sheet name="CBUQ NÃO DESONERADA RUA F" sheetId="21" r:id="rId19"/>
    <sheet name="CBUQ DESONERADA RUA F" sheetId="22" r:id="rId20"/>
    <sheet name="MEMORIAL QUANT. CBUQ RUA F" sheetId="23" r:id="rId21"/>
    <sheet name="CBUQ NÃO DESONERADA RUA E" sheetId="24" r:id="rId22"/>
    <sheet name="CBUQ DESONERADA RUA E" sheetId="25" r:id="rId23"/>
    <sheet name="MEMORIAL QUANT. CBUQ RUA E" sheetId="26" r:id="rId24"/>
    <sheet name="CBUQ NÃO DESONERADA RUA D" sheetId="27" r:id="rId25"/>
    <sheet name="CBUQ DESONERADA RUA D" sheetId="28" r:id="rId26"/>
    <sheet name="MEMORIAL QUANT. CBUQ RUA D" sheetId="29" r:id="rId27"/>
    <sheet name="CBUQ NÃO DESONERADA RUA C" sheetId="30" r:id="rId28"/>
    <sheet name="CBUQ DESONERADA RUA C" sheetId="31" r:id="rId29"/>
    <sheet name="MEMORIAL QUANT. CBUQ RUA C" sheetId="32" r:id="rId30"/>
    <sheet name="CBUQ NÃO DESONERADA RUA B" sheetId="33" r:id="rId31"/>
    <sheet name="CBUQ DESONERADA RUA B" sheetId="34" r:id="rId32"/>
    <sheet name="MEMORIAL QUANT. CBUQ RUA B" sheetId="35" r:id="rId33"/>
    <sheet name="CBUQ NÃO DESONERADA RUA A" sheetId="36" r:id="rId34"/>
    <sheet name="CBUQ DESONERADA RUA A" sheetId="37" r:id="rId35"/>
    <sheet name="MEMORIAL QUANT. CBUQ RUA A" sheetId="38" r:id="rId36"/>
  </sheets>
  <externalReferences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</externalReferences>
  <definedNames>
    <definedName name="_xlnm._FilterDatabase" localSheetId="34" hidden="1">'CBUQ DESONERADA RUA A'!$A$8:$K$54</definedName>
    <definedName name="_xlnm._FilterDatabase" localSheetId="31" hidden="1">'CBUQ DESONERADA RUA B'!$A$8:$K$54</definedName>
    <definedName name="_xlnm._FilterDatabase" localSheetId="28" hidden="1">'CBUQ DESONERADA RUA C'!$A$8:$K$54</definedName>
    <definedName name="_xlnm._FilterDatabase" localSheetId="25" hidden="1">'CBUQ DESONERADA RUA D'!$A$8:$K$54</definedName>
    <definedName name="_xlnm._FilterDatabase" localSheetId="22" hidden="1">'CBUQ DESONERADA RUA E'!$A$8:$K$54</definedName>
    <definedName name="_xlnm._FilterDatabase" localSheetId="19" hidden="1">'CBUQ DESONERADA RUA F'!$A$8:$K$54</definedName>
    <definedName name="_xlnm._FilterDatabase" localSheetId="16" hidden="1">'CBUQ DESONERADA RUA G'!$A$8:$K$54</definedName>
    <definedName name="_xlnm._FilterDatabase" localSheetId="13" hidden="1">'CBUQ DESONERADA TV.1'!$A$8:$K$54</definedName>
    <definedName name="_xlnm._FilterDatabase" localSheetId="10" hidden="1">'CBUQ DESONERADA TV.2'!$A$8:$K$54</definedName>
    <definedName name="_xlnm._FilterDatabase" localSheetId="7" hidden="1">'CBUQ DESONERADA TV.3'!$A$8:$K$54</definedName>
    <definedName name="_xlnm._FilterDatabase" localSheetId="4" hidden="1">'CBUQ DESONERADA TV.4'!$A$8:$K$54</definedName>
    <definedName name="_xlnm._FilterDatabase" localSheetId="1" hidden="1">'CBUQ DESONERADA TV.5'!$A$8:$K$54</definedName>
    <definedName name="_xlnm._FilterDatabase" localSheetId="33" hidden="1">'CBUQ NÃO DESONERADA RUA A'!$A$8:$K$54</definedName>
    <definedName name="_xlnm._FilterDatabase" localSheetId="30" hidden="1">'CBUQ NÃO DESONERADA RUA B'!$A$8:$K$54</definedName>
    <definedName name="_xlnm._FilterDatabase" localSheetId="27" hidden="1">'CBUQ NÃO DESONERADA RUA C'!$A$8:$K$54</definedName>
    <definedName name="_xlnm._FilterDatabase" localSheetId="24" hidden="1">'CBUQ NÃO DESONERADA RUA D'!$A$8:$K$54</definedName>
    <definedName name="_xlnm._FilterDatabase" localSheetId="21" hidden="1">'CBUQ NÃO DESONERADA RUA E'!$A$8:$K$54</definedName>
    <definedName name="_xlnm._FilterDatabase" localSheetId="18" hidden="1">'CBUQ NÃO DESONERADA RUA F'!$A$8:$K$54</definedName>
    <definedName name="_xlnm._FilterDatabase" localSheetId="15" hidden="1">'CBUQ NÃO DESONERADA RUA G'!$A$8:$K$54</definedName>
    <definedName name="_xlnm._FilterDatabase" localSheetId="12" hidden="1">'CBUQ NÃO DESONERADA TV.1'!$A$8:$K$54</definedName>
    <definedName name="_xlnm._FilterDatabase" localSheetId="9" hidden="1">'CBUQ NÃO DESONERADA TV.2'!$A$8:$K$54</definedName>
    <definedName name="_xlnm._FilterDatabase" localSheetId="6" hidden="1">'CBUQ NÃO DESONERADA TV.3'!$A$8:$K$54</definedName>
    <definedName name="_xlnm._FilterDatabase" localSheetId="3" hidden="1">'CBUQ NÃO DESONERADA TV.4'!$A$8:$K$54</definedName>
    <definedName name="_xlnm._FilterDatabase" localSheetId="0" hidden="1">'CBUQ NÃO DESONERADA TV.5'!$A$8:$K$54</definedName>
    <definedName name="_xlnm.Print_Titles" localSheetId="0">'CBUQ NÃO DESONERADA TV.5'!$1:$8</definedName>
    <definedName name="_xlnm.Print_Titles" localSheetId="1">'CBUQ DESONERADA TV.5'!$1:$8</definedName>
    <definedName name="_xlnm.Print_Titles" localSheetId="2">'MEMORIAL QUANT. CBUQ TV.5'!$1:$5</definedName>
    <definedName name="_xlnm.Print_Titles" localSheetId="3">'CBUQ NÃO DESONERADA TV.4'!$1:$8</definedName>
    <definedName name="_xlnm.Print_Titles" localSheetId="4">'CBUQ DESONERADA TV.4'!$1:$8</definedName>
    <definedName name="_xlnm.Print_Titles" localSheetId="5">'MEMORIAL QUANT. CBUQ TV.4'!$1:$5</definedName>
    <definedName name="_xlnm.Print_Titles" localSheetId="6">'CBUQ NÃO DESONERADA TV.3'!$1:$8</definedName>
    <definedName name="_xlnm.Print_Titles" localSheetId="7">'CBUQ DESONERADA TV.3'!$1:$8</definedName>
    <definedName name="_xlnm.Print_Titles" localSheetId="8">'MEMORIAL QUANT. CBUQ TV.3'!$1:$5</definedName>
    <definedName name="_xlnm.Print_Titles" localSheetId="9">'CBUQ NÃO DESONERADA TV.2'!$1:$8</definedName>
    <definedName name="_xlnm.Print_Titles" localSheetId="10">'CBUQ DESONERADA TV.2'!$1:$8</definedName>
    <definedName name="_xlnm.Print_Titles" localSheetId="11">'MEMORIAL QUANT. CBUQ TV.2'!$1:$5</definedName>
    <definedName name="_xlnm.Print_Titles" localSheetId="12">'CBUQ NÃO DESONERADA TV.1'!$1:$8</definedName>
    <definedName name="_xlnm.Print_Titles" localSheetId="13">'CBUQ DESONERADA TV.1'!$1:$8</definedName>
    <definedName name="_xlnm.Print_Titles" localSheetId="14">'MEMORIAL QUANT. CBUQ TV.1'!$1:$5</definedName>
    <definedName name="_xlnm.Print_Titles" localSheetId="15">'CBUQ NÃO DESONERADA RUA G'!$1:$8</definedName>
    <definedName name="_xlnm.Print_Titles" localSheetId="16">'CBUQ DESONERADA RUA G'!$1:$8</definedName>
    <definedName name="_xlnm.Print_Titles" localSheetId="17">'MEMORIAL QUANT. CBUQ RUA G'!$1:$5</definedName>
    <definedName name="_xlnm.Print_Titles" localSheetId="18">'CBUQ NÃO DESONERADA RUA F'!$1:$8</definedName>
    <definedName name="_xlnm.Print_Titles" localSheetId="19">'CBUQ DESONERADA RUA F'!$1:$8</definedName>
    <definedName name="_xlnm.Print_Titles" localSheetId="20">'MEMORIAL QUANT. CBUQ RUA F'!$1:$5</definedName>
    <definedName name="_xlnm.Print_Titles" localSheetId="21">'CBUQ NÃO DESONERADA RUA E'!$1:$8</definedName>
    <definedName name="_xlnm.Print_Titles" localSheetId="22">'CBUQ DESONERADA RUA E'!$1:$8</definedName>
    <definedName name="_xlnm.Print_Titles" localSheetId="23">'MEMORIAL QUANT. CBUQ RUA E'!$1:$5</definedName>
    <definedName name="_xlnm.Print_Titles" localSheetId="24">'CBUQ NÃO DESONERADA RUA D'!$1:$8</definedName>
    <definedName name="_xlnm.Print_Titles" localSheetId="25">'CBUQ DESONERADA RUA D'!$1:$8</definedName>
    <definedName name="_xlnm.Print_Titles" localSheetId="26">'MEMORIAL QUANT. CBUQ RUA D'!$1:$5</definedName>
    <definedName name="_xlnm.Print_Titles" localSheetId="27">'CBUQ NÃO DESONERADA RUA C'!$1:$8</definedName>
    <definedName name="_xlnm.Print_Titles" localSheetId="28">'CBUQ DESONERADA RUA C'!$1:$8</definedName>
    <definedName name="_xlnm.Print_Titles" localSheetId="29">'MEMORIAL QUANT. CBUQ RUA C'!$1:$5</definedName>
    <definedName name="_xlnm.Print_Titles" localSheetId="30">'CBUQ NÃO DESONERADA RUA B'!$1:$8</definedName>
    <definedName name="_xlnm.Print_Titles" localSheetId="31">'CBUQ DESONERADA RUA B'!$1:$8</definedName>
    <definedName name="_xlnm.Print_Titles" localSheetId="32">'MEMORIAL QUANT. CBUQ RUA B'!$1:$5</definedName>
    <definedName name="_xlnm.Print_Titles" localSheetId="33">'CBUQ NÃO DESONERADA RUA A'!$1:$8</definedName>
    <definedName name="_xlnm.Print_Titles" localSheetId="34">'CBUQ DESONERADA RUA A'!$1:$8</definedName>
    <definedName name="_xlnm.Print_Titles" localSheetId="35">'MEMORIAL QUANT. CBUQ RUA A'!$1:$5</definedName>
  </definedNames>
  <calcPr calcId="1445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2.xml><?xml version="1.0" encoding="utf-8"?>
<comments xmlns="http://schemas.openxmlformats.org/spreadsheetml/2006/main">
  <authors>
    <author>Willian Costa Max</author>
    <author>Eulália Alves da Rocha</author>
  </authors>
  <commentList>
    <comment ref="F12" authorId="0">
      <text>
        <r>
          <rPr>
            <sz val="9"/>
            <rFont val="Segoe UI"/>
            <family val="2"/>
          </rPr>
          <t>Peso específico retirado do Manual de Custos Rodoviários do DNIT</t>
        </r>
      </text>
    </comment>
    <comment ref="G26" authorId="1">
      <text>
        <r>
          <rPr>
            <b/>
            <sz val="9"/>
            <rFont val="Segoe UI"/>
            <family val="2"/>
          </rPr>
          <t xml:space="preserve">Rampa de 1,20 x2,20x1,2 - considerando meio fio de 10 cm de altura e inclinação de 8,33%. </t>
        </r>
      </text>
    </comment>
    <comment ref="F31" authorId="1">
      <text>
        <r>
          <rPr>
            <b/>
            <sz val="9"/>
            <rFont val="Segoe UI"/>
            <family val="2"/>
          </rPr>
          <t>Deverá ser pintada faixa de pedestre onde existir rampas. Preferencialmente, próximo aos cruzamentos)</t>
        </r>
      </text>
    </comment>
    <comment ref="E59" authorId="0">
      <text>
        <r>
          <rPr>
            <b/>
            <sz val="9"/>
            <rFont val="Segoe UI"/>
            <family val="2"/>
          </rPr>
          <t xml:space="preserve">Conforme Manual de drenagem urbana do Dnit o recobrimento mínimo do tubo deverá ser de 0,60 m.
</t>
        </r>
      </text>
    </comment>
  </commentList>
</comments>
</file>

<file path=xl/comments15.xml><?xml version="1.0" encoding="utf-8"?>
<comments xmlns="http://schemas.openxmlformats.org/spreadsheetml/2006/main">
  <authors>
    <author>Willian Costa Max</author>
    <author>Eulália Alves da Rocha</author>
  </authors>
  <commentList>
    <comment ref="F12" authorId="0">
      <text>
        <r>
          <rPr>
            <sz val="9"/>
            <rFont val="Segoe UI"/>
            <family val="2"/>
          </rPr>
          <t>Peso específico retirado do Manual de Custos Rodoviários do DNIT</t>
        </r>
      </text>
    </comment>
    <comment ref="G26" authorId="1">
      <text>
        <r>
          <rPr>
            <b/>
            <sz val="9"/>
            <rFont val="Segoe UI"/>
            <family val="2"/>
          </rPr>
          <t xml:space="preserve">Rampa de 1,20 x2,20x1,2 - considerando meio fio de 10 cm de altura e inclinação de 8,33%. </t>
        </r>
      </text>
    </comment>
    <comment ref="F31" authorId="1">
      <text>
        <r>
          <rPr>
            <b/>
            <sz val="9"/>
            <rFont val="Segoe UI"/>
            <family val="2"/>
          </rPr>
          <t>Deverá ser pintada faixa de pedestre onde existir rampas. Preferencialmente, próximo aos cruzamentos)</t>
        </r>
      </text>
    </comment>
    <comment ref="E59" authorId="0">
      <text>
        <r>
          <rPr>
            <b/>
            <sz val="9"/>
            <rFont val="Segoe UI"/>
            <family val="2"/>
          </rPr>
          <t xml:space="preserve">Conforme Manual de drenagem urbana do Dnit o recobrimento mínimo do tubo deverá ser de 0,60 m.
</t>
        </r>
      </text>
    </comment>
  </commentList>
</comments>
</file>

<file path=xl/comments18.xml><?xml version="1.0" encoding="utf-8"?>
<comments xmlns="http://schemas.openxmlformats.org/spreadsheetml/2006/main">
  <authors>
    <author>Willian Costa Max</author>
    <author>Eulália Alves da Rocha</author>
  </authors>
  <commentList>
    <comment ref="F12" authorId="0">
      <text>
        <r>
          <rPr>
            <sz val="9"/>
            <rFont val="Segoe UI"/>
            <family val="2"/>
          </rPr>
          <t>Peso específico retirado do Manual de Custos Rodoviários do DNIT</t>
        </r>
      </text>
    </comment>
    <comment ref="G26" authorId="1">
      <text>
        <r>
          <rPr>
            <b/>
            <sz val="9"/>
            <rFont val="Segoe UI"/>
            <family val="2"/>
          </rPr>
          <t xml:space="preserve">Rampa de 1,20 x2,20x1,2 - considerando meio fio de 10 cm de altura e inclinação de 8,33%. </t>
        </r>
      </text>
    </comment>
    <comment ref="F31" authorId="1">
      <text>
        <r>
          <rPr>
            <b/>
            <sz val="9"/>
            <rFont val="Segoe UI"/>
            <family val="2"/>
          </rPr>
          <t>Deverá ser pintada faixa de pedestre onde existir rampas. Preferencialmente, próximo aos cruzamentos)</t>
        </r>
      </text>
    </comment>
    <comment ref="E59" authorId="0">
      <text>
        <r>
          <rPr>
            <b/>
            <sz val="9"/>
            <rFont val="Segoe UI"/>
            <family val="2"/>
          </rPr>
          <t xml:space="preserve">Conforme Manual de drenagem urbana do Dnit o recobrimento mínimo do tubo deverá ser de 0,60 m.
</t>
        </r>
      </text>
    </comment>
  </commentList>
</comments>
</file>

<file path=xl/comments21.xml><?xml version="1.0" encoding="utf-8"?>
<comments xmlns="http://schemas.openxmlformats.org/spreadsheetml/2006/main">
  <authors>
    <author>Willian Costa Max</author>
    <author>Eulália Alves da Rocha</author>
  </authors>
  <commentList>
    <comment ref="F12" authorId="0">
      <text>
        <r>
          <rPr>
            <sz val="9"/>
            <rFont val="Segoe UI"/>
            <family val="2"/>
          </rPr>
          <t>Peso específico retirado do Manual de Custos Rodoviários do DNIT</t>
        </r>
      </text>
    </comment>
    <comment ref="G26" authorId="1">
      <text>
        <r>
          <rPr>
            <b/>
            <sz val="9"/>
            <rFont val="Segoe UI"/>
            <family val="2"/>
          </rPr>
          <t xml:space="preserve">Rampa de 1,20 x2,20x1,2 - considerando meio fio de 10 cm de altura e inclinação de 8,33%. </t>
        </r>
      </text>
    </comment>
    <comment ref="F31" authorId="1">
      <text>
        <r>
          <rPr>
            <b/>
            <sz val="9"/>
            <rFont val="Segoe UI"/>
            <family val="2"/>
          </rPr>
          <t>Deverá ser pintada faixa de pedestre onde existir rampas. Preferencialmente, próximo aos cruzamentos)</t>
        </r>
      </text>
    </comment>
    <comment ref="E59" authorId="0">
      <text>
        <r>
          <rPr>
            <b/>
            <sz val="9"/>
            <rFont val="Segoe UI"/>
            <family val="2"/>
          </rPr>
          <t xml:space="preserve">Conforme Manual de drenagem urbana do Dnit o recobrimento mínimo do tubo deverá ser de 0,60 m.
</t>
        </r>
      </text>
    </comment>
  </commentList>
</comments>
</file>

<file path=xl/comments24.xml><?xml version="1.0" encoding="utf-8"?>
<comments xmlns="http://schemas.openxmlformats.org/spreadsheetml/2006/main">
  <authors>
    <author>Willian Costa Max</author>
    <author>Eulália Alves da Rocha</author>
  </authors>
  <commentList>
    <comment ref="F12" authorId="0">
      <text>
        <r>
          <rPr>
            <sz val="9"/>
            <rFont val="Segoe UI"/>
            <family val="2"/>
          </rPr>
          <t>Peso específico retirado do Manual de Custos Rodoviários do DNIT</t>
        </r>
      </text>
    </comment>
    <comment ref="G26" authorId="1">
      <text>
        <r>
          <rPr>
            <b/>
            <sz val="9"/>
            <rFont val="Segoe UI"/>
            <family val="2"/>
          </rPr>
          <t xml:space="preserve">Rampa de 1,20 x2,20x1,2 - considerando meio fio de 10 cm de altura e inclinação de 8,33%. </t>
        </r>
      </text>
    </comment>
    <comment ref="F31" authorId="1">
      <text>
        <r>
          <rPr>
            <b/>
            <sz val="9"/>
            <rFont val="Segoe UI"/>
            <family val="2"/>
          </rPr>
          <t>Deverá ser pintada faixa de pedestre onde existir rampas. Preferencialmente, próximo aos cruzamentos)</t>
        </r>
      </text>
    </comment>
    <comment ref="E59" authorId="0">
      <text>
        <r>
          <rPr>
            <b/>
            <sz val="9"/>
            <rFont val="Segoe UI"/>
            <family val="2"/>
          </rPr>
          <t xml:space="preserve">Conforme Manual de drenagem urbana do Dnit o recobrimento mínimo do tubo deverá ser de 0,60 m.
</t>
        </r>
      </text>
    </comment>
  </commentList>
</comments>
</file>

<file path=xl/comments27.xml><?xml version="1.0" encoding="utf-8"?>
<comments xmlns="http://schemas.openxmlformats.org/spreadsheetml/2006/main">
  <authors>
    <author>Willian Costa Max</author>
    <author>Eulália Alves da Rocha</author>
  </authors>
  <commentList>
    <comment ref="F12" authorId="0">
      <text>
        <r>
          <rPr>
            <sz val="9"/>
            <rFont val="Segoe UI"/>
            <family val="2"/>
          </rPr>
          <t>Peso específico retirado do Manual de Custos Rodoviários do DNIT</t>
        </r>
      </text>
    </comment>
    <comment ref="G26" authorId="1">
      <text>
        <r>
          <rPr>
            <b/>
            <sz val="9"/>
            <rFont val="Segoe UI"/>
            <family val="2"/>
          </rPr>
          <t xml:space="preserve">Rampa de 1,20 x2,20x1,2 - considerando meio fio de 10 cm de altura e inclinação de 8,33%. </t>
        </r>
      </text>
    </comment>
    <comment ref="F31" authorId="1">
      <text>
        <r>
          <rPr>
            <b/>
            <sz val="9"/>
            <rFont val="Segoe UI"/>
            <family val="2"/>
          </rPr>
          <t>Deverá ser pintada faixa de pedestre onde existir rampas. Preferencialmente, próximo aos cruzamentos)</t>
        </r>
      </text>
    </comment>
    <comment ref="E59" authorId="0">
      <text>
        <r>
          <rPr>
            <b/>
            <sz val="9"/>
            <rFont val="Segoe UI"/>
            <family val="2"/>
          </rPr>
          <t xml:space="preserve">Conforme Manual de drenagem urbana do Dnit o recobrimento mínimo do tubo deverá ser de 0,60 m.
</t>
        </r>
      </text>
    </comment>
  </commentList>
</comments>
</file>

<file path=xl/comments3.xml><?xml version="1.0" encoding="utf-8"?>
<comments xmlns="http://schemas.openxmlformats.org/spreadsheetml/2006/main">
  <authors>
    <author>Willian Costa Max</author>
    <author>Eulália Alves da Rocha</author>
  </authors>
  <commentList>
    <comment ref="F12" authorId="0">
      <text>
        <r>
          <rPr>
            <sz val="9"/>
            <rFont val="Segoe UI"/>
            <family val="2"/>
          </rPr>
          <t>Peso específico retirado do Manual de Custos Rodoviários do DNIT</t>
        </r>
      </text>
    </comment>
    <comment ref="G26" authorId="1">
      <text>
        <r>
          <rPr>
            <b/>
            <sz val="9"/>
            <rFont val="Segoe UI"/>
            <family val="2"/>
          </rPr>
          <t xml:space="preserve">Rampa de 1,20 x2,20x1,2 - considerando meio fio de 10 cm de altura e inclinação de 8,33%. </t>
        </r>
      </text>
    </comment>
    <comment ref="F31" authorId="1">
      <text>
        <r>
          <rPr>
            <b/>
            <sz val="9"/>
            <rFont val="Segoe UI"/>
            <family val="2"/>
          </rPr>
          <t>Deverá ser pintada faixa de pedestre onde existir rampas. Preferencialmente, próximo aos cruzamentos)</t>
        </r>
      </text>
    </comment>
    <comment ref="E59" authorId="0">
      <text>
        <r>
          <rPr>
            <b/>
            <sz val="9"/>
            <rFont val="Segoe UI"/>
            <family val="2"/>
          </rPr>
          <t xml:space="preserve">Conforme Manual de drenagem urbana do Dnit o recobrimento mínimo do tubo deverá ser de 0,60 m.
</t>
        </r>
      </text>
    </comment>
  </commentList>
</comments>
</file>

<file path=xl/comments30.xml><?xml version="1.0" encoding="utf-8"?>
<comments xmlns="http://schemas.openxmlformats.org/spreadsheetml/2006/main">
  <authors>
    <author>Willian Costa Max</author>
    <author>Eulália Alves da Rocha</author>
  </authors>
  <commentList>
    <comment ref="F12" authorId="0">
      <text>
        <r>
          <rPr>
            <sz val="9"/>
            <rFont val="Segoe UI"/>
            <family val="2"/>
          </rPr>
          <t>Peso específico retirado do Manual de Custos Rodoviários do DNIT</t>
        </r>
      </text>
    </comment>
    <comment ref="G26" authorId="1">
      <text>
        <r>
          <rPr>
            <b/>
            <sz val="9"/>
            <rFont val="Segoe UI"/>
            <family val="2"/>
          </rPr>
          <t xml:space="preserve">Rampa de 1,20 x2,20x1,2 - considerando meio fio de 10 cm de altura e inclinação de 8,33%. </t>
        </r>
      </text>
    </comment>
    <comment ref="F31" authorId="1">
      <text>
        <r>
          <rPr>
            <b/>
            <sz val="9"/>
            <rFont val="Segoe UI"/>
            <family val="2"/>
          </rPr>
          <t>Deverá ser pintada faixa de pedestre onde existir rampas. Preferencialmente, próximo aos cruzamentos)</t>
        </r>
      </text>
    </comment>
    <comment ref="E59" authorId="0">
      <text>
        <r>
          <rPr>
            <b/>
            <sz val="9"/>
            <rFont val="Segoe UI"/>
            <family val="2"/>
          </rPr>
          <t xml:space="preserve">Conforme Manual de drenagem urbana do Dnit o recobrimento mínimo do tubo deverá ser de 0,60 m.
</t>
        </r>
      </text>
    </comment>
  </commentList>
</comments>
</file>

<file path=xl/comments33.xml><?xml version="1.0" encoding="utf-8"?>
<comments xmlns="http://schemas.openxmlformats.org/spreadsheetml/2006/main">
  <authors>
    <author>Willian Costa Max</author>
    <author>Eulália Alves da Rocha</author>
  </authors>
  <commentList>
    <comment ref="F12" authorId="0">
      <text>
        <r>
          <rPr>
            <sz val="9"/>
            <rFont val="Segoe UI"/>
            <family val="2"/>
          </rPr>
          <t>Peso específico retirado do Manual de Custos Rodoviários do DNIT</t>
        </r>
      </text>
    </comment>
    <comment ref="G26" authorId="1">
      <text>
        <r>
          <rPr>
            <b/>
            <sz val="9"/>
            <rFont val="Segoe UI"/>
            <family val="2"/>
          </rPr>
          <t xml:space="preserve">Rampa de 1,20 x2,20x1,2 - considerando meio fio de 10 cm de altura e inclinação de 8,33%. </t>
        </r>
      </text>
    </comment>
    <comment ref="F31" authorId="1">
      <text>
        <r>
          <rPr>
            <b/>
            <sz val="9"/>
            <rFont val="Segoe UI"/>
            <family val="2"/>
          </rPr>
          <t>Deverá ser pintada faixa de pedestre onde existir rampas. Preferencialmente, próximo aos cruzamentos)</t>
        </r>
      </text>
    </comment>
    <comment ref="E59" authorId="0">
      <text>
        <r>
          <rPr>
            <b/>
            <sz val="9"/>
            <rFont val="Segoe UI"/>
            <family val="2"/>
          </rPr>
          <t xml:space="preserve">Conforme Manual de drenagem urbana do Dnit o recobrimento mínimo do tubo deverá ser de 0,60 m.
</t>
        </r>
      </text>
    </comment>
  </commentList>
</comments>
</file>

<file path=xl/comments36.xml><?xml version="1.0" encoding="utf-8"?>
<comments xmlns="http://schemas.openxmlformats.org/spreadsheetml/2006/main">
  <authors>
    <author>Willian Costa Max</author>
    <author>Eulália Alves da Rocha</author>
  </authors>
  <commentList>
    <comment ref="F12" authorId="0">
      <text>
        <r>
          <rPr>
            <sz val="9"/>
            <rFont val="Segoe UI"/>
            <family val="2"/>
          </rPr>
          <t>Peso específico retirado do Manual de Custos Rodoviários do DNIT</t>
        </r>
      </text>
    </comment>
    <comment ref="G26" authorId="1">
      <text>
        <r>
          <rPr>
            <b/>
            <sz val="9"/>
            <rFont val="Segoe UI"/>
            <family val="2"/>
          </rPr>
          <t xml:space="preserve">Rampa de 1,20 x2,20x1,2 - considerando meio fio de 10 cm de altura e inclinação de 8,33%. </t>
        </r>
      </text>
    </comment>
    <comment ref="F31" authorId="1">
      <text>
        <r>
          <rPr>
            <b/>
            <sz val="9"/>
            <rFont val="Segoe UI"/>
            <family val="2"/>
          </rPr>
          <t>Deverá ser pintada faixa de pedestre onde existir rampas. Preferencialmente, próximo aos cruzamentos)</t>
        </r>
      </text>
    </comment>
    <comment ref="E59" authorId="0">
      <text>
        <r>
          <rPr>
            <b/>
            <sz val="9"/>
            <rFont val="Segoe UI"/>
            <family val="2"/>
          </rPr>
          <t xml:space="preserve">Conforme Manual de drenagem urbana do Dnit o recobrimento mínimo do tubo deverá ser de 0,60 m.
</t>
        </r>
      </text>
    </comment>
  </commentList>
</comments>
</file>

<file path=xl/comments6.xml><?xml version="1.0" encoding="utf-8"?>
<comments xmlns="http://schemas.openxmlformats.org/spreadsheetml/2006/main">
  <authors>
    <author>Willian Costa Max</author>
    <author>Eulália Alves da Rocha</author>
  </authors>
  <commentList>
    <comment ref="F12" authorId="0">
      <text>
        <r>
          <rPr>
            <sz val="9"/>
            <rFont val="Segoe UI"/>
            <family val="2"/>
          </rPr>
          <t>Peso específico retirado do Manual de Custos Rodoviários do DNIT</t>
        </r>
      </text>
    </comment>
    <comment ref="G26" authorId="1">
      <text>
        <r>
          <rPr>
            <b/>
            <sz val="9"/>
            <rFont val="Segoe UI"/>
            <family val="2"/>
          </rPr>
          <t xml:space="preserve">Rampa de 1,20 x2,20x1,2 - considerando meio fio de 10 cm de altura e inclinação de 8,33%. </t>
        </r>
      </text>
    </comment>
    <comment ref="F31" authorId="1">
      <text>
        <r>
          <rPr>
            <b/>
            <sz val="9"/>
            <rFont val="Segoe UI"/>
            <family val="2"/>
          </rPr>
          <t>Deverá ser pintada faixa de pedestre onde existir rampas. Preferencialmente, próximo aos cruzamentos)</t>
        </r>
      </text>
    </comment>
    <comment ref="E59" authorId="0">
      <text>
        <r>
          <rPr>
            <b/>
            <sz val="9"/>
            <rFont val="Segoe UI"/>
            <family val="2"/>
          </rPr>
          <t xml:space="preserve">Conforme Manual de drenagem urbana do Dnit o recobrimento mínimo do tubo deverá ser de 0,60 m.
</t>
        </r>
      </text>
    </comment>
  </commentList>
</comments>
</file>

<file path=xl/comments9.xml><?xml version="1.0" encoding="utf-8"?>
<comments xmlns="http://schemas.openxmlformats.org/spreadsheetml/2006/main">
  <authors>
    <author>Willian Costa Max</author>
    <author>Eulália Alves da Rocha</author>
  </authors>
  <commentList>
    <comment ref="F12" authorId="0">
      <text>
        <r>
          <rPr>
            <sz val="9"/>
            <rFont val="Segoe UI"/>
            <family val="2"/>
          </rPr>
          <t>Peso específico retirado do Manual de Custos Rodoviários do DNIT</t>
        </r>
      </text>
    </comment>
    <comment ref="G26" authorId="1">
      <text>
        <r>
          <rPr>
            <b/>
            <sz val="9"/>
            <rFont val="Segoe UI"/>
            <family val="2"/>
          </rPr>
          <t xml:space="preserve">Rampa de 1,20 x2,20x1,2 - considerando meio fio de 10 cm de altura e inclinação de 8,33%. </t>
        </r>
      </text>
    </comment>
    <comment ref="F31" authorId="1">
      <text>
        <r>
          <rPr>
            <b/>
            <sz val="9"/>
            <rFont val="Segoe UI"/>
            <family val="2"/>
          </rPr>
          <t>Deverá ser pintada faixa de pedestre onde existir rampas. Preferencialmente, próximo aos cruzamentos)</t>
        </r>
      </text>
    </comment>
    <comment ref="E59" authorId="0">
      <text>
        <r>
          <rPr>
            <b/>
            <sz val="9"/>
            <rFont val="Segoe UI"/>
            <family val="2"/>
          </rPr>
          <t xml:space="preserve">Conforme Manual de drenagem urbana do Dnit o recobrimento mínimo do tubo deverá ser de 0,60 m.
</t>
        </r>
      </text>
    </comment>
  </commentList>
</comments>
</file>

<file path=xl/sharedStrings.xml><?xml version="1.0" encoding="utf-8"?>
<sst xmlns="http://schemas.openxmlformats.org/spreadsheetml/2006/main" count="8916" uniqueCount="181">
  <si>
    <t>TOTAL INCLUSO BDI  (%)</t>
  </si>
  <si>
    <t xml:space="preserve"> TOTAL (R$)</t>
  </si>
  <si>
    <t>SUB - TOTAL</t>
  </si>
  <si>
    <t>m</t>
  </si>
  <si>
    <t>Assentamento de tudo de concreto para redes coletoras de águas pluviais, diâmeto de 600 mm, junta rígida, instalado em local com baixo nível de interferências</t>
  </si>
  <si>
    <t>S</t>
  </si>
  <si>
    <t>SINAPI</t>
  </si>
  <si>
    <t>5.13</t>
  </si>
  <si>
    <t>5.12</t>
  </si>
  <si>
    <t>Tubo de Concreto Simples, DN 400 mm para aguas pluviais</t>
  </si>
  <si>
    <t>I</t>
  </si>
  <si>
    <t>5.11</t>
  </si>
  <si>
    <t>Tubo de Concreto Simples, DN 600 mm para aguas pluviais</t>
  </si>
  <si>
    <t>5.10</t>
  </si>
  <si>
    <t>und</t>
  </si>
  <si>
    <t>Tampao fofo articulado, classe D400 carga max 40 T, redondo tampa *600 mm, rede pluvial/esgoto</t>
  </si>
  <si>
    <t>5.9</t>
  </si>
  <si>
    <t>Poço de visita para rede de esg. Sanit. Em aneis de concreto, diâmetro = 60 CM, prof = 80 cm, incluindo degrau, excluindo tampao ferro fundido</t>
  </si>
  <si>
    <t>5.8</t>
  </si>
  <si>
    <t>Boca de lobo em alvenaria tijolo macico, revestida c/ argamassa de cimento e areia 1:3, sobre lastro de concreto 10 cm e tampa de concreto armado</t>
  </si>
  <si>
    <t xml:space="preserve">SINAPI  </t>
  </si>
  <si>
    <t>5.7</t>
  </si>
  <si>
    <t>m³Xkm</t>
  </si>
  <si>
    <t>Transporte com caminhão basculante 6 m³ em rodovia com leito natural</t>
  </si>
  <si>
    <t>5.6</t>
  </si>
  <si>
    <t>m³</t>
  </si>
  <si>
    <t>5.5</t>
  </si>
  <si>
    <t>m²</t>
  </si>
  <si>
    <t>Preparo de fundo de vala com largura menor que 1.5 M, em local com nível baixo de interferência</t>
  </si>
  <si>
    <t>5.4</t>
  </si>
  <si>
    <t>5.3</t>
  </si>
  <si>
    <t>Execução de sarjeta de concreto usinado, moldada in loco em trecho reto, 30 CM base X 15 CM altura</t>
  </si>
  <si>
    <t>5.2</t>
  </si>
  <si>
    <t>Guia (meio-fio) concreto, moldada in loco em trecho reto com extrusoram 14 cm base x 30 cm altura</t>
  </si>
  <si>
    <t>5.1</t>
  </si>
  <si>
    <t>DRENAGEM</t>
  </si>
  <si>
    <t>Placa de sinalização em chapa de aço num 16 com pintura refletiva</t>
  </si>
  <si>
    <t>4.3</t>
  </si>
  <si>
    <t>4.2</t>
  </si>
  <si>
    <t>4.1</t>
  </si>
  <si>
    <t>SINALIZAÇÃO</t>
  </si>
  <si>
    <t>3.1</t>
  </si>
  <si>
    <t>ACESSIBILIDADE</t>
  </si>
  <si>
    <t>2.5</t>
  </si>
  <si>
    <t>Transporte com caminhão basculante 10 m³ de massa asfaltica para pavimentação urbana</t>
  </si>
  <si>
    <t>2.4</t>
  </si>
  <si>
    <t>Construção de pavimento com aplicação de concreto betuminoso usinado a quente (CBUQ), binder, com espessura de 5,0 cm</t>
  </si>
  <si>
    <t>2.3</t>
  </si>
  <si>
    <t>2.2</t>
  </si>
  <si>
    <t>2.1</t>
  </si>
  <si>
    <t xml:space="preserve">PAVIMENTAÇÃO ASFALTICA </t>
  </si>
  <si>
    <t>Execução e Compactação de base e ou sub base com solo estabilizado granulometricamente - Exclusive escavação, carga e transporte e solo.</t>
  </si>
  <si>
    <t>1.2</t>
  </si>
  <si>
    <t>Regularização e compactação do Subleito até 20 cm de espessura</t>
  </si>
  <si>
    <t>1.1</t>
  </si>
  <si>
    <t>TERRAPLANAGEM</t>
  </si>
  <si>
    <t>VALOR TOTAL COM BDI (R$)</t>
  </si>
  <si>
    <t>VALOR TOTAL (R$)</t>
  </si>
  <si>
    <t>PREÇO COM BDI (R$)</t>
  </si>
  <si>
    <t>QUANTITATIVO</t>
  </si>
  <si>
    <t>UNI</t>
  </si>
  <si>
    <t>DESCRIÇÃO</t>
  </si>
  <si>
    <t>S - Serviço I - Insumo</t>
  </si>
  <si>
    <t>TABELA</t>
  </si>
  <si>
    <t>CÓDIGO</t>
  </si>
  <si>
    <t>ITEM</t>
  </si>
  <si>
    <t xml:space="preserve">BDI SERVIÇO (%) </t>
  </si>
  <si>
    <t>TABELA DE REFERÊNCIA - SINAPI / PA / 10_2017 /SEM DESONERAÇÃO</t>
  </si>
  <si>
    <t xml:space="preserve">BDI MATERIAL (%) </t>
  </si>
  <si>
    <t>PAVIMENTAÇÃO DE VIAS PÚBLICAS - URBANAS</t>
  </si>
  <si>
    <t>PLANILHA ORÇAMENTÁRIA</t>
  </si>
  <si>
    <t>UND</t>
  </si>
  <si>
    <t>m³XKm</t>
  </si>
  <si>
    <t>(m²)</t>
  </si>
  <si>
    <t>(m³)</t>
  </si>
  <si>
    <t>(Km)</t>
  </si>
  <si>
    <t>(UND)</t>
  </si>
  <si>
    <t>(m)</t>
  </si>
  <si>
    <t>TOTAL</t>
  </si>
  <si>
    <t>AREA DA TUBULAÇÃO</t>
  </si>
  <si>
    <t>VOLUME</t>
  </si>
  <si>
    <t>DISTÂNCIA</t>
  </si>
  <si>
    <t>QUANTIDADE</t>
  </si>
  <si>
    <t>PROFUNDIDADE</t>
  </si>
  <si>
    <t>EXTENSÃO</t>
  </si>
  <si>
    <t xml:space="preserve">LARGURA </t>
  </si>
  <si>
    <t>5.0</t>
  </si>
  <si>
    <t>4.0</t>
  </si>
  <si>
    <t>3.0</t>
  </si>
  <si>
    <t>(km)</t>
  </si>
  <si>
    <t>ESPESSURA</t>
  </si>
  <si>
    <t>PAVIMENAÇÃO ASFÁLTICA</t>
  </si>
  <si>
    <t>2.0</t>
  </si>
  <si>
    <t>1.0</t>
  </si>
  <si>
    <t>PLANILHA DE CÁLCULO DE QUANTITATIVOS DE PAVIMENTAÇÃO</t>
  </si>
  <si>
    <t>1.3</t>
  </si>
  <si>
    <t>1.4</t>
  </si>
  <si>
    <t>74154/001</t>
  </si>
  <si>
    <t>Escavação , carga e transporte de material de 1A categoria com trator sobre esteiras 347 HP e caçamba 6m³, DMT 50 a 200M</t>
  </si>
  <si>
    <t>TxKm</t>
  </si>
  <si>
    <t>Execução de imprimação com asfalto diluído CM-30</t>
  </si>
  <si>
    <t>PESO ESPECIFICO - SOLO</t>
  </si>
  <si>
    <t>(T/m³)</t>
  </si>
  <si>
    <r>
      <t xml:space="preserve">Transporte comercial com caminhao carroceria 9 T, rodovia pavimentada - </t>
    </r>
    <r>
      <rPr>
        <i/>
        <sz val="11"/>
        <color theme="1"/>
        <rFont val="Calibri"/>
        <family val="2"/>
        <scheme val="minor"/>
      </rPr>
      <t>( taxa de 0,0012 T/m² de CM-30 x Area a ser pavimentada)</t>
    </r>
  </si>
  <si>
    <t>EMPOLAMENTO</t>
  </si>
  <si>
    <t>TABELA DE REFERÊNCIA - SINAPI / PA / 10_2017 /COM DESONERAÇÃO</t>
  </si>
  <si>
    <t xml:space="preserve">CUSTO UNITÁRIO (R$) </t>
  </si>
  <si>
    <r>
      <t xml:space="preserve">Transporte comercial com carroceria 9 T, rodovia em leito natural - </t>
    </r>
    <r>
      <rPr>
        <b/>
        <sz val="11"/>
        <color theme="1"/>
        <rFont val="Calibri"/>
        <family val="2"/>
        <scheme val="minor"/>
      </rPr>
      <t>COMPLEMENTO DE TRANSP. JAZIDA/OBRA.</t>
    </r>
  </si>
  <si>
    <t>Txkm</t>
  </si>
  <si>
    <r>
      <t xml:space="preserve">Transporte comercial com carroceria 9 T, rodovia em leito natural - </t>
    </r>
    <r>
      <rPr>
        <b/>
        <sz val="11"/>
        <color theme="1"/>
        <rFont val="Calibri"/>
        <family val="2"/>
        <scheme val="minor"/>
      </rPr>
      <t>COMPLEMENTO DE TRANSP. JAZIDA/OBRA</t>
    </r>
  </si>
  <si>
    <t>m³xKm</t>
  </si>
  <si>
    <r>
      <t xml:space="preserve">Concreto FCK - 15MPA, traço 1:3,  4:3, 5 (cimento/areia média/brita 1) - preparo mecânico com betoneira 400 l. AF_07/2016 - </t>
    </r>
    <r>
      <rPr>
        <b/>
        <sz val="11"/>
        <color theme="1"/>
        <rFont val="Calibri"/>
        <family val="2"/>
        <scheme val="minor"/>
      </rPr>
      <t>TENTO</t>
    </r>
  </si>
  <si>
    <t>ALTURA</t>
  </si>
  <si>
    <r>
      <t xml:space="preserve">Execução de passeio (calçada) ou piso de concreto com concreto moldado in loco, feito em obra, acabamento convencional, espessura 10 cm armado. AF_07/2016 - </t>
    </r>
    <r>
      <rPr>
        <b/>
        <sz val="11"/>
        <color theme="1"/>
        <rFont val="Calibri"/>
        <family val="2"/>
        <scheme val="minor"/>
      </rPr>
      <t>RAMPA DE ACESSIBILIDADE</t>
    </r>
  </si>
  <si>
    <t>BASE MAIOR</t>
  </si>
  <si>
    <t>BASE MENOR</t>
  </si>
  <si>
    <t>4.1.1</t>
  </si>
  <si>
    <t>4.1.2</t>
  </si>
  <si>
    <r>
      <t xml:space="preserve">Sinalização horizontal com tinta retrorrefletiva a base de resina acrilica com microesferas de vidro - </t>
    </r>
    <r>
      <rPr>
        <b/>
        <sz val="11"/>
        <color theme="1"/>
        <rFont val="Calibri"/>
        <family val="2"/>
        <scheme val="minor"/>
      </rPr>
      <t>FAIXA CONTINUA E SECCIONADA</t>
    </r>
  </si>
  <si>
    <t>Nº DE FAIXAS PINTADAS</t>
  </si>
  <si>
    <t>-</t>
  </si>
  <si>
    <r>
      <t xml:space="preserve">Sinalização horizontal com tinta retrorrefletiva a base de resina acrilica com microesferas de vidro - </t>
    </r>
    <r>
      <rPr>
        <b/>
        <sz val="11"/>
        <color theme="1"/>
        <rFont val="Calibri"/>
        <family val="2"/>
        <scheme val="minor"/>
      </rPr>
      <t>FAIXA DE PEDESTRE</t>
    </r>
  </si>
  <si>
    <t>Piso podotatil de concreto - direcional e alerta, *40 x 40 x 2,5* cm</t>
  </si>
  <si>
    <t>ÁREA</t>
  </si>
  <si>
    <t>4.3.1</t>
  </si>
  <si>
    <t>4.3.2</t>
  </si>
  <si>
    <t>4.3.3</t>
  </si>
  <si>
    <t>Placa de sinalização em chapa de aço num 16 com pintura refletiva - Octogonal (Dim. CTB Lei nº 9.503/97</t>
  </si>
  <si>
    <t>Placa de sinalização em chapa de aço num 16 com pintura refletiva - Circular (Dim. CTB Lei nº 9.503/97</t>
  </si>
  <si>
    <t>Placa de sinalização em chapa de aço num 16 com pintura refletiva - Triangular (Dim. CTB Lei nº 9.503/97</t>
  </si>
  <si>
    <t>Placa de sinalização em chapa de aço num 16 com pintura refletiva - Retangular (Dim. CTB Lei nº 9.503/97</t>
  </si>
  <si>
    <t>4.3.4</t>
  </si>
  <si>
    <t>4.4</t>
  </si>
  <si>
    <t>4.4.1</t>
  </si>
  <si>
    <t>DRENAGEM SUPERFICIAL</t>
  </si>
  <si>
    <t>Transporte com caminhão basculante 6m³ em rodovia com leito natural - Bota fora</t>
  </si>
  <si>
    <t>m³xkm</t>
  </si>
  <si>
    <t>DRENAGEM DE TRAVESSIA URBANA</t>
  </si>
  <si>
    <t>5.14</t>
  </si>
  <si>
    <t>5.15</t>
  </si>
  <si>
    <t>5.16</t>
  </si>
  <si>
    <t>5.17</t>
  </si>
  <si>
    <t>5.18</t>
  </si>
  <si>
    <t>5.19</t>
  </si>
  <si>
    <t>5.20</t>
  </si>
  <si>
    <t>Transporte comercial com caminhao carroceria 9 T, rodovia pavimentada - ( taxa de 0,0012 T/m² de CM-30 x Area a ser pavimentada)</t>
  </si>
  <si>
    <r>
      <t xml:space="preserve">Concreto FCK - 15MPA, traço 1:3,  4:3, 5 (cimento/areia média/brita 1) - </t>
    </r>
    <r>
      <rPr>
        <b/>
        <sz val="11"/>
        <color theme="1"/>
        <rFont val="Calibri"/>
        <family val="2"/>
        <scheme val="minor"/>
      </rPr>
      <t>TENTO</t>
    </r>
  </si>
  <si>
    <r>
      <t xml:space="preserve">Sinalização horizontal com tinta retrorrefletiva a base de resina acrilica com microesferas de vidro - </t>
    </r>
    <r>
      <rPr>
        <b/>
        <sz val="11"/>
        <color theme="1"/>
        <rFont val="Calibri"/>
        <family val="2"/>
        <scheme val="minor"/>
      </rPr>
      <t>FAIXA CONTINUA E SECCIONADA E PEDESTRE</t>
    </r>
  </si>
  <si>
    <t>Reaterro mecanizado de vala com retroescavadeira, largura até 0,8 M, profundidade até 1,5 M, com solo de 1 categoria em locais com baixo nível de interferência</t>
  </si>
  <si>
    <t>Assentamento de tubo de concreto para redes coletoras de águas pluviais, diâmetro de 400 mm, junta rígida, instalado em local com baixo nível de interferências</t>
  </si>
  <si>
    <t>73963/001</t>
  </si>
  <si>
    <t>Escavação mecanizada de vala com profundidade até 1,5 m (média entre montante e jusante/uma composição por trecho) com retroescavadeira (capacidade da caçamba da retro: 0,26 m3 / potência: 88 hp), largura menor que 0,8 m, em solo de 1a categoria, locais com baixo nível de interferência. AF_01/2015</t>
  </si>
  <si>
    <t>Escavação mecanizada de vala com profundidade até 1,5 m (média entre montante e jusante/uma composição por trecho) com retroescavadeira (capacidade da caçamba da retro: 0,26 m3 / potência: 88 hp), largura de 0,8 m a 1,5 m, em solo de 1a categoria, locais com baixo nível de interferência. AF_01/2015</t>
  </si>
  <si>
    <r>
      <t>Tubo Aço Galvanizado Com Costura, Classe Leve, Dn 50 Mm (2"), E = 3,00 Mm -</t>
    </r>
    <r>
      <rPr>
        <b/>
        <sz val="11"/>
        <rFont val="Calibri"/>
        <family val="2"/>
        <scheme val="minor"/>
      </rPr>
      <t>SUPORTE PLACA</t>
    </r>
  </si>
  <si>
    <r>
      <t>Escavação mecanizada de vala com profundidade até 1,5 m (média entre montante e jusante/uma composição por trecho) com retroescavadeira (capacidade da caçamba da retro: 0,26 m3 / potência: 88 hp), largura de 0,8 m a 1,5 m, em solo de 1a categoria, locais com baixo nível de interferência. AF_01/2015 -</t>
    </r>
    <r>
      <rPr>
        <b/>
        <i/>
        <sz val="11"/>
        <color theme="1"/>
        <rFont val="Calibri"/>
        <family val="2"/>
        <scheme val="minor"/>
      </rPr>
      <t xml:space="preserve"> Conforme NBR 12266/1992 - DN 400 mm.</t>
    </r>
  </si>
  <si>
    <r>
      <t>Escavação mecanizada de vala com profundidade até 1,5 m (média entre montante e jusante/uma composição por trecho) com retroescavadeira (capacidade da caçamba da retro: 0,26 m3 / potência: 88 hp), largura de 0,8 m a 1,5 m, em solo de 1a categoria, locais com baixo nível de interferência. AF_01/2015 -</t>
    </r>
    <r>
      <rPr>
        <b/>
        <i/>
        <sz val="11"/>
        <color theme="1"/>
        <rFont val="Calibri"/>
        <family val="2"/>
        <scheme val="minor"/>
      </rPr>
      <t xml:space="preserve"> Conforme NBR 12266/1992 - DN 600 mm.</t>
    </r>
  </si>
  <si>
    <r>
      <t xml:space="preserve">Escavação mecanizada de vala com profundidade até 1,5 m (média entre montante e jusante/uma composição por trecho) com retroescavadeira (capacidade da caçamba da retro: 0,26 m3 / potência: 88 hp), largura de 0,8 m a 1,5 m, em solo de 1a categoria, locais com baixo nível de interferência. AF_01/2015 </t>
    </r>
    <r>
      <rPr>
        <b/>
        <i/>
        <sz val="11"/>
        <color theme="1"/>
        <rFont val="Calibri"/>
        <family val="2"/>
        <scheme val="minor"/>
      </rPr>
      <t>- DN 400 mm.</t>
    </r>
  </si>
  <si>
    <r>
      <t xml:space="preserve">Escavação mecanizada de vala com profundidade até 1,5 m (média entre montante e jusante/uma composição por trecho) com retroescavadeira (capacidade da caçamba da retro: 0,26 m3 / potência: 88 hp), largura de 0,8 m a 1,5 m, em solo de 1a categoria, locais com baixo nível de interferência. AF_01/2015 </t>
    </r>
    <r>
      <rPr>
        <b/>
        <i/>
        <sz val="11"/>
        <color theme="1"/>
        <rFont val="Calibri"/>
        <family val="2"/>
        <scheme val="minor"/>
      </rPr>
      <t>- DN 600 mm.</t>
    </r>
  </si>
  <si>
    <r>
      <t xml:space="preserve">Preparo de fundo de vala com largura menor que 1.5 M, em local com nível baixo de interferência </t>
    </r>
    <r>
      <rPr>
        <b/>
        <i/>
        <sz val="11"/>
        <color theme="1"/>
        <rFont val="Calibri"/>
        <family val="2"/>
        <scheme val="minor"/>
      </rPr>
      <t>- DN 400 mm.</t>
    </r>
  </si>
  <si>
    <r>
      <t xml:space="preserve">Reaterro mecanizado de vala com retroescavadeira, largura até 0,8 M, profundidade até 1,5 M, com solo de 1 categoria em locais com baixo nivel de interferência </t>
    </r>
    <r>
      <rPr>
        <b/>
        <i/>
        <sz val="11"/>
        <color theme="1"/>
        <rFont val="Calibri"/>
        <family val="2"/>
        <scheme val="minor"/>
      </rPr>
      <t>- DN 400 mm.</t>
    </r>
  </si>
  <si>
    <r>
      <t>Assentamento de tudo de concreto para redes coletoras de águas pluviais, diâmeto de 400 mm, junta rígida, instalado em local com baixo nível de interferências</t>
    </r>
    <r>
      <rPr>
        <b/>
        <i/>
        <sz val="11"/>
        <color theme="1"/>
        <rFont val="Calibri"/>
        <family val="2"/>
        <scheme val="minor"/>
      </rPr>
      <t xml:space="preserve"> - DN 400 mm.</t>
    </r>
  </si>
  <si>
    <r>
      <t xml:space="preserve">Transporte com caminhão basculante 6 m³ em rodovia com leito natural - Bota fora </t>
    </r>
    <r>
      <rPr>
        <b/>
        <i/>
        <sz val="11"/>
        <color theme="1"/>
        <rFont val="Calibri"/>
        <family val="2"/>
        <scheme val="minor"/>
      </rPr>
      <t>- DN 400 mm.</t>
    </r>
  </si>
  <si>
    <r>
      <t xml:space="preserve">Preparo de fundo de vala com largura menor que 1.5 M, em local com nível baixo de interferência </t>
    </r>
    <r>
      <rPr>
        <b/>
        <i/>
        <sz val="11"/>
        <color theme="1"/>
        <rFont val="Calibri"/>
        <family val="2"/>
        <scheme val="minor"/>
      </rPr>
      <t xml:space="preserve"> - DN 600 mm.</t>
    </r>
  </si>
  <si>
    <r>
      <t xml:space="preserve">Reaterro mecanizado de vala com retroescavadeira, largura até 0,8 M, profundidade até 1,5 M, com solo de 1 categoria em locais com baixo nivel de interferência  </t>
    </r>
    <r>
      <rPr>
        <b/>
        <i/>
        <sz val="11"/>
        <color theme="1"/>
        <rFont val="Calibri"/>
        <family val="2"/>
        <scheme val="minor"/>
      </rPr>
      <t>- DN 600 mm.</t>
    </r>
  </si>
  <si>
    <r>
      <t xml:space="preserve">Assentamento de tudo de concreto para redes coletoras de águas pluviais, diâmeto de 600 mm, junta rígida, instalado em local com baixo nível de interferências  </t>
    </r>
    <r>
      <rPr>
        <b/>
        <i/>
        <sz val="11"/>
        <color theme="1"/>
        <rFont val="Calibri"/>
        <family val="2"/>
        <scheme val="minor"/>
      </rPr>
      <t>- DN 600 mm.</t>
    </r>
  </si>
  <si>
    <r>
      <t xml:space="preserve">Transporte com caminhão basculante 6 m³ em rodovia com leito natural - Bota fora </t>
    </r>
    <r>
      <rPr>
        <b/>
        <i/>
        <sz val="11"/>
        <color theme="1"/>
        <rFont val="Calibri"/>
        <family val="2"/>
        <scheme val="minor"/>
      </rPr>
      <t xml:space="preserve"> - DN 600 mm.</t>
    </r>
  </si>
  <si>
    <t>OBRA: PAVIMENTAÇÃO DE VIAS PÚBLICAS</t>
  </si>
  <si>
    <t>PREFEITURA MUNICIPAL DE OURÉM</t>
  </si>
  <si>
    <t>TV. 5 (Trecho:  Entre Rua Hermenegildo Alves e coordenada 1°32'6.02"S  47°6'24.48"O)</t>
  </si>
  <si>
    <t>LOCAL: PREFEITURA MUNICIPAL DE OURÉM</t>
  </si>
  <si>
    <t>TV. 4 (Trecho: Entre Rua e Rua C)</t>
  </si>
  <si>
    <t>TV. 3 (Trecho: Entre Rua C e Rua Hermenegildo Alves)</t>
  </si>
  <si>
    <t>TV. 2 (Trecho: Entre Rua Hermenegildo Alves até a coordenada 1°32'2.10"S 47°6'16.42"O)</t>
  </si>
  <si>
    <t>TV. 1 (Trecho: Entre Rua D e Rua C)</t>
  </si>
  <si>
    <t>RUA G (Trecho: Entre Tv. 4 e coordenada    1°32'1.27"S  47° 6'12.81"O)</t>
  </si>
  <si>
    <t>RUA F (Trecho: Entre Tv. 4 e coordenada  1°31'59.96"S  47° 6'14.38"O)</t>
  </si>
  <si>
    <t>RUA E (Trecho: Entre Tv. 1 e Tv. 5)</t>
  </si>
  <si>
    <t>RUA D (Trecho: Entre Tv. 5 e coordenada 1°32'3.90"S 47°6'6.43"O)</t>
  </si>
  <si>
    <t>RUA C (Trecho: Entre Tv. 5 e coordenada 1°32'6.67"S e 47°6'6.43"O)</t>
  </si>
  <si>
    <t>RUA B (Trecho: Entre Tv. 5 e Tv. 3)</t>
  </si>
  <si>
    <t>RUA A (Trecho: Entre Tv. 2 e Tv. 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</si>
</sst>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R$-416]\ * #,##0.00_-;\-[$R$-416]\ * #,##0.00_-;_-[$R$-416]\ * &quot;-&quot;??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name val="Segoe UI"/>
      <family val="2"/>
    </font>
    <font>
      <b/>
      <sz val="9"/>
      <name val="Segoe UI"/>
      <family val="2"/>
    </font>
    <font>
      <b/>
      <sz val="11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22">
    <xf numFmtId="0" fontId="0" fillId="0" borderId="0" xfId="0"/>
    <xf numFmtId="0" fontId="0" fillId="0" borderId="1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3" borderId="1" xfId="0" applyFill="1" applyBorder="1" applyAlignment="1" applyProtection="1">
      <alignment horizontal="center" vertical="center"/>
      <protection/>
    </xf>
    <xf numFmtId="0" fontId="2" fillId="3" borderId="1" xfId="0" applyFont="1" applyFill="1" applyBorder="1" applyAlignment="1" applyProtection="1">
      <alignment horizontal="center" vertical="center" wrapText="1"/>
      <protection/>
    </xf>
    <xf numFmtId="0" fontId="0" fillId="3" borderId="1" xfId="0" applyFill="1" applyBorder="1" applyAlignment="1" applyProtection="1">
      <alignment horizontal="center" vertical="center" wrapText="1"/>
      <protection/>
    </xf>
    <xf numFmtId="0" fontId="2" fillId="3" borderId="1" xfId="0" applyFont="1" applyFill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2" fillId="0" borderId="2" xfId="0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3" borderId="2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Protection="1">
      <protection/>
    </xf>
    <xf numFmtId="0" fontId="0" fillId="0" borderId="0" xfId="0" applyFill="1"/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 applyAlignment="1">
      <alignment vertical="center"/>
    </xf>
    <xf numFmtId="2" fontId="0" fillId="3" borderId="1" xfId="0" applyNumberFormat="1" applyFill="1" applyBorder="1" applyAlignment="1" applyProtection="1">
      <alignment horizontal="center" vertical="center"/>
      <protection/>
    </xf>
    <xf numFmtId="2" fontId="0" fillId="2" borderId="1" xfId="0" applyNumberFormat="1" applyFill="1" applyBorder="1" applyAlignment="1" applyProtection="1">
      <alignment horizontal="center" vertical="center"/>
      <protection/>
    </xf>
    <xf numFmtId="2" fontId="0" fillId="0" borderId="1" xfId="0" applyNumberForma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5" fillId="3" borderId="4" xfId="0" applyFont="1" applyFill="1" applyBorder="1" applyAlignment="1">
      <alignment horizontal="center" vertical="center"/>
    </xf>
    <xf numFmtId="0" fontId="0" fillId="0" borderId="0" xfId="0" applyFont="1"/>
    <xf numFmtId="0" fontId="5" fillId="3" borderId="2" xfId="0" applyFont="1" applyFill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2" xfId="0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center"/>
    </xf>
    <xf numFmtId="0" fontId="0" fillId="3" borderId="1" xfId="0" applyFont="1" applyFill="1" applyBorder="1" applyAlignment="1" applyProtection="1">
      <alignment horizontal="center" vertical="center" wrapText="1"/>
      <protection/>
    </xf>
    <xf numFmtId="0" fontId="0" fillId="3" borderId="1" xfId="0" applyFont="1" applyFill="1" applyBorder="1" applyAlignment="1" applyProtection="1">
      <alignment horizontal="center" vertical="center"/>
      <protection/>
    </xf>
    <xf numFmtId="2" fontId="0" fillId="3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2" fontId="0" fillId="0" borderId="1" xfId="0" applyNumberFormat="1" applyFont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2" fontId="0" fillId="2" borderId="1" xfId="0" applyNumberFormat="1" applyFont="1" applyFill="1" applyBorder="1" applyAlignment="1" applyProtection="1">
      <alignment horizontal="center" vertical="center"/>
      <protection/>
    </xf>
    <xf numFmtId="2" fontId="0" fillId="0" borderId="1" xfId="0" applyNumberFormat="1" applyFont="1" applyBorder="1" applyAlignment="1" applyProtection="1">
      <alignment horizontal="center" vertical="center" wrapText="1"/>
      <protection/>
    </xf>
    <xf numFmtId="0" fontId="5" fillId="4" borderId="2" xfId="0" applyFont="1" applyFill="1" applyBorder="1" applyAlignment="1" applyProtection="1">
      <alignment horizontal="center" vertical="center"/>
      <protection locked="0"/>
    </xf>
    <xf numFmtId="164" fontId="3" fillId="0" borderId="1" xfId="0" applyNumberFormat="1" applyFont="1" applyBorder="1" applyAlignment="1" applyProtection="1">
      <alignment horizontal="center" vertical="center" wrapText="1"/>
      <protection/>
    </xf>
    <xf numFmtId="164" fontId="0" fillId="3" borderId="1" xfId="0" applyNumberFormat="1" applyFill="1" applyBorder="1" applyAlignment="1" applyProtection="1">
      <alignment horizontal="center" vertical="center"/>
      <protection/>
    </xf>
    <xf numFmtId="164" fontId="0" fillId="0" borderId="1" xfId="0" applyNumberFormat="1" applyBorder="1" applyAlignment="1" applyProtection="1">
      <alignment horizontal="center" vertical="center"/>
      <protection/>
    </xf>
    <xf numFmtId="164" fontId="0" fillId="3" borderId="1" xfId="0" applyNumberFormat="1" applyFont="1" applyFill="1" applyBorder="1" applyAlignment="1" applyProtection="1">
      <alignment horizontal="center" vertical="center"/>
      <protection/>
    </xf>
    <xf numFmtId="164" fontId="0" fillId="0" borderId="1" xfId="0" applyNumberFormat="1" applyFont="1" applyBorder="1" applyAlignment="1" applyProtection="1">
      <alignment horizontal="center" vertical="center"/>
      <protection/>
    </xf>
    <xf numFmtId="164" fontId="0" fillId="2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justify" vertical="center" wrapText="1"/>
      <protection/>
    </xf>
    <xf numFmtId="0" fontId="0" fillId="2" borderId="1" xfId="0" applyFont="1" applyFill="1" applyBorder="1" applyAlignment="1" applyProtection="1">
      <alignment horizontal="justify" vertical="center" wrapText="1"/>
      <protection/>
    </xf>
    <xf numFmtId="0" fontId="0" fillId="0" borderId="1" xfId="0" applyFill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justify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horizontal="center" vertical="center"/>
      <protection/>
    </xf>
    <xf numFmtId="0" fontId="2" fillId="3" borderId="1" xfId="0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/>
      <protection/>
    </xf>
    <xf numFmtId="0" fontId="2" fillId="2" borderId="1" xfId="0" applyFont="1" applyFill="1" applyBorder="1" applyAlignment="1" applyProtection="1">
      <alignment horizontal="center" vertical="center"/>
      <protection/>
    </xf>
    <xf numFmtId="0" fontId="2" fillId="3" borderId="1" xfId="0" applyFont="1" applyFill="1" applyBorder="1" applyAlignment="1" applyProtection="1">
      <alignment horizontal="center" vertical="center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0" fillId="0" borderId="5" xfId="0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 applyProtection="1">
      <alignment horizontal="center" vertical="center"/>
      <protection/>
    </xf>
    <xf numFmtId="2" fontId="0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justify" vertical="center" wrapText="1"/>
      <protection/>
    </xf>
    <xf numFmtId="2" fontId="0" fillId="0" borderId="0" xfId="0" applyNumberFormat="1"/>
    <xf numFmtId="0" fontId="5" fillId="3" borderId="4" xfId="0" applyFont="1" applyFill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lef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/>
      <protection/>
    </xf>
    <xf numFmtId="2" fontId="0" fillId="0" borderId="1" xfId="0" applyNumberFormat="1" applyFill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justify" vertical="center" wrapText="1"/>
      <protection/>
    </xf>
    <xf numFmtId="0" fontId="0" fillId="2" borderId="1" xfId="0" applyFont="1" applyFill="1" applyBorder="1" applyAlignment="1" applyProtection="1">
      <alignment horizontal="justify" vertical="center" wrapText="1"/>
      <protection/>
    </xf>
    <xf numFmtId="2" fontId="0" fillId="4" borderId="1" xfId="0" applyNumberFormat="1" applyFont="1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/>
    </xf>
    <xf numFmtId="2" fontId="0" fillId="0" borderId="1" xfId="0" applyNumberForma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2" fontId="4" fillId="0" borderId="1" xfId="0" applyNumberFormat="1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justify" vertical="center" wrapText="1"/>
      <protection/>
    </xf>
    <xf numFmtId="0" fontId="0" fillId="0" borderId="1" xfId="0" applyFont="1" applyBorder="1" applyAlignment="1" applyProtection="1">
      <alignment horizontal="justify" vertical="center" wrapText="1"/>
      <protection/>
    </xf>
    <xf numFmtId="2" fontId="0" fillId="0" borderId="1" xfId="0" applyNumberFormat="1" applyFont="1" applyBorder="1" applyAlignment="1" applyProtection="1">
      <alignment horizontal="center" vertical="center"/>
      <protection/>
    </xf>
    <xf numFmtId="2" fontId="4" fillId="0" borderId="1" xfId="20" applyNumberFormat="1" applyFont="1" applyBorder="1" applyAlignment="1" applyProtection="1">
      <alignment horizontal="center" vertical="center"/>
      <protection/>
    </xf>
    <xf numFmtId="2" fontId="0" fillId="0" borderId="1" xfId="0" applyNumberFormat="1" applyBorder="1" applyAlignment="1" applyProtection="1" quotePrefix="1">
      <alignment horizontal="center" vertical="center"/>
      <protection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justify" vertical="center"/>
      <protection/>
    </xf>
    <xf numFmtId="0" fontId="0" fillId="0" borderId="0" xfId="0" applyAlignment="1">
      <alignment horizontal="justify"/>
    </xf>
    <xf numFmtId="2" fontId="0" fillId="0" borderId="1" xfId="0" applyNumberFormat="1" applyFill="1" applyBorder="1" applyAlignment="1" applyProtection="1">
      <alignment horizontal="center" vertical="center"/>
      <protection/>
    </xf>
    <xf numFmtId="2" fontId="0" fillId="0" borderId="1" xfId="0" applyNumberFormat="1" applyFill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4" borderId="2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2" fontId="0" fillId="0" borderId="1" xfId="0" applyNumberForma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2" fillId="3" borderId="1" xfId="0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/>
      <protection/>
    </xf>
    <xf numFmtId="0" fontId="2" fillId="2" borderId="1" xfId="0" applyFont="1" applyFill="1" applyBorder="1" applyAlignment="1" applyProtection="1">
      <alignment horizontal="center" vertical="center"/>
      <protection/>
    </xf>
    <xf numFmtId="0" fontId="5" fillId="3" borderId="4" xfId="0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4" borderId="2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2" fontId="0" fillId="0" borderId="1" xfId="0" applyNumberForma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2" fillId="3" borderId="1" xfId="0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/>
      <protection/>
    </xf>
    <xf numFmtId="0" fontId="2" fillId="2" borderId="1" xfId="0" applyFont="1" applyFill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right"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2" fillId="0" borderId="7" xfId="0" applyFont="1" applyBorder="1" applyAlignment="1" applyProtection="1">
      <alignment horizontal="right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5" fillId="3" borderId="8" xfId="0" applyFont="1" applyFill="1" applyBorder="1" applyAlignment="1" applyProtection="1">
      <alignment horizontal="center" vertical="center"/>
      <protection/>
    </xf>
    <xf numFmtId="0" fontId="5" fillId="3" borderId="9" xfId="0" applyFont="1" applyFill="1" applyBorder="1" applyAlignment="1" applyProtection="1">
      <alignment horizontal="center" vertical="center"/>
      <protection/>
    </xf>
    <xf numFmtId="0" fontId="5" fillId="3" borderId="3" xfId="0" applyFont="1" applyFill="1" applyBorder="1" applyAlignment="1" applyProtection="1">
      <alignment horizontal="center" vertical="center"/>
      <protection/>
    </xf>
    <xf numFmtId="0" fontId="5" fillId="3" borderId="0" xfId="0" applyFont="1" applyFill="1" applyBorder="1" applyAlignment="1" applyProtection="1">
      <alignment horizontal="center" vertical="center"/>
      <protection/>
    </xf>
    <xf numFmtId="0" fontId="5" fillId="4" borderId="5" xfId="0" applyFont="1" applyFill="1" applyBorder="1" applyAlignment="1" applyProtection="1">
      <alignment horizontal="center" vertical="center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right" vertical="center"/>
      <protection/>
    </xf>
    <xf numFmtId="164" fontId="0" fillId="0" borderId="5" xfId="0" applyNumberFormat="1" applyBorder="1" applyAlignment="1" applyProtection="1">
      <alignment horizontal="center" vertical="center"/>
      <protection/>
    </xf>
    <xf numFmtId="164" fontId="0" fillId="0" borderId="7" xfId="0" applyNumberForma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5" fillId="4" borderId="3" xfId="0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5" fillId="4" borderId="2" xfId="0" applyFont="1" applyFill="1" applyBorder="1" applyAlignment="1" applyProtection="1">
      <alignment horizontal="center" vertical="center"/>
      <protection locked="0"/>
    </xf>
    <xf numFmtId="164" fontId="0" fillId="0" borderId="5" xfId="0" applyNumberFormat="1" applyFont="1" applyBorder="1" applyAlignment="1" applyProtection="1">
      <alignment horizontal="center" vertical="center"/>
      <protection/>
    </xf>
    <xf numFmtId="164" fontId="0" fillId="0" borderId="7" xfId="0" applyNumberFormat="1" applyFont="1" applyBorder="1" applyAlignment="1" applyProtection="1">
      <alignment horizontal="center" vertical="center"/>
      <protection/>
    </xf>
    <xf numFmtId="0" fontId="5" fillId="3" borderId="8" xfId="0" applyFont="1" applyFill="1" applyBorder="1" applyAlignment="1" applyProtection="1">
      <alignment horizontal="center" vertical="center"/>
      <protection/>
    </xf>
    <xf numFmtId="0" fontId="5" fillId="3" borderId="9" xfId="0" applyFont="1" applyFill="1" applyBorder="1" applyAlignment="1" applyProtection="1">
      <alignment horizontal="center" vertical="center"/>
      <protection/>
    </xf>
    <xf numFmtId="0" fontId="5" fillId="4" borderId="3" xfId="0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/>
    </xf>
    <xf numFmtId="0" fontId="5" fillId="3" borderId="0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4" borderId="5" xfId="0" applyFont="1" applyFill="1" applyBorder="1" applyAlignment="1" applyProtection="1">
      <alignment horizontal="center" vertical="center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2" fontId="0" fillId="0" borderId="1" xfId="0" applyNumberForma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4" borderId="11" xfId="0" applyFont="1" applyFill="1" applyBorder="1" applyAlignment="1" applyProtection="1">
      <alignment horizontal="center" vertical="center"/>
      <protection locked="0"/>
    </xf>
    <xf numFmtId="0" fontId="5" fillId="4" borderId="12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/>
    </xf>
    <xf numFmtId="0" fontId="2" fillId="2" borderId="14" xfId="0" applyFont="1" applyFill="1" applyBorder="1" applyAlignment="1" applyProtection="1">
      <alignment horizontal="center" vertical="center"/>
      <protection/>
    </xf>
    <xf numFmtId="0" fontId="2" fillId="2" borderId="13" xfId="0" applyFont="1" applyFill="1" applyBorder="1" applyAlignment="1" applyProtection="1">
      <alignment horizontal="justify" vertical="center"/>
      <protection/>
    </xf>
    <xf numFmtId="0" fontId="2" fillId="2" borderId="14" xfId="0" applyFont="1" applyFill="1" applyBorder="1" applyAlignment="1" applyProtection="1">
      <alignment horizontal="justify" vertical="center"/>
      <protection/>
    </xf>
    <xf numFmtId="0" fontId="2" fillId="3" borderId="5" xfId="0" applyFont="1" applyFill="1" applyBorder="1" applyAlignment="1" applyProtection="1">
      <alignment horizontal="center" vertical="center"/>
      <protection/>
    </xf>
    <xf numFmtId="0" fontId="2" fillId="3" borderId="6" xfId="0" applyFont="1" applyFill="1" applyBorder="1" applyAlignment="1" applyProtection="1">
      <alignment horizontal="center" vertical="center"/>
      <protection/>
    </xf>
    <xf numFmtId="0" fontId="2" fillId="3" borderId="7" xfId="0" applyFont="1" applyFill="1" applyBorder="1" applyAlignment="1" applyProtection="1">
      <alignment horizontal="center" vertical="center"/>
      <protection/>
    </xf>
    <xf numFmtId="0" fontId="2" fillId="3" borderId="1" xfId="0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justify" vertical="center"/>
      <protection/>
    </xf>
    <xf numFmtId="0" fontId="2" fillId="2" borderId="8" xfId="0" applyFont="1" applyFill="1" applyBorder="1" applyAlignment="1" applyProtection="1">
      <alignment horizontal="center" vertical="center"/>
      <protection/>
    </xf>
    <xf numFmtId="0" fontId="2" fillId="2" borderId="9" xfId="0" applyFont="1" applyFill="1" applyBorder="1" applyAlignment="1" applyProtection="1">
      <alignment horizontal="center" vertical="center"/>
      <protection/>
    </xf>
    <xf numFmtId="0" fontId="2" fillId="2" borderId="4" xfId="0" applyFont="1" applyFill="1" applyBorder="1" applyAlignment="1" applyProtection="1">
      <alignment horizontal="center" vertical="center"/>
      <protection/>
    </xf>
    <xf numFmtId="0" fontId="2" fillId="2" borderId="10" xfId="0" applyFont="1" applyFill="1" applyBorder="1" applyAlignment="1" applyProtection="1">
      <alignment horizontal="center" vertical="center"/>
      <protection/>
    </xf>
    <xf numFmtId="0" fontId="2" fillId="2" borderId="11" xfId="0" applyFont="1" applyFill="1" applyBorder="1" applyAlignment="1" applyProtection="1">
      <alignment horizontal="center" vertical="center"/>
      <protection/>
    </xf>
    <xf numFmtId="0" fontId="2" fillId="2" borderId="12" xfId="0" applyFont="1" applyFill="1" applyBorder="1" applyAlignment="1" applyProtection="1">
      <alignment horizontal="center" vertical="center"/>
      <protection/>
    </xf>
    <xf numFmtId="0" fontId="2" fillId="2" borderId="1" xfId="0" applyFont="1" applyFill="1" applyBorder="1" applyAlignment="1" applyProtection="1">
      <alignment horizontal="center" vertical="center"/>
      <protection/>
    </xf>
    <xf numFmtId="0" fontId="2" fillId="2" borderId="1" xfId="0" applyFont="1" applyFill="1" applyBorder="1" applyAlignment="1" applyProtection="1">
      <alignment horizontal="justify" vertical="center"/>
      <protection/>
    </xf>
    <xf numFmtId="2" fontId="0" fillId="4" borderId="5" xfId="0" applyNumberFormat="1" applyFill="1" applyBorder="1" applyAlignment="1" applyProtection="1">
      <alignment horizontal="center" vertical="center"/>
      <protection locked="0"/>
    </xf>
    <xf numFmtId="2" fontId="0" fillId="4" borderId="7" xfId="0" applyNumberForma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justify" vertical="center" wrapText="1"/>
      <protection/>
    </xf>
    <xf numFmtId="0" fontId="2" fillId="0" borderId="14" xfId="0" applyFont="1" applyBorder="1" applyAlignment="1" applyProtection="1">
      <alignment horizontal="justify" vertical="center" wrapText="1"/>
      <protection/>
    </xf>
    <xf numFmtId="0" fontId="2" fillId="0" borderId="5" xfId="0" applyFont="1" applyFill="1" applyBorder="1" applyAlignment="1" applyProtection="1">
      <alignment horizontal="center" vertical="center"/>
      <protection/>
    </xf>
    <xf numFmtId="0" fontId="2" fillId="0" borderId="7" xfId="0" applyFont="1" applyFill="1" applyBorder="1" applyAlignment="1" applyProtection="1">
      <alignment horizontal="center" vertical="center"/>
      <protection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justify" vertical="center" wrapText="1"/>
      <protection/>
    </xf>
    <xf numFmtId="0" fontId="2" fillId="2" borderId="14" xfId="0" applyFont="1" applyFill="1" applyBorder="1" applyAlignment="1" applyProtection="1">
      <alignment horizontal="justify" vertical="center" wrapText="1"/>
      <protection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2" fontId="0" fillId="0" borderId="5" xfId="0" applyNumberFormat="1" applyBorder="1" applyAlignment="1" applyProtection="1">
      <alignment horizontal="center" vertical="center"/>
      <protection/>
    </xf>
    <xf numFmtId="2" fontId="0" fillId="0" borderId="7" xfId="0" applyNumberFormat="1" applyBorder="1" applyAlignment="1" applyProtection="1">
      <alignment horizontal="center" vertical="center"/>
      <protection/>
    </xf>
    <xf numFmtId="0" fontId="0" fillId="0" borderId="5" xfId="0" applyFont="1" applyBorder="1" applyAlignment="1" applyProtection="1">
      <alignment horizontal="center" vertical="center"/>
      <protection/>
    </xf>
    <xf numFmtId="0" fontId="0" fillId="0" borderId="6" xfId="0" applyFont="1" applyBorder="1" applyAlignment="1" applyProtection="1">
      <alignment horizontal="center" vertical="center"/>
      <protection/>
    </xf>
    <xf numFmtId="0" fontId="0" fillId="0" borderId="7" xfId="0" applyFont="1" applyBorder="1" applyAlignment="1" applyProtection="1">
      <alignment horizontal="center" vertical="center"/>
      <protection/>
    </xf>
    <xf numFmtId="2" fontId="0" fillId="0" borderId="5" xfId="0" applyNumberFormat="1" applyFill="1" applyBorder="1" applyAlignment="1" applyProtection="1">
      <alignment horizontal="center" vertical="center"/>
      <protection/>
    </xf>
    <xf numFmtId="2" fontId="0" fillId="0" borderId="7" xfId="0" applyNumberFormat="1" applyFill="1" applyBorder="1" applyAlignment="1" applyProtection="1">
      <alignment horizontal="center" vertical="center"/>
      <protection/>
    </xf>
    <xf numFmtId="0" fontId="2" fillId="2" borderId="5" xfId="0" applyFont="1" applyFill="1" applyBorder="1" applyAlignment="1" applyProtection="1">
      <alignment horizontal="center" vertical="center"/>
      <protection/>
    </xf>
    <xf numFmtId="0" fontId="2" fillId="2" borderId="6" xfId="0" applyFont="1" applyFill="1" applyBorder="1" applyAlignment="1" applyProtection="1">
      <alignment horizontal="center" vertical="center"/>
      <protection/>
    </xf>
    <xf numFmtId="0" fontId="2" fillId="2" borderId="7" xfId="0" applyFont="1" applyFill="1" applyBorder="1" applyAlignment="1" applyProtection="1">
      <alignment horizontal="center" vertical="center"/>
      <protection/>
    </xf>
    <xf numFmtId="0" fontId="2" fillId="0" borderId="6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externalLink" Target="externalLinks/externalLink1.xml" /><Relationship Id="rId40" Type="http://schemas.openxmlformats.org/officeDocument/2006/relationships/externalLink" Target="externalLinks/externalLink2.xml" /><Relationship Id="rId41" Type="http://schemas.openxmlformats.org/officeDocument/2006/relationships/externalLink" Target="externalLinks/externalLink3.xml" /><Relationship Id="rId42" Type="http://schemas.openxmlformats.org/officeDocument/2006/relationships/externalLink" Target="externalLinks/externalLink4.xml" /><Relationship Id="rId43" Type="http://schemas.openxmlformats.org/officeDocument/2006/relationships/externalLink" Target="externalLinks/externalLink5.xml" /><Relationship Id="rId44" Type="http://schemas.openxmlformats.org/officeDocument/2006/relationships/externalLink" Target="externalLinks/externalLink6.xml" /><Relationship Id="rId45" Type="http://schemas.openxmlformats.org/officeDocument/2006/relationships/externalLink" Target="externalLinks/externalLink7.xml" /><Relationship Id="rId46" Type="http://schemas.openxmlformats.org/officeDocument/2006/relationships/externalLink" Target="externalLinks/externalLink8.xml" /><Relationship Id="rId47" Type="http://schemas.openxmlformats.org/officeDocument/2006/relationships/externalLink" Target="externalLinks/externalLink9.xml" /><Relationship Id="rId48" Type="http://schemas.openxmlformats.org/officeDocument/2006/relationships/externalLink" Target="externalLinks/externalLink10.xml" /><Relationship Id="rId49" Type="http://schemas.openxmlformats.org/officeDocument/2006/relationships/externalLink" Target="externalLinks/externalLink11.xml" /><Relationship Id="rId5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vmlDrawing2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vmlDrawing2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vmlDrawing2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vmlDrawing2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vmlDrawing2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vmlDrawing3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vmlDrawing3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vmlDrawing3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vmlDrawing3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vmlDrawing3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vmlDrawing3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vmlDrawing3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vmlDrawing4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vmlDrawing4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vmlDrawing4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vmlDrawing4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vmlDrawing4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vmlDrawing4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vmlDrawing4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-PLANILHA%20CBUQ%20-%20TV.%204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\Desktop\PROJETOS%20OUR&#201;M\PAVIMENTA&#199;&#195;O%20MACHAD&#195;O_MI\OR&#199;AMENTO\12-PLANILHA%20CBUQ%20-%20RUA%20B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\Desktop\PROJETOS%20OUR&#201;M\PAVIMENTA&#199;&#195;O%20MACHAD&#195;O_MI\OR&#199;AMENTO\13-PLANILHA%20CBUQ%20-%20RUA%20A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4-PLANILHA%20CBUQ%20-%20TV.%203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5-PLANILHA%20CBUQ%20-%20TV.%202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6-PLANILHA%20CBUQ%20-%20TV.%201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\Desktop\PROJETOS%20OUR&#201;M\PAVIMENTA&#199;&#195;O%20MACHAD&#195;O_MI\OR&#199;AMENTO\7-PLANILHA%20CBUQ%20-%20RUA%20G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\Desktop\PROJETOS%20OUR&#201;M\PAVIMENTA&#199;&#195;O%20MACHAD&#195;O_MI\OR&#199;AMENTO\8-PLANILHA%20CBUQ%20-%20RUA%20F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\Desktop\PROJETOS%20OUR&#201;M\PAVIMENTA&#199;&#195;O%20MACHAD&#195;O_MI\OR&#199;AMENTO\9-PLANILHA%20CBUQ%20-%20RUA%20E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\Desktop\PROJETOS%20OUR&#201;M\PAVIMENTA&#199;&#195;O%20MACHAD&#195;O_MI\OR&#199;AMENTO\10-PLANILHA%20CBUQ%20-%20RUA%20D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\Desktop\PROJETOS%20OUR&#201;M\PAVIMENTA&#199;&#195;O%20MACHAD&#195;O_MI\OR&#199;AMENTO\11-PLANILHA%20CBUQ%20-%20RUA%20C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BUQ NÃO DESONERADA"/>
      <sheetName val="CBUQ DESONERADA"/>
      <sheetName val="MEMORIAL QUANT. CBUQ"/>
    </sheetNames>
    <sheetDataSet>
      <sheetData sheetId="0">
        <row r="2">
          <cell r="A2" t="str">
            <v>PREFEITURA MUNICIPAL DE OURÉM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7">
          <cell r="A7" t="str">
            <v>TV. 4 (Trecho: Entre Rua e Rua C)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</sheetData>
      <sheetData sheetId="1"/>
      <sheetData sheetId="2">
        <row r="9">
          <cell r="I9">
            <v>1969.8</v>
          </cell>
        </row>
        <row r="10">
          <cell r="I10">
            <v>295.46999999999997</v>
          </cell>
        </row>
        <row r="11">
          <cell r="I11">
            <v>295.46999999999997</v>
          </cell>
        </row>
        <row r="12">
          <cell r="I12">
            <v>1304.7955199999997</v>
          </cell>
        </row>
        <row r="16">
          <cell r="H16">
            <v>1675</v>
          </cell>
        </row>
        <row r="17">
          <cell r="H17">
            <v>144.71999999999997</v>
          </cell>
        </row>
        <row r="18">
          <cell r="H18">
            <v>83.75</v>
          </cell>
        </row>
        <row r="19">
          <cell r="H19">
            <v>6030</v>
          </cell>
        </row>
        <row r="22">
          <cell r="G22">
            <v>0.42336</v>
          </cell>
          <cell r="H22">
            <v>0</v>
          </cell>
        </row>
        <row r="26">
          <cell r="I26">
            <v>16.32</v>
          </cell>
        </row>
        <row r="30">
          <cell r="G30">
            <v>100.5</v>
          </cell>
        </row>
        <row r="31">
          <cell r="G31">
            <v>35.28</v>
          </cell>
        </row>
        <row r="32">
          <cell r="G32">
            <v>23.999999999999996</v>
          </cell>
        </row>
        <row r="35">
          <cell r="G35">
            <v>0.3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0.5</v>
          </cell>
        </row>
        <row r="41">
          <cell r="G41">
            <v>14</v>
          </cell>
        </row>
        <row r="46">
          <cell r="K46">
            <v>670</v>
          </cell>
        </row>
        <row r="47">
          <cell r="K47">
            <v>670</v>
          </cell>
        </row>
        <row r="48">
          <cell r="K48">
            <v>44.22</v>
          </cell>
        </row>
        <row r="49">
          <cell r="K49">
            <v>294.8</v>
          </cell>
        </row>
        <row r="50">
          <cell r="K50">
            <v>303.45975</v>
          </cell>
        </row>
        <row r="52">
          <cell r="K52">
            <v>0</v>
          </cell>
        </row>
        <row r="53">
          <cell r="K53">
            <v>0</v>
          </cell>
        </row>
        <row r="54">
          <cell r="K54">
            <v>0</v>
          </cell>
        </row>
        <row r="55">
          <cell r="K55">
            <v>0</v>
          </cell>
        </row>
        <row r="56">
          <cell r="K56">
            <v>0</v>
          </cell>
        </row>
        <row r="57">
          <cell r="K57">
            <v>0</v>
          </cell>
        </row>
        <row r="58">
          <cell r="K58">
            <v>0</v>
          </cell>
        </row>
        <row r="59">
          <cell r="K59">
            <v>0</v>
          </cell>
        </row>
        <row r="60">
          <cell r="K60">
            <v>0</v>
          </cell>
        </row>
        <row r="61">
          <cell r="K61">
            <v>0</v>
          </cell>
        </row>
        <row r="62">
          <cell r="K62">
            <v>0</v>
          </cell>
        </row>
        <row r="63">
          <cell r="K63">
            <v>0</v>
          </cell>
        </row>
        <row r="64">
          <cell r="K64">
            <v>0</v>
          </cell>
        </row>
        <row r="65">
          <cell r="K65">
            <v>0</v>
          </cell>
        </row>
        <row r="66">
          <cell r="K66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BUQ NÃO DESONERADA"/>
      <sheetName val="CBUQ DESONERADA"/>
      <sheetName val="MEMORIAL QUANT. CBUQ"/>
    </sheetNames>
    <sheetDataSet>
      <sheetData sheetId="0">
        <row r="2">
          <cell r="A2" t="str">
            <v>PREFEITURA MUNICIPAL DE OURÉM</v>
          </cell>
        </row>
        <row r="7">
          <cell r="A7" t="str">
            <v>RUA B (Trecho: Entre Tv. 5 e Tv. 3)</v>
          </cell>
        </row>
      </sheetData>
      <sheetData sheetId="1"/>
      <sheetData sheetId="2">
        <row r="9">
          <cell r="I9">
            <v>799.68</v>
          </cell>
        </row>
        <row r="10">
          <cell r="I10">
            <v>119.95199999999998</v>
          </cell>
        </row>
        <row r="11">
          <cell r="I11">
            <v>119.95199999999998</v>
          </cell>
        </row>
        <row r="12">
          <cell r="I12">
            <v>529.7080319999999</v>
          </cell>
        </row>
        <row r="16">
          <cell r="H16">
            <v>680</v>
          </cell>
        </row>
        <row r="17">
          <cell r="H17">
            <v>58.751999999999995</v>
          </cell>
        </row>
        <row r="18">
          <cell r="H18">
            <v>34</v>
          </cell>
        </row>
        <row r="19">
          <cell r="H19">
            <v>2448</v>
          </cell>
        </row>
        <row r="22">
          <cell r="G22">
            <v>0.42336</v>
          </cell>
        </row>
        <row r="26">
          <cell r="I26">
            <v>8.16</v>
          </cell>
        </row>
        <row r="30">
          <cell r="G30">
            <v>40.800000000000004</v>
          </cell>
        </row>
        <row r="31">
          <cell r="G31">
            <v>17.64</v>
          </cell>
        </row>
        <row r="32">
          <cell r="G32">
            <v>11.999999999999998</v>
          </cell>
        </row>
        <row r="35">
          <cell r="G35">
            <v>0.3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0.25</v>
          </cell>
        </row>
        <row r="41">
          <cell r="G41">
            <v>8.399999999999999</v>
          </cell>
        </row>
        <row r="46">
          <cell r="K46">
            <v>272</v>
          </cell>
        </row>
        <row r="47">
          <cell r="K47">
            <v>272</v>
          </cell>
        </row>
        <row r="48">
          <cell r="K48">
            <v>17.952</v>
          </cell>
        </row>
        <row r="49">
          <cell r="K49">
            <v>119.68</v>
          </cell>
        </row>
        <row r="50">
          <cell r="K50">
            <v>123.19560000000001</v>
          </cell>
        </row>
        <row r="52">
          <cell r="K52">
            <v>0</v>
          </cell>
        </row>
        <row r="53">
          <cell r="K53">
            <v>0</v>
          </cell>
        </row>
        <row r="54">
          <cell r="K54">
            <v>0</v>
          </cell>
        </row>
        <row r="55">
          <cell r="K55">
            <v>0</v>
          </cell>
        </row>
        <row r="56">
          <cell r="K56">
            <v>0</v>
          </cell>
        </row>
        <row r="57">
          <cell r="K57">
            <v>0</v>
          </cell>
        </row>
        <row r="58">
          <cell r="K58">
            <v>0</v>
          </cell>
        </row>
        <row r="59">
          <cell r="K59">
            <v>0</v>
          </cell>
        </row>
        <row r="60">
          <cell r="K60">
            <v>0</v>
          </cell>
        </row>
        <row r="61">
          <cell r="K61">
            <v>0</v>
          </cell>
        </row>
        <row r="62">
          <cell r="K62">
            <v>0</v>
          </cell>
        </row>
        <row r="63">
          <cell r="K63">
            <v>0</v>
          </cell>
        </row>
        <row r="64">
          <cell r="K64">
            <v>0</v>
          </cell>
        </row>
        <row r="65">
          <cell r="K65">
            <v>0</v>
          </cell>
        </row>
        <row r="66">
          <cell r="K66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BUQ NÃO DESONERADA"/>
      <sheetName val="CBUQ DESONERADA"/>
      <sheetName val="MEMORIAL QUANT. CBUQ"/>
    </sheetNames>
    <sheetDataSet>
      <sheetData sheetId="0">
        <row r="2">
          <cell r="A2" t="str">
            <v>PREFEITURA MUNICIPAL DE OURÉM</v>
          </cell>
        </row>
        <row r="7">
          <cell r="A7" t="str">
            <v>RUA A (Trecho: Entre Tv. 2 e Tv. 5)</v>
          </cell>
        </row>
      </sheetData>
      <sheetData sheetId="1"/>
      <sheetData sheetId="2">
        <row r="9">
          <cell r="I9">
            <v>805.56</v>
          </cell>
        </row>
        <row r="10">
          <cell r="I10">
            <v>120.83399999999999</v>
          </cell>
        </row>
        <row r="11">
          <cell r="I11">
            <v>120.83399999999999</v>
          </cell>
        </row>
        <row r="12">
          <cell r="I12">
            <v>533.602944</v>
          </cell>
        </row>
        <row r="16">
          <cell r="H16">
            <v>685</v>
          </cell>
        </row>
        <row r="17">
          <cell r="H17">
            <v>59.184</v>
          </cell>
        </row>
        <row r="18">
          <cell r="H18">
            <v>34.25</v>
          </cell>
        </row>
        <row r="19">
          <cell r="H19">
            <v>2466</v>
          </cell>
        </row>
        <row r="22">
          <cell r="G22">
            <v>0.42336</v>
          </cell>
        </row>
        <row r="26">
          <cell r="I26">
            <v>8.16</v>
          </cell>
        </row>
        <row r="30">
          <cell r="G30">
            <v>41.1</v>
          </cell>
        </row>
        <row r="31">
          <cell r="G31">
            <v>17.64</v>
          </cell>
        </row>
        <row r="32">
          <cell r="G32">
            <v>11.999999999999998</v>
          </cell>
        </row>
        <row r="35">
          <cell r="G35">
            <v>0.3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0.25</v>
          </cell>
        </row>
        <row r="41">
          <cell r="G41">
            <v>8.399999999999999</v>
          </cell>
        </row>
        <row r="46">
          <cell r="K46">
            <v>274</v>
          </cell>
        </row>
        <row r="47">
          <cell r="K47">
            <v>274</v>
          </cell>
        </row>
        <row r="48">
          <cell r="K48">
            <v>18.084</v>
          </cell>
        </row>
        <row r="49">
          <cell r="K49">
            <v>120.56</v>
          </cell>
        </row>
        <row r="50">
          <cell r="K50">
            <v>124.10145000000001</v>
          </cell>
        </row>
        <row r="52">
          <cell r="K52">
            <v>0</v>
          </cell>
        </row>
        <row r="53">
          <cell r="K53">
            <v>0</v>
          </cell>
        </row>
        <row r="54">
          <cell r="K54">
            <v>0</v>
          </cell>
        </row>
        <row r="55">
          <cell r="K55">
            <v>0</v>
          </cell>
        </row>
        <row r="56">
          <cell r="K56">
            <v>0</v>
          </cell>
        </row>
        <row r="57">
          <cell r="K57">
            <v>0</v>
          </cell>
        </row>
        <row r="58">
          <cell r="K58">
            <v>0</v>
          </cell>
        </row>
        <row r="59">
          <cell r="K59">
            <v>0</v>
          </cell>
        </row>
        <row r="60">
          <cell r="K60">
            <v>0</v>
          </cell>
        </row>
        <row r="61">
          <cell r="K61">
            <v>0</v>
          </cell>
        </row>
        <row r="62">
          <cell r="K62">
            <v>0</v>
          </cell>
        </row>
        <row r="63">
          <cell r="K63">
            <v>0</v>
          </cell>
        </row>
        <row r="64">
          <cell r="K64">
            <v>0</v>
          </cell>
        </row>
        <row r="65">
          <cell r="K65">
            <v>0</v>
          </cell>
        </row>
        <row r="66">
          <cell r="K6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BUQ NÃO DESONERADA"/>
      <sheetName val="CBUQ DESONERADA"/>
      <sheetName val="MEMORIAL QUANT. CBUQ"/>
    </sheetNames>
    <sheetDataSet>
      <sheetData sheetId="0">
        <row r="2">
          <cell r="A2" t="str">
            <v>PREFEITURA MUNICIPAL DE OURÉM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7">
          <cell r="A7" t="str">
            <v>TV. 3 (Trecho: Entre Rua C e Rua Hermenegildo Alves)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</sheetData>
      <sheetData sheetId="1"/>
      <sheetData sheetId="2">
        <row r="9">
          <cell r="I9">
            <v>1076.04</v>
          </cell>
        </row>
        <row r="10">
          <cell r="I10">
            <v>161.40599999999998</v>
          </cell>
        </row>
        <row r="11">
          <cell r="I11">
            <v>161.40599999999998</v>
          </cell>
        </row>
        <row r="12">
          <cell r="I12">
            <v>712.7688959999999</v>
          </cell>
        </row>
        <row r="16">
          <cell r="H16">
            <v>915</v>
          </cell>
        </row>
        <row r="17">
          <cell r="H17">
            <v>79.05599999999998</v>
          </cell>
        </row>
        <row r="18">
          <cell r="H18">
            <v>45.75</v>
          </cell>
        </row>
        <row r="19">
          <cell r="H19">
            <v>3294</v>
          </cell>
        </row>
        <row r="22">
          <cell r="G22">
            <v>0.42336</v>
          </cell>
          <cell r="H22">
            <v>0</v>
          </cell>
        </row>
        <row r="26">
          <cell r="I26">
            <v>8.16</v>
          </cell>
        </row>
        <row r="30">
          <cell r="G30">
            <v>54.900000000000006</v>
          </cell>
        </row>
        <row r="31">
          <cell r="G31">
            <v>17.64</v>
          </cell>
        </row>
        <row r="32">
          <cell r="G32">
            <v>11.999999999999998</v>
          </cell>
        </row>
        <row r="35">
          <cell r="G35">
            <v>0.3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0.25</v>
          </cell>
        </row>
        <row r="41">
          <cell r="G41">
            <v>8.399999999999999</v>
          </cell>
        </row>
        <row r="46">
          <cell r="K46">
            <v>366</v>
          </cell>
        </row>
        <row r="47">
          <cell r="K47">
            <v>366</v>
          </cell>
        </row>
        <row r="48">
          <cell r="K48">
            <v>24.156</v>
          </cell>
        </row>
        <row r="49">
          <cell r="K49">
            <v>161.04</v>
          </cell>
        </row>
        <row r="50">
          <cell r="K50">
            <v>165.77055000000001</v>
          </cell>
        </row>
        <row r="52">
          <cell r="K52">
            <v>0</v>
          </cell>
        </row>
        <row r="53">
          <cell r="K53">
            <v>0</v>
          </cell>
        </row>
        <row r="54">
          <cell r="K54">
            <v>0</v>
          </cell>
        </row>
        <row r="55">
          <cell r="K55">
            <v>0</v>
          </cell>
        </row>
        <row r="56">
          <cell r="K56">
            <v>0</v>
          </cell>
        </row>
        <row r="57">
          <cell r="K57">
            <v>0</v>
          </cell>
        </row>
        <row r="58">
          <cell r="K58">
            <v>0</v>
          </cell>
        </row>
        <row r="59">
          <cell r="K59">
            <v>0</v>
          </cell>
        </row>
        <row r="60">
          <cell r="K60">
            <v>0</v>
          </cell>
        </row>
        <row r="61">
          <cell r="K61">
            <v>0</v>
          </cell>
        </row>
        <row r="62">
          <cell r="K62">
            <v>0</v>
          </cell>
        </row>
        <row r="63">
          <cell r="K63">
            <v>0</v>
          </cell>
        </row>
        <row r="64">
          <cell r="K64">
            <v>0</v>
          </cell>
        </row>
        <row r="65">
          <cell r="K65">
            <v>0</v>
          </cell>
        </row>
        <row r="66">
          <cell r="K6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BUQ NÃO DESONERADA"/>
      <sheetName val="CBUQ DESONERADA"/>
      <sheetName val="MEMORIAL QUANT. CBUQ"/>
    </sheetNames>
    <sheetDataSet>
      <sheetData sheetId="0">
        <row r="2">
          <cell r="A2" t="str">
            <v>PREFEITURA MUNICIPAL DE OURÉM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7">
          <cell r="A7" t="str">
            <v>TV. 2 (Trecho: Entre Rua Hermenegildo Alves até a coordenada 1°32'2.10"S 47°6'16.42"O)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</sheetData>
      <sheetData sheetId="1"/>
      <sheetData sheetId="2">
        <row r="9">
          <cell r="I9">
            <v>717.36</v>
          </cell>
        </row>
        <row r="10">
          <cell r="I10">
            <v>107.604</v>
          </cell>
        </row>
        <row r="11">
          <cell r="I11">
            <v>107.604</v>
          </cell>
        </row>
        <row r="12">
          <cell r="I12">
            <v>475.179264</v>
          </cell>
        </row>
        <row r="16">
          <cell r="H16">
            <v>610</v>
          </cell>
        </row>
        <row r="17">
          <cell r="H17">
            <v>52.704</v>
          </cell>
        </row>
        <row r="18">
          <cell r="H18">
            <v>30.5</v>
          </cell>
        </row>
        <row r="19">
          <cell r="H19">
            <v>2196</v>
          </cell>
        </row>
        <row r="22">
          <cell r="G22">
            <v>0.42336</v>
          </cell>
          <cell r="H22">
            <v>0</v>
          </cell>
        </row>
        <row r="26">
          <cell r="I26">
            <v>8.16</v>
          </cell>
        </row>
        <row r="30">
          <cell r="G30">
            <v>36.6</v>
          </cell>
        </row>
        <row r="31">
          <cell r="G31">
            <v>17.64</v>
          </cell>
        </row>
        <row r="32">
          <cell r="G32">
            <v>11.999999999999998</v>
          </cell>
        </row>
        <row r="35">
          <cell r="G35">
            <v>0.3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0.25</v>
          </cell>
        </row>
        <row r="41">
          <cell r="G41">
            <v>8.399999999999999</v>
          </cell>
        </row>
        <row r="46">
          <cell r="K46">
            <v>244</v>
          </cell>
        </row>
        <row r="47">
          <cell r="K47">
            <v>244</v>
          </cell>
        </row>
        <row r="48">
          <cell r="K48">
            <v>16.104</v>
          </cell>
        </row>
        <row r="49">
          <cell r="K49">
            <v>107.36</v>
          </cell>
        </row>
        <row r="50">
          <cell r="K50">
            <v>110.5137</v>
          </cell>
        </row>
        <row r="52">
          <cell r="K52">
            <v>0</v>
          </cell>
        </row>
        <row r="53">
          <cell r="K53">
            <v>0</v>
          </cell>
        </row>
        <row r="54">
          <cell r="K54">
            <v>0</v>
          </cell>
        </row>
        <row r="55">
          <cell r="K55">
            <v>0</v>
          </cell>
        </row>
        <row r="56">
          <cell r="K56">
            <v>0</v>
          </cell>
        </row>
        <row r="57">
          <cell r="K57">
            <v>0</v>
          </cell>
        </row>
        <row r="58">
          <cell r="K58">
            <v>0</v>
          </cell>
        </row>
        <row r="59">
          <cell r="K59">
            <v>0</v>
          </cell>
        </row>
        <row r="60">
          <cell r="K60">
            <v>0</v>
          </cell>
        </row>
        <row r="61">
          <cell r="K61">
            <v>0</v>
          </cell>
        </row>
        <row r="62">
          <cell r="K62">
            <v>0</v>
          </cell>
        </row>
        <row r="63">
          <cell r="K63">
            <v>0</v>
          </cell>
        </row>
        <row r="64">
          <cell r="K64">
            <v>0</v>
          </cell>
        </row>
        <row r="65">
          <cell r="K65">
            <v>0</v>
          </cell>
        </row>
        <row r="66">
          <cell r="K66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BUQ NÃO DESONERADA"/>
      <sheetName val="CBUQ DESONERADA"/>
      <sheetName val="MEMORIAL QUANT. CBUQ"/>
    </sheetNames>
    <sheetDataSet>
      <sheetData sheetId="0">
        <row r="2">
          <cell r="A2" t="str">
            <v>PREFEITURA MUNICIPAL DE OURÉM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7">
          <cell r="A7" t="str">
            <v>TV. 1 (Trecho: Entre Rua D e Rua C)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</sheetData>
      <sheetData sheetId="1"/>
      <sheetData sheetId="2">
        <row r="9">
          <cell r="I9">
            <v>3028.2</v>
          </cell>
        </row>
        <row r="10">
          <cell r="I10">
            <v>454.22999999999996</v>
          </cell>
        </row>
        <row r="11">
          <cell r="I11">
            <v>454.22999999999996</v>
          </cell>
        </row>
        <row r="12">
          <cell r="I12">
            <v>2005.87968</v>
          </cell>
        </row>
        <row r="16">
          <cell r="H16">
            <v>2575</v>
          </cell>
        </row>
        <row r="17">
          <cell r="H17">
            <v>222.48</v>
          </cell>
        </row>
        <row r="18">
          <cell r="H18">
            <v>128.75</v>
          </cell>
        </row>
        <row r="19">
          <cell r="H19">
            <v>9270</v>
          </cell>
        </row>
        <row r="22">
          <cell r="G22">
            <v>0.42336</v>
          </cell>
          <cell r="H22">
            <v>0</v>
          </cell>
        </row>
        <row r="26">
          <cell r="I26">
            <v>32.64</v>
          </cell>
        </row>
        <row r="30">
          <cell r="G30">
            <v>154.5</v>
          </cell>
        </row>
        <row r="31">
          <cell r="G31">
            <v>70.56</v>
          </cell>
        </row>
        <row r="32">
          <cell r="G32">
            <v>47.99999999999999</v>
          </cell>
        </row>
        <row r="35">
          <cell r="G35">
            <v>0.3</v>
          </cell>
        </row>
        <row r="36">
          <cell r="G36">
            <v>0.13</v>
          </cell>
        </row>
        <row r="37">
          <cell r="G37">
            <v>0</v>
          </cell>
        </row>
        <row r="38">
          <cell r="G38">
            <v>1</v>
          </cell>
        </row>
        <row r="41">
          <cell r="G41">
            <v>28</v>
          </cell>
        </row>
        <row r="46">
          <cell r="K46">
            <v>1030</v>
          </cell>
        </row>
        <row r="47">
          <cell r="K47">
            <v>1030</v>
          </cell>
        </row>
        <row r="48">
          <cell r="K48">
            <v>67.97999999999999</v>
          </cell>
        </row>
        <row r="49">
          <cell r="K49">
            <v>453.2</v>
          </cell>
        </row>
        <row r="50">
          <cell r="K50">
            <v>466.51275</v>
          </cell>
        </row>
        <row r="52">
          <cell r="K52">
            <v>0</v>
          </cell>
        </row>
        <row r="53">
          <cell r="K53">
            <v>0</v>
          </cell>
        </row>
        <row r="54">
          <cell r="K54">
            <v>0</v>
          </cell>
        </row>
        <row r="55">
          <cell r="K55">
            <v>0</v>
          </cell>
        </row>
        <row r="56">
          <cell r="K56">
            <v>0</v>
          </cell>
        </row>
        <row r="57">
          <cell r="K57">
            <v>0</v>
          </cell>
        </row>
        <row r="58">
          <cell r="K58">
            <v>0</v>
          </cell>
        </row>
        <row r="59">
          <cell r="K59">
            <v>0</v>
          </cell>
        </row>
        <row r="60">
          <cell r="K60">
            <v>0</v>
          </cell>
        </row>
        <row r="61">
          <cell r="K61">
            <v>0</v>
          </cell>
        </row>
        <row r="62">
          <cell r="K62">
            <v>0</v>
          </cell>
        </row>
        <row r="63">
          <cell r="K63">
            <v>0</v>
          </cell>
        </row>
        <row r="64">
          <cell r="K64">
            <v>0</v>
          </cell>
        </row>
        <row r="65">
          <cell r="K65">
            <v>0</v>
          </cell>
        </row>
        <row r="66">
          <cell r="K66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BUQ NÃO DESONERADA"/>
      <sheetName val="CBUQ DESONERADA"/>
      <sheetName val="MEMORIAL QUANT. CBUQ"/>
    </sheetNames>
    <sheetDataSet>
      <sheetData sheetId="0">
        <row r="2">
          <cell r="A2" t="str">
            <v>PREFEITURA MUNICIPAL DE OURÉM</v>
          </cell>
        </row>
        <row r="7">
          <cell r="A7" t="str">
            <v>RUA G (Trecho: Entre Tv. 4 e coordenada    1°32'1.27"S  47° 6'12.81"O)</v>
          </cell>
        </row>
      </sheetData>
      <sheetData sheetId="1"/>
      <sheetData sheetId="2">
        <row r="9">
          <cell r="I9">
            <v>1164.24</v>
          </cell>
        </row>
        <row r="10">
          <cell r="I10">
            <v>174.636</v>
          </cell>
        </row>
        <row r="11">
          <cell r="I11">
            <v>174.636</v>
          </cell>
        </row>
        <row r="12">
          <cell r="I12">
            <v>771.1925759999999</v>
          </cell>
        </row>
        <row r="16">
          <cell r="H16">
            <v>990</v>
          </cell>
        </row>
        <row r="17">
          <cell r="H17">
            <v>85.536</v>
          </cell>
        </row>
        <row r="18">
          <cell r="H18">
            <v>49.5</v>
          </cell>
        </row>
        <row r="19">
          <cell r="H19">
            <v>3564</v>
          </cell>
        </row>
        <row r="22">
          <cell r="G22">
            <v>0.42336</v>
          </cell>
        </row>
        <row r="26">
          <cell r="I26">
            <v>12.24</v>
          </cell>
        </row>
        <row r="30">
          <cell r="G30">
            <v>59.400000000000006</v>
          </cell>
        </row>
        <row r="31">
          <cell r="G31">
            <v>26.46</v>
          </cell>
        </row>
        <row r="32">
          <cell r="G32">
            <v>17.999999999999996</v>
          </cell>
        </row>
        <row r="35">
          <cell r="G35">
            <v>0.3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0.375</v>
          </cell>
        </row>
        <row r="41">
          <cell r="G41">
            <v>11.2</v>
          </cell>
        </row>
        <row r="46">
          <cell r="K46">
            <v>396</v>
          </cell>
        </row>
        <row r="47">
          <cell r="K47">
            <v>396</v>
          </cell>
        </row>
        <row r="48">
          <cell r="K48">
            <v>26.136</v>
          </cell>
        </row>
        <row r="49">
          <cell r="K49">
            <v>174.24</v>
          </cell>
        </row>
        <row r="50">
          <cell r="K50">
            <v>179.3583</v>
          </cell>
        </row>
        <row r="52">
          <cell r="K52">
            <v>0</v>
          </cell>
        </row>
        <row r="53">
          <cell r="K53">
            <v>0</v>
          </cell>
        </row>
        <row r="54">
          <cell r="K54">
            <v>0</v>
          </cell>
        </row>
        <row r="55">
          <cell r="K55">
            <v>0</v>
          </cell>
        </row>
        <row r="56">
          <cell r="K56">
            <v>0</v>
          </cell>
        </row>
        <row r="57">
          <cell r="K57">
            <v>0</v>
          </cell>
        </row>
        <row r="58">
          <cell r="K58">
            <v>0</v>
          </cell>
        </row>
        <row r="59">
          <cell r="K59">
            <v>0</v>
          </cell>
        </row>
        <row r="60">
          <cell r="K60">
            <v>0</v>
          </cell>
        </row>
        <row r="61">
          <cell r="K61">
            <v>0</v>
          </cell>
        </row>
        <row r="62">
          <cell r="K62">
            <v>0</v>
          </cell>
        </row>
        <row r="63">
          <cell r="K63">
            <v>0</v>
          </cell>
        </row>
        <row r="64">
          <cell r="K64">
            <v>0</v>
          </cell>
        </row>
        <row r="65">
          <cell r="K65">
            <v>0</v>
          </cell>
        </row>
        <row r="66">
          <cell r="K66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BUQ NÃO DESONERADA"/>
      <sheetName val="CBUQ DESONERADA"/>
      <sheetName val="MEMORIAL QUANT. CBUQ"/>
    </sheetNames>
    <sheetDataSet>
      <sheetData sheetId="0">
        <row r="2">
          <cell r="A2" t="str">
            <v>PREFEITURA MUNICIPAL DE OURÉM</v>
          </cell>
        </row>
        <row r="7">
          <cell r="A7" t="str">
            <v>RUA F (Trecho: Entre Tv. 4 e coordenada  1°31'59.96"S  47° 6'14.38"O)</v>
          </cell>
        </row>
      </sheetData>
      <sheetData sheetId="1"/>
      <sheetData sheetId="2">
        <row r="9">
          <cell r="I9">
            <v>1170.12</v>
          </cell>
        </row>
        <row r="10">
          <cell r="I10">
            <v>175.51799999999997</v>
          </cell>
        </row>
        <row r="11">
          <cell r="I11">
            <v>175.51799999999997</v>
          </cell>
        </row>
        <row r="12">
          <cell r="I12">
            <v>775.0874879999998</v>
          </cell>
        </row>
        <row r="16">
          <cell r="H16">
            <v>995</v>
          </cell>
        </row>
        <row r="17">
          <cell r="H17">
            <v>85.96799999999999</v>
          </cell>
        </row>
        <row r="18">
          <cell r="H18">
            <v>49.75</v>
          </cell>
        </row>
        <row r="19">
          <cell r="H19">
            <v>3582</v>
          </cell>
        </row>
        <row r="22">
          <cell r="G22">
            <v>0.42336</v>
          </cell>
        </row>
        <row r="26">
          <cell r="I26">
            <v>12.24</v>
          </cell>
        </row>
        <row r="30">
          <cell r="G30">
            <v>59.7</v>
          </cell>
        </row>
        <row r="31">
          <cell r="G31">
            <v>26.46</v>
          </cell>
        </row>
        <row r="32">
          <cell r="G32">
            <v>17.999999999999996</v>
          </cell>
        </row>
        <row r="35">
          <cell r="G35">
            <v>0.3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0.375</v>
          </cell>
        </row>
        <row r="41">
          <cell r="G41">
            <v>11.2</v>
          </cell>
        </row>
        <row r="46">
          <cell r="K46">
            <v>398</v>
          </cell>
        </row>
        <row r="47">
          <cell r="K47">
            <v>398</v>
          </cell>
        </row>
        <row r="48">
          <cell r="K48">
            <v>26.268</v>
          </cell>
        </row>
        <row r="49">
          <cell r="K49">
            <v>175.12</v>
          </cell>
        </row>
        <row r="50">
          <cell r="K50">
            <v>180.26415</v>
          </cell>
        </row>
        <row r="52">
          <cell r="K52">
            <v>0</v>
          </cell>
        </row>
        <row r="53">
          <cell r="K53">
            <v>0</v>
          </cell>
        </row>
        <row r="54">
          <cell r="K54">
            <v>0</v>
          </cell>
        </row>
        <row r="55">
          <cell r="K55">
            <v>0</v>
          </cell>
        </row>
        <row r="56">
          <cell r="K56">
            <v>0</v>
          </cell>
        </row>
        <row r="57">
          <cell r="K57">
            <v>0</v>
          </cell>
        </row>
        <row r="58">
          <cell r="K58">
            <v>0</v>
          </cell>
        </row>
        <row r="59">
          <cell r="K59">
            <v>0</v>
          </cell>
        </row>
        <row r="60">
          <cell r="K60">
            <v>0</v>
          </cell>
        </row>
        <row r="61">
          <cell r="K61">
            <v>0</v>
          </cell>
        </row>
        <row r="62">
          <cell r="K62">
            <v>0</v>
          </cell>
        </row>
        <row r="63">
          <cell r="K63">
            <v>0</v>
          </cell>
        </row>
        <row r="64">
          <cell r="K64">
            <v>0</v>
          </cell>
        </row>
        <row r="65">
          <cell r="K65">
            <v>0</v>
          </cell>
        </row>
        <row r="66">
          <cell r="K66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BUQ NÃO DESONERADA"/>
      <sheetName val="CBUQ DESONERADA"/>
      <sheetName val="MEMORIAL QUANT. CBUQ"/>
    </sheetNames>
    <sheetDataSet>
      <sheetData sheetId="0">
        <row r="2">
          <cell r="A2" t="str">
            <v>PREFEITURA MUNICIPAL DE OURÉM</v>
          </cell>
        </row>
        <row r="7">
          <cell r="A7" t="str">
            <v>RUA E (Trecho: Entre Tv. 1 e Tv. 5)</v>
          </cell>
        </row>
      </sheetData>
      <sheetData sheetId="1"/>
      <sheetData sheetId="2">
        <row r="9">
          <cell r="I9">
            <v>1428.84</v>
          </cell>
        </row>
        <row r="10">
          <cell r="I10">
            <v>214.326</v>
          </cell>
        </row>
        <row r="11">
          <cell r="I11">
            <v>214.326</v>
          </cell>
        </row>
        <row r="12">
          <cell r="I12">
            <v>946.463616</v>
          </cell>
        </row>
        <row r="16">
          <cell r="H16">
            <v>1215</v>
          </cell>
        </row>
        <row r="17">
          <cell r="H17">
            <v>104.976</v>
          </cell>
        </row>
        <row r="18">
          <cell r="H18">
            <v>60.75</v>
          </cell>
        </row>
        <row r="19">
          <cell r="H19">
            <v>4374</v>
          </cell>
        </row>
        <row r="22">
          <cell r="G22">
            <v>0.42336</v>
          </cell>
        </row>
        <row r="26">
          <cell r="I26">
            <v>12.24</v>
          </cell>
        </row>
        <row r="30">
          <cell r="G30">
            <v>72.9</v>
          </cell>
        </row>
        <row r="31">
          <cell r="G31">
            <v>26.46</v>
          </cell>
        </row>
        <row r="32">
          <cell r="G32">
            <v>17.999999999999996</v>
          </cell>
        </row>
        <row r="35">
          <cell r="G35">
            <v>0.6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0.375</v>
          </cell>
        </row>
        <row r="41">
          <cell r="G41">
            <v>14</v>
          </cell>
        </row>
        <row r="46">
          <cell r="K46">
            <v>486</v>
          </cell>
        </row>
        <row r="47">
          <cell r="K47">
            <v>486</v>
          </cell>
        </row>
        <row r="48">
          <cell r="K48">
            <v>32.076</v>
          </cell>
        </row>
        <row r="49">
          <cell r="K49">
            <v>213.84</v>
          </cell>
        </row>
        <row r="50">
          <cell r="K50">
            <v>220.12155</v>
          </cell>
        </row>
        <row r="52">
          <cell r="K52">
            <v>0</v>
          </cell>
        </row>
        <row r="53">
          <cell r="K53">
            <v>0</v>
          </cell>
        </row>
        <row r="54">
          <cell r="K54">
            <v>0</v>
          </cell>
        </row>
        <row r="55">
          <cell r="K55">
            <v>0</v>
          </cell>
        </row>
        <row r="56">
          <cell r="K56">
            <v>0</v>
          </cell>
        </row>
        <row r="57">
          <cell r="K57">
            <v>0</v>
          </cell>
        </row>
        <row r="58">
          <cell r="K58">
            <v>0</v>
          </cell>
        </row>
        <row r="59">
          <cell r="K59">
            <v>0</v>
          </cell>
        </row>
        <row r="60">
          <cell r="K60">
            <v>0</v>
          </cell>
        </row>
        <row r="61">
          <cell r="K61">
            <v>0</v>
          </cell>
        </row>
        <row r="62">
          <cell r="K62">
            <v>0</v>
          </cell>
        </row>
        <row r="63">
          <cell r="K63">
            <v>0</v>
          </cell>
        </row>
        <row r="64">
          <cell r="K64">
            <v>0</v>
          </cell>
        </row>
        <row r="65">
          <cell r="K65">
            <v>0</v>
          </cell>
        </row>
        <row r="66">
          <cell r="K66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BUQ NÃO DESONERADA"/>
      <sheetName val="CBUQ DESONERADA"/>
      <sheetName val="MEMORIAL QUANT. CBUQ"/>
    </sheetNames>
    <sheetDataSet>
      <sheetData sheetId="0">
        <row r="2">
          <cell r="A2" t="str">
            <v>PREFEITURA MUNICIPAL DE OURÉM</v>
          </cell>
        </row>
        <row r="7">
          <cell r="A7" t="str">
            <v>RUA D (Trecho: Entre Tv. 5 e coordenada 1°32'3.90"S 47°6'6.43"O)</v>
          </cell>
        </row>
      </sheetData>
      <sheetData sheetId="1"/>
      <sheetData sheetId="2">
        <row r="9">
          <cell r="I9">
            <v>1846.32</v>
          </cell>
        </row>
        <row r="10">
          <cell r="I10">
            <v>276.948</v>
          </cell>
        </row>
        <row r="11">
          <cell r="I11">
            <v>276.948</v>
          </cell>
        </row>
        <row r="12">
          <cell r="I12">
            <v>1223.002368</v>
          </cell>
        </row>
        <row r="16">
          <cell r="H16">
            <v>1570</v>
          </cell>
        </row>
        <row r="17">
          <cell r="H17">
            <v>135.648</v>
          </cell>
        </row>
        <row r="18">
          <cell r="H18">
            <v>78.5</v>
          </cell>
        </row>
        <row r="19">
          <cell r="H19">
            <v>5652</v>
          </cell>
        </row>
        <row r="22">
          <cell r="G22">
            <v>0.42336</v>
          </cell>
        </row>
        <row r="26">
          <cell r="I26">
            <v>28.560000000000002</v>
          </cell>
        </row>
        <row r="30">
          <cell r="G30">
            <v>94.2</v>
          </cell>
        </row>
        <row r="31">
          <cell r="G31">
            <v>61.74</v>
          </cell>
        </row>
        <row r="32">
          <cell r="G32">
            <v>41.99999999999999</v>
          </cell>
        </row>
        <row r="35">
          <cell r="G35">
            <v>0.3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0.875</v>
          </cell>
        </row>
        <row r="41">
          <cell r="G41">
            <v>22.4</v>
          </cell>
        </row>
        <row r="46">
          <cell r="K46">
            <v>628</v>
          </cell>
        </row>
        <row r="47">
          <cell r="K47">
            <v>628</v>
          </cell>
        </row>
        <row r="48">
          <cell r="K48">
            <v>41.448</v>
          </cell>
        </row>
        <row r="49">
          <cell r="K49">
            <v>276.32</v>
          </cell>
        </row>
        <row r="50">
          <cell r="K50">
            <v>284.43690000000004</v>
          </cell>
        </row>
        <row r="52">
          <cell r="K52">
            <v>0</v>
          </cell>
        </row>
        <row r="53">
          <cell r="K53">
            <v>0</v>
          </cell>
        </row>
        <row r="54">
          <cell r="K54">
            <v>0</v>
          </cell>
        </row>
        <row r="55">
          <cell r="K55">
            <v>0</v>
          </cell>
        </row>
        <row r="56">
          <cell r="K56">
            <v>0</v>
          </cell>
        </row>
        <row r="57">
          <cell r="K57">
            <v>0</v>
          </cell>
        </row>
        <row r="58">
          <cell r="K58">
            <v>0</v>
          </cell>
        </row>
        <row r="59">
          <cell r="K59">
            <v>0</v>
          </cell>
        </row>
        <row r="60">
          <cell r="K60">
            <v>0</v>
          </cell>
        </row>
        <row r="61">
          <cell r="K61">
            <v>0</v>
          </cell>
        </row>
        <row r="62">
          <cell r="K62">
            <v>0</v>
          </cell>
        </row>
        <row r="63">
          <cell r="K63">
            <v>0</v>
          </cell>
        </row>
        <row r="64">
          <cell r="K64">
            <v>0</v>
          </cell>
        </row>
        <row r="65">
          <cell r="K65">
            <v>0</v>
          </cell>
        </row>
        <row r="66">
          <cell r="K66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BUQ NÃO DESONERADA"/>
      <sheetName val="CBUQ DESONERADA"/>
      <sheetName val="MEMORIAL QUANT. CBUQ"/>
    </sheetNames>
    <sheetDataSet>
      <sheetData sheetId="0">
        <row r="2">
          <cell r="A2" t="str">
            <v>PREFEITURA MUNICIPAL DE OURÉM</v>
          </cell>
        </row>
        <row r="7">
          <cell r="A7" t="str">
            <v>RUA C (Trecho: Entre Tv. 5 e coordenada 1°32'6.67"S e 47°6'6.43"O)</v>
          </cell>
        </row>
      </sheetData>
      <sheetData sheetId="1"/>
      <sheetData sheetId="2">
        <row r="9">
          <cell r="I9">
            <v>1740.48</v>
          </cell>
        </row>
        <row r="10">
          <cell r="I10">
            <v>261.072</v>
          </cell>
        </row>
        <row r="11">
          <cell r="I11">
            <v>261.072</v>
          </cell>
        </row>
        <row r="12">
          <cell r="I12">
            <v>1152.8939520000001</v>
          </cell>
        </row>
        <row r="16">
          <cell r="H16">
            <v>1480</v>
          </cell>
        </row>
        <row r="17">
          <cell r="H17">
            <v>127.87199999999999</v>
          </cell>
        </row>
        <row r="18">
          <cell r="H18">
            <v>74</v>
          </cell>
        </row>
        <row r="19">
          <cell r="H19">
            <v>5328</v>
          </cell>
        </row>
        <row r="22">
          <cell r="G22">
            <v>0.42336</v>
          </cell>
        </row>
        <row r="26">
          <cell r="I26">
            <v>28.560000000000002</v>
          </cell>
        </row>
        <row r="30">
          <cell r="G30">
            <v>88.80000000000001</v>
          </cell>
        </row>
        <row r="31">
          <cell r="G31">
            <v>61.74</v>
          </cell>
        </row>
        <row r="32">
          <cell r="G32">
            <v>41.99999999999999</v>
          </cell>
        </row>
        <row r="35">
          <cell r="G35">
            <v>0.3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0.875</v>
          </cell>
        </row>
        <row r="41">
          <cell r="G41">
            <v>22.4</v>
          </cell>
        </row>
        <row r="46">
          <cell r="K46">
            <v>592</v>
          </cell>
        </row>
        <row r="47">
          <cell r="K47">
            <v>592</v>
          </cell>
        </row>
        <row r="48">
          <cell r="K48">
            <v>39.072</v>
          </cell>
        </row>
        <row r="49">
          <cell r="K49">
            <v>260.48</v>
          </cell>
        </row>
        <row r="50">
          <cell r="K50">
            <v>268.13160000000005</v>
          </cell>
        </row>
        <row r="52">
          <cell r="K52">
            <v>0</v>
          </cell>
        </row>
        <row r="53">
          <cell r="K53">
            <v>0</v>
          </cell>
        </row>
        <row r="54">
          <cell r="K54">
            <v>0</v>
          </cell>
        </row>
        <row r="55">
          <cell r="K55">
            <v>0</v>
          </cell>
        </row>
        <row r="56">
          <cell r="K56">
            <v>0</v>
          </cell>
        </row>
        <row r="57">
          <cell r="K57">
            <v>0</v>
          </cell>
        </row>
        <row r="58">
          <cell r="K58">
            <v>0</v>
          </cell>
        </row>
        <row r="59">
          <cell r="K59">
            <v>0</v>
          </cell>
        </row>
        <row r="60">
          <cell r="K60">
            <v>0</v>
          </cell>
        </row>
        <row r="61">
          <cell r="K61">
            <v>0</v>
          </cell>
        </row>
        <row r="62">
          <cell r="K62">
            <v>0</v>
          </cell>
        </row>
        <row r="63">
          <cell r="K63">
            <v>0</v>
          </cell>
        </row>
        <row r="64">
          <cell r="K64">
            <v>0</v>
          </cell>
        </row>
        <row r="65">
          <cell r="K65">
            <v>0</v>
          </cell>
        </row>
        <row r="66">
          <cell r="K6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m@" TargetMode="External" /><Relationship Id="rId2" Type="http://schemas.openxmlformats.org/officeDocument/2006/relationships/comments" Target="../comments12.xml" /><Relationship Id="rId3" Type="http://schemas.openxmlformats.org/officeDocument/2006/relationships/vmlDrawing" Target="../drawings/vmlDrawing15.vml" /><Relationship Id="rId4" Type="http://schemas.openxmlformats.org/officeDocument/2006/relationships/vmlDrawing" Target="../drawings/vmlDrawing16.vml" /><Relationship Id="rId5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ilto:m@" TargetMode="External" /><Relationship Id="rId2" Type="http://schemas.openxmlformats.org/officeDocument/2006/relationships/comments" Target="../comments15.xml" /><Relationship Id="rId3" Type="http://schemas.openxmlformats.org/officeDocument/2006/relationships/vmlDrawing" Target="../drawings/vmlDrawing19.vml" /><Relationship Id="rId4" Type="http://schemas.openxmlformats.org/officeDocument/2006/relationships/vmlDrawing" Target="../drawings/vmlDrawing20.vml" /><Relationship Id="rId5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mailto:m@" TargetMode="External" /><Relationship Id="rId2" Type="http://schemas.openxmlformats.org/officeDocument/2006/relationships/comments" Target="../comments18.xml" /><Relationship Id="rId3" Type="http://schemas.openxmlformats.org/officeDocument/2006/relationships/vmlDrawing" Target="../drawings/vmlDrawing23.vml" /><Relationship Id="rId4" Type="http://schemas.openxmlformats.org/officeDocument/2006/relationships/vmlDrawing" Target="../drawings/vmlDrawing24.vml" /><Relationship Id="rId5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5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6.v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mailto:m@" TargetMode="External" /><Relationship Id="rId2" Type="http://schemas.openxmlformats.org/officeDocument/2006/relationships/comments" Target="../comments21.xml" /><Relationship Id="rId3" Type="http://schemas.openxmlformats.org/officeDocument/2006/relationships/vmlDrawing" Target="../drawings/vmlDrawing27.vml" /><Relationship Id="rId4" Type="http://schemas.openxmlformats.org/officeDocument/2006/relationships/vmlDrawing" Target="../drawings/vmlDrawing28.vml" /><Relationship Id="rId5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9.v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0.v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mailto:m@" TargetMode="External" /><Relationship Id="rId2" Type="http://schemas.openxmlformats.org/officeDocument/2006/relationships/comments" Target="../comments24.xml" /><Relationship Id="rId3" Type="http://schemas.openxmlformats.org/officeDocument/2006/relationships/vmlDrawing" Target="../drawings/vmlDrawing31.vml" /><Relationship Id="rId4" Type="http://schemas.openxmlformats.org/officeDocument/2006/relationships/vmlDrawing" Target="../drawings/vmlDrawing32.vml" /><Relationship Id="rId5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3.v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4.v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mailto:m@" TargetMode="External" /><Relationship Id="rId2" Type="http://schemas.openxmlformats.org/officeDocument/2006/relationships/comments" Target="../comments27.xml" /><Relationship Id="rId3" Type="http://schemas.openxmlformats.org/officeDocument/2006/relationships/vmlDrawing" Target="../drawings/vmlDrawing35.vml" /><Relationship Id="rId4" Type="http://schemas.openxmlformats.org/officeDocument/2006/relationships/vmlDrawing" Target="../drawings/vmlDrawing36.vml" /><Relationship Id="rId5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7.v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8.v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m@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vmlDrawing" Target="../drawings/vmlDrawing4.vml" /><Relationship Id="rId5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mailto:m@" TargetMode="External" /><Relationship Id="rId2" Type="http://schemas.openxmlformats.org/officeDocument/2006/relationships/comments" Target="../comments30.xml" /><Relationship Id="rId3" Type="http://schemas.openxmlformats.org/officeDocument/2006/relationships/vmlDrawing" Target="../drawings/vmlDrawing39.vml" /><Relationship Id="rId4" Type="http://schemas.openxmlformats.org/officeDocument/2006/relationships/vmlDrawing" Target="../drawings/vmlDrawing40.vml" /><Relationship Id="rId5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1.v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2.v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mailto:m@" TargetMode="External" /><Relationship Id="rId2" Type="http://schemas.openxmlformats.org/officeDocument/2006/relationships/comments" Target="../comments33.xml" /><Relationship Id="rId3" Type="http://schemas.openxmlformats.org/officeDocument/2006/relationships/vmlDrawing" Target="../drawings/vmlDrawing43.vml" /><Relationship Id="rId4" Type="http://schemas.openxmlformats.org/officeDocument/2006/relationships/vmlDrawing" Target="../drawings/vmlDrawing44.vml" /><Relationship Id="rId5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5.v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6.v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mailto:m@" TargetMode="External" /><Relationship Id="rId2" Type="http://schemas.openxmlformats.org/officeDocument/2006/relationships/comments" Target="../comments36.xml" /><Relationship Id="rId3" Type="http://schemas.openxmlformats.org/officeDocument/2006/relationships/vmlDrawing" Target="../drawings/vmlDrawing47.vml" /><Relationship Id="rId4" Type="http://schemas.openxmlformats.org/officeDocument/2006/relationships/vmlDrawing" Target="../drawings/vmlDrawing48.vml" /><Relationship Id="rId5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m@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7.vml" /><Relationship Id="rId4" Type="http://schemas.openxmlformats.org/officeDocument/2006/relationships/vmlDrawing" Target="../drawings/vmlDrawing8.vml" /><Relationship Id="rId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m@" TargetMode="External" /><Relationship Id="rId2" Type="http://schemas.openxmlformats.org/officeDocument/2006/relationships/comments" Target="../comments9.xml" /><Relationship Id="rId3" Type="http://schemas.openxmlformats.org/officeDocument/2006/relationships/vmlDrawing" Target="../drawings/vmlDrawing11.vml" /><Relationship Id="rId4" Type="http://schemas.openxmlformats.org/officeDocument/2006/relationships/vmlDrawing" Target="../drawings/vmlDrawing12.vml" /><Relationship Id="rId5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view="pageBreakPreview" zoomScaleSheetLayoutView="100" workbookViewId="0" topLeftCell="A1">
      <selection activeCell="J9" sqref="J9:J10"/>
    </sheetView>
  </sheetViews>
  <sheetFormatPr defaultColWidth="9.140625" defaultRowHeight="15"/>
  <cols>
    <col min="2" max="2" width="10.57421875" style="0" customWidth="1"/>
    <col min="4" max="4" width="12.140625" style="0" customWidth="1"/>
    <col min="5" max="5" width="30.57421875" style="0" customWidth="1"/>
    <col min="6" max="6" width="6.7109375" style="0" customWidth="1"/>
    <col min="7" max="7" width="17.421875" style="0" customWidth="1"/>
    <col min="8" max="8" width="14.421875" style="0" customWidth="1"/>
    <col min="9" max="9" width="11.8515625" style="0" customWidth="1"/>
    <col min="10" max="11" width="14.421875" style="0" customWidth="1"/>
  </cols>
  <sheetData>
    <row r="1" spans="1:11" ht="18.75">
      <c r="A1" s="130" t="s">
        <v>70</v>
      </c>
      <c r="B1" s="131"/>
      <c r="C1" s="131"/>
      <c r="D1" s="131"/>
      <c r="E1" s="131"/>
      <c r="F1" s="131"/>
      <c r="G1" s="131"/>
      <c r="H1" s="131"/>
      <c r="I1" s="131"/>
      <c r="J1" s="131"/>
      <c r="K1" s="79"/>
    </row>
    <row r="2" spans="1:11" ht="18.75">
      <c r="A2" s="143" t="s">
        <v>167</v>
      </c>
      <c r="B2" s="144"/>
      <c r="C2" s="144"/>
      <c r="D2" s="144"/>
      <c r="E2" s="144"/>
      <c r="F2" s="144"/>
      <c r="G2" s="144"/>
      <c r="H2" s="144"/>
      <c r="I2" s="144"/>
      <c r="J2" s="144"/>
      <c r="K2" s="145"/>
    </row>
    <row r="3" spans="1:11" ht="18.75">
      <c r="A3" s="132" t="s">
        <v>69</v>
      </c>
      <c r="B3" s="133"/>
      <c r="C3" s="133"/>
      <c r="D3" s="133"/>
      <c r="E3" s="133"/>
      <c r="F3" s="133"/>
      <c r="G3" s="133"/>
      <c r="H3" s="133"/>
      <c r="I3" s="133"/>
      <c r="J3" s="133"/>
      <c r="K3" s="18"/>
    </row>
    <row r="4" spans="1:11" ht="18.75">
      <c r="A4" s="17"/>
      <c r="B4" s="16"/>
      <c r="C4" s="16"/>
      <c r="D4" s="16"/>
      <c r="E4" s="16"/>
      <c r="F4" s="16"/>
      <c r="G4" s="16"/>
      <c r="H4" s="16"/>
      <c r="I4" s="137" t="s">
        <v>68</v>
      </c>
      <c r="J4" s="137"/>
      <c r="K4" s="80">
        <v>14.02</v>
      </c>
    </row>
    <row r="5" spans="1:11" ht="15">
      <c r="A5" s="15" t="s">
        <v>67</v>
      </c>
      <c r="B5" s="14"/>
      <c r="C5" s="14"/>
      <c r="D5" s="14"/>
      <c r="E5" s="14"/>
      <c r="F5" s="14"/>
      <c r="G5" s="14"/>
      <c r="H5" s="13"/>
      <c r="I5" s="137" t="s">
        <v>66</v>
      </c>
      <c r="J5" s="137"/>
      <c r="K5" s="80">
        <v>20.97</v>
      </c>
    </row>
    <row r="6" spans="1:14" ht="15">
      <c r="A6" s="15"/>
      <c r="B6" s="14"/>
      <c r="C6" s="14"/>
      <c r="D6" s="14"/>
      <c r="E6" s="14"/>
      <c r="F6" s="14"/>
      <c r="G6" s="14"/>
      <c r="H6" s="13"/>
      <c r="I6" s="13"/>
      <c r="J6" s="59"/>
      <c r="K6" s="12"/>
      <c r="N6" s="78"/>
    </row>
    <row r="7" spans="1:13" ht="18.75">
      <c r="A7" s="134" t="s">
        <v>168</v>
      </c>
      <c r="B7" s="135"/>
      <c r="C7" s="135"/>
      <c r="D7" s="135"/>
      <c r="E7" s="135"/>
      <c r="F7" s="135"/>
      <c r="G7" s="135"/>
      <c r="H7" s="135"/>
      <c r="I7" s="135"/>
      <c r="J7" s="135"/>
      <c r="K7" s="136"/>
      <c r="M7" s="11"/>
    </row>
    <row r="8" spans="1:11" ht="51.75">
      <c r="A8" s="58" t="s">
        <v>65</v>
      </c>
      <c r="B8" s="58" t="s">
        <v>64</v>
      </c>
      <c r="C8" s="58" t="s">
        <v>63</v>
      </c>
      <c r="D8" s="10" t="s">
        <v>62</v>
      </c>
      <c r="E8" s="58" t="s">
        <v>61</v>
      </c>
      <c r="F8" s="58" t="s">
        <v>60</v>
      </c>
      <c r="G8" s="10" t="s">
        <v>59</v>
      </c>
      <c r="H8" s="10" t="s">
        <v>106</v>
      </c>
      <c r="I8" s="10" t="s">
        <v>58</v>
      </c>
      <c r="J8" s="52" t="s">
        <v>57</v>
      </c>
      <c r="K8" s="52" t="s">
        <v>56</v>
      </c>
    </row>
    <row r="9" spans="1:11" ht="21" customHeight="1">
      <c r="A9" s="9">
        <v>1</v>
      </c>
      <c r="B9" s="8"/>
      <c r="C9" s="8"/>
      <c r="D9" s="8"/>
      <c r="E9" s="7" t="s">
        <v>55</v>
      </c>
      <c r="F9" s="6"/>
      <c r="G9" s="6"/>
      <c r="H9" s="25"/>
      <c r="I9" s="25"/>
      <c r="J9" s="53"/>
      <c r="K9" s="53"/>
    </row>
    <row r="10" spans="1:13" ht="30">
      <c r="A10" s="1" t="s">
        <v>54</v>
      </c>
      <c r="B10" s="2">
        <v>72961</v>
      </c>
      <c r="C10" s="2" t="s">
        <v>6</v>
      </c>
      <c r="D10" s="2" t="s">
        <v>5</v>
      </c>
      <c r="E10" s="62" t="s">
        <v>53</v>
      </c>
      <c r="F10" s="1" t="s">
        <v>27</v>
      </c>
      <c r="G10" s="89">
        <f>'MEMORIAL QUANT. CBUQ TV.5'!I9</f>
        <v>7902.72</v>
      </c>
      <c r="H10" s="89">
        <v>1.24</v>
      </c>
      <c r="I10" s="89">
        <f>IF(D10="S",($K$5/100)*H10,($K$4/100)*H10)+H10</f>
        <v>1.500028</v>
      </c>
      <c r="J10" s="89">
        <f>G10*H10</f>
        <v>9799.372800000001</v>
      </c>
      <c r="K10" s="89">
        <f>I10*G10</f>
        <v>11854.30127616</v>
      </c>
      <c r="M10" s="78"/>
    </row>
    <row r="11" spans="1:11" ht="90">
      <c r="A11" s="1" t="s">
        <v>52</v>
      </c>
      <c r="B11" s="81">
        <v>96387</v>
      </c>
      <c r="C11" s="2" t="s">
        <v>6</v>
      </c>
      <c r="D11" s="2" t="s">
        <v>5</v>
      </c>
      <c r="E11" s="62" t="s">
        <v>51</v>
      </c>
      <c r="F11" s="1" t="s">
        <v>25</v>
      </c>
      <c r="G11" s="89">
        <f>'MEMORIAL QUANT. CBUQ TV.5'!I10</f>
        <v>1185.408</v>
      </c>
      <c r="H11" s="89">
        <v>6.52</v>
      </c>
      <c r="I11" s="89">
        <f aca="true" t="shared" si="0" ref="I11:I13">IF(D11="S",($K$5/100)*H11,($K$4/100)*H11)+H11</f>
        <v>7.887243999999999</v>
      </c>
      <c r="J11" s="89">
        <f aca="true" t="shared" si="1" ref="J11:J13">G11*H11</f>
        <v>7728.860159999999</v>
      </c>
      <c r="K11" s="89">
        <f aca="true" t="shared" si="2" ref="K11:K13">I11*G11</f>
        <v>9349.602135551999</v>
      </c>
    </row>
    <row r="12" spans="1:11" ht="64.5" customHeight="1">
      <c r="A12" s="1" t="s">
        <v>95</v>
      </c>
      <c r="B12" s="81" t="s">
        <v>97</v>
      </c>
      <c r="C12" s="2" t="s">
        <v>6</v>
      </c>
      <c r="D12" s="2" t="s">
        <v>5</v>
      </c>
      <c r="E12" s="62" t="s">
        <v>98</v>
      </c>
      <c r="F12" s="1" t="s">
        <v>25</v>
      </c>
      <c r="G12" s="89">
        <f>'MEMORIAL QUANT. CBUQ TV.5'!I11</f>
        <v>1185.408</v>
      </c>
      <c r="H12" s="89">
        <v>4.44</v>
      </c>
      <c r="I12" s="89">
        <f t="shared" si="0"/>
        <v>5.371068</v>
      </c>
      <c r="J12" s="89">
        <f t="shared" si="1"/>
        <v>5263.21152</v>
      </c>
      <c r="K12" s="89">
        <f t="shared" si="2"/>
        <v>6366.906975743999</v>
      </c>
    </row>
    <row r="13" spans="1:11" ht="60">
      <c r="A13" s="1" t="s">
        <v>96</v>
      </c>
      <c r="B13" s="4">
        <v>72838</v>
      </c>
      <c r="C13" s="2" t="s">
        <v>6</v>
      </c>
      <c r="D13" s="2" t="s">
        <v>5</v>
      </c>
      <c r="E13" s="63" t="s">
        <v>109</v>
      </c>
      <c r="F13" s="3" t="s">
        <v>99</v>
      </c>
      <c r="G13" s="89">
        <f>'MEMORIAL QUANT. CBUQ TV.5'!I12</f>
        <v>5234.7617279999995</v>
      </c>
      <c r="H13" s="89">
        <v>0.85</v>
      </c>
      <c r="I13" s="89">
        <f t="shared" si="0"/>
        <v>1.028245</v>
      </c>
      <c r="J13" s="89">
        <f t="shared" si="1"/>
        <v>4449.5474687999995</v>
      </c>
      <c r="K13" s="89">
        <f t="shared" si="2"/>
        <v>5382.61757300736</v>
      </c>
    </row>
    <row r="14" spans="1:11" ht="15">
      <c r="A14" s="126" t="s">
        <v>2</v>
      </c>
      <c r="B14" s="127"/>
      <c r="C14" s="127"/>
      <c r="D14" s="127"/>
      <c r="E14" s="127"/>
      <c r="F14" s="127"/>
      <c r="G14" s="127"/>
      <c r="H14" s="127"/>
      <c r="I14" s="128"/>
      <c r="J14" s="54">
        <f>SUM(J10:J13)</f>
        <v>27240.9919488</v>
      </c>
      <c r="K14" s="54">
        <f>SUM(K10:K13)</f>
        <v>32953.427960463356</v>
      </c>
    </row>
    <row r="15" spans="1:11" ht="33" customHeight="1">
      <c r="A15" s="9">
        <v>2</v>
      </c>
      <c r="B15" s="8"/>
      <c r="C15" s="8"/>
      <c r="D15" s="8"/>
      <c r="E15" s="7" t="s">
        <v>50</v>
      </c>
      <c r="F15" s="6"/>
      <c r="G15" s="6"/>
      <c r="H15" s="25"/>
      <c r="I15" s="25"/>
      <c r="J15" s="53"/>
      <c r="K15" s="53"/>
    </row>
    <row r="16" spans="1:11" ht="30">
      <c r="A16" s="5" t="s">
        <v>49</v>
      </c>
      <c r="B16" s="4">
        <v>96401</v>
      </c>
      <c r="C16" s="4" t="s">
        <v>6</v>
      </c>
      <c r="D16" s="4" t="s">
        <v>5</v>
      </c>
      <c r="E16" s="63" t="s">
        <v>100</v>
      </c>
      <c r="F16" s="3" t="s">
        <v>27</v>
      </c>
      <c r="G16" s="26">
        <f>'MEMORIAL QUANT. CBUQ TV.5'!H16</f>
        <v>6720</v>
      </c>
      <c r="H16" s="26">
        <v>4.29</v>
      </c>
      <c r="I16" s="89">
        <f>IF(D16="S",($K$5/100)*H16,($K$4/100)*H16)+H16</f>
        <v>5.189613</v>
      </c>
      <c r="J16" s="26">
        <f>G16*H16</f>
        <v>28828.8</v>
      </c>
      <c r="K16" s="89">
        <f>I16*G16</f>
        <v>34874.19936</v>
      </c>
    </row>
    <row r="17" spans="1:11" ht="84" customHeight="1">
      <c r="A17" s="5" t="s">
        <v>48</v>
      </c>
      <c r="B17" s="4">
        <v>72840</v>
      </c>
      <c r="C17" s="4" t="s">
        <v>6</v>
      </c>
      <c r="D17" s="4" t="s">
        <v>5</v>
      </c>
      <c r="E17" s="63" t="s">
        <v>145</v>
      </c>
      <c r="F17" s="3" t="s">
        <v>99</v>
      </c>
      <c r="G17" s="26">
        <f>'MEMORIAL QUANT. CBUQ TV.5'!H17</f>
        <v>580.608</v>
      </c>
      <c r="H17" s="26">
        <v>0.57</v>
      </c>
      <c r="I17" s="89">
        <f aca="true" t="shared" si="3" ref="I17:I20">IF(D17="S",($K$5/100)*H17,($K$4/100)*H17)+H17</f>
        <v>0.689529</v>
      </c>
      <c r="J17" s="26">
        <f>G17*H17</f>
        <v>330.9465599999999</v>
      </c>
      <c r="K17" s="89">
        <f>I17*G17</f>
        <v>400.34605363199995</v>
      </c>
    </row>
    <row r="18" spans="1:11" ht="75">
      <c r="A18" s="1" t="s">
        <v>47</v>
      </c>
      <c r="B18" s="2">
        <v>95996</v>
      </c>
      <c r="C18" s="2" t="s">
        <v>6</v>
      </c>
      <c r="D18" s="2" t="s">
        <v>5</v>
      </c>
      <c r="E18" s="62" t="s">
        <v>46</v>
      </c>
      <c r="F18" s="1" t="s">
        <v>25</v>
      </c>
      <c r="G18" s="89">
        <f>'MEMORIAL QUANT. CBUQ TV.5'!H18</f>
        <v>336</v>
      </c>
      <c r="H18" s="89">
        <v>643.61</v>
      </c>
      <c r="I18" s="89">
        <f t="shared" si="3"/>
        <v>778.575017</v>
      </c>
      <c r="J18" s="26">
        <f>G18*H18</f>
        <v>216252.96</v>
      </c>
      <c r="K18" s="89">
        <f>I18*G18</f>
        <v>261601.205712</v>
      </c>
    </row>
    <row r="19" spans="1:11" ht="60">
      <c r="A19" s="1" t="s">
        <v>45</v>
      </c>
      <c r="B19" s="4">
        <v>95303</v>
      </c>
      <c r="C19" s="4" t="s">
        <v>6</v>
      </c>
      <c r="D19" s="4" t="s">
        <v>5</v>
      </c>
      <c r="E19" s="63" t="s">
        <v>44</v>
      </c>
      <c r="F19" s="3" t="s">
        <v>22</v>
      </c>
      <c r="G19" s="89">
        <f>'MEMORIAL QUANT. CBUQ TV.5'!H19</f>
        <v>24192</v>
      </c>
      <c r="H19" s="89">
        <v>0.96</v>
      </c>
      <c r="I19" s="89">
        <f t="shared" si="3"/>
        <v>1.161312</v>
      </c>
      <c r="J19" s="26">
        <f>G19*H19</f>
        <v>23224.32</v>
      </c>
      <c r="K19" s="89">
        <f>I19*G19</f>
        <v>28094.459904</v>
      </c>
    </row>
    <row r="20" spans="1:11" ht="45">
      <c r="A20" s="1" t="s">
        <v>43</v>
      </c>
      <c r="B20" s="2">
        <v>94963</v>
      </c>
      <c r="C20" s="2" t="s">
        <v>6</v>
      </c>
      <c r="D20" s="2" t="s">
        <v>5</v>
      </c>
      <c r="E20" s="62" t="s">
        <v>146</v>
      </c>
      <c r="F20" s="1" t="s">
        <v>25</v>
      </c>
      <c r="G20" s="89">
        <f>'MEMORIAL QUANT. CBUQ TV.5'!G22:H22</f>
        <v>0.42336</v>
      </c>
      <c r="H20" s="27">
        <v>345.06</v>
      </c>
      <c r="I20" s="89">
        <f t="shared" si="3"/>
        <v>417.419082</v>
      </c>
      <c r="J20" s="26">
        <f>G20*H20</f>
        <v>146.0846016</v>
      </c>
      <c r="K20" s="89">
        <f>I20*G20</f>
        <v>176.71854255552</v>
      </c>
    </row>
    <row r="21" spans="1:11" ht="15">
      <c r="A21" s="140" t="s">
        <v>2</v>
      </c>
      <c r="B21" s="141"/>
      <c r="C21" s="141"/>
      <c r="D21" s="141"/>
      <c r="E21" s="141"/>
      <c r="F21" s="141"/>
      <c r="G21" s="141"/>
      <c r="H21" s="141"/>
      <c r="I21" s="142"/>
      <c r="J21" s="54">
        <f>SUM(J16:J20)</f>
        <v>268783.1111616</v>
      </c>
      <c r="K21" s="54">
        <f>SUM(K16:K20)</f>
        <v>325146.9295721875</v>
      </c>
    </row>
    <row r="22" spans="1:11" ht="15" customHeight="1">
      <c r="A22" s="9">
        <v>3</v>
      </c>
      <c r="B22" s="8"/>
      <c r="C22" s="8"/>
      <c r="D22" s="8"/>
      <c r="E22" s="7" t="s">
        <v>42</v>
      </c>
      <c r="F22" s="6"/>
      <c r="G22" s="6"/>
      <c r="H22" s="25"/>
      <c r="I22" s="25"/>
      <c r="J22" s="53"/>
      <c r="K22" s="53"/>
    </row>
    <row r="23" spans="1:11" ht="105">
      <c r="A23" s="1" t="s">
        <v>41</v>
      </c>
      <c r="B23" s="2">
        <v>94996</v>
      </c>
      <c r="C23" s="2" t="s">
        <v>6</v>
      </c>
      <c r="D23" s="2" t="s">
        <v>5</v>
      </c>
      <c r="E23" s="62" t="s">
        <v>113</v>
      </c>
      <c r="F23" s="1" t="s">
        <v>27</v>
      </c>
      <c r="G23" s="89">
        <f>'MEMORIAL QUANT. CBUQ TV.5'!I26</f>
        <v>28.560000000000002</v>
      </c>
      <c r="H23" s="89">
        <v>83.62</v>
      </c>
      <c r="I23" s="89">
        <f aca="true" t="shared" si="4" ref="I23">IF(D23="S",($K$5/100)*H23,($K$4/100)*H23)+H23</f>
        <v>101.155114</v>
      </c>
      <c r="J23" s="89">
        <f>G23*H23</f>
        <v>2388.1872000000003</v>
      </c>
      <c r="K23" s="89">
        <f>G23*I23</f>
        <v>2888.99005584</v>
      </c>
    </row>
    <row r="24" spans="1:11" ht="15">
      <c r="A24" s="126" t="s">
        <v>2</v>
      </c>
      <c r="B24" s="127"/>
      <c r="C24" s="127"/>
      <c r="D24" s="127"/>
      <c r="E24" s="127"/>
      <c r="F24" s="127"/>
      <c r="G24" s="127"/>
      <c r="H24" s="127"/>
      <c r="I24" s="128"/>
      <c r="J24" s="54">
        <f>J23</f>
        <v>2388.1872000000003</v>
      </c>
      <c r="K24" s="54">
        <f>K23</f>
        <v>2888.99005584</v>
      </c>
    </row>
    <row r="25" spans="1:11" ht="21" customHeight="1">
      <c r="A25" s="9">
        <v>4</v>
      </c>
      <c r="B25" s="7"/>
      <c r="C25" s="7"/>
      <c r="D25" s="7"/>
      <c r="E25" s="7" t="s">
        <v>40</v>
      </c>
      <c r="F25" s="6"/>
      <c r="G25" s="6"/>
      <c r="H25" s="25"/>
      <c r="I25" s="25"/>
      <c r="J25" s="53"/>
      <c r="K25" s="53"/>
    </row>
    <row r="26" spans="1:11" ht="75">
      <c r="A26" s="1" t="s">
        <v>39</v>
      </c>
      <c r="B26" s="2">
        <v>72947</v>
      </c>
      <c r="C26" s="2" t="s">
        <v>6</v>
      </c>
      <c r="D26" s="2" t="s">
        <v>5</v>
      </c>
      <c r="E26" s="62" t="s">
        <v>147</v>
      </c>
      <c r="F26" s="1" t="s">
        <v>27</v>
      </c>
      <c r="G26" s="89">
        <f>SUM('MEMORIAL QUANT. CBUQ TV.5'!G30:G31)</f>
        <v>464.94000000000005</v>
      </c>
      <c r="H26" s="89">
        <v>24.63</v>
      </c>
      <c r="I26" s="89">
        <f aca="true" t="shared" si="5" ref="I26:I29">IF(D26="S",($K$5/100)*H26,($K$4/100)*H26)+H26</f>
        <v>29.794911</v>
      </c>
      <c r="J26" s="89">
        <f>G26*H26</f>
        <v>11451.4722</v>
      </c>
      <c r="K26" s="89">
        <f>I26*G26</f>
        <v>13852.845920340002</v>
      </c>
    </row>
    <row r="27" spans="1:11" ht="45">
      <c r="A27" s="1" t="s">
        <v>38</v>
      </c>
      <c r="B27" s="88">
        <v>36178</v>
      </c>
      <c r="C27" s="88" t="s">
        <v>6</v>
      </c>
      <c r="D27" s="88" t="s">
        <v>10</v>
      </c>
      <c r="E27" s="92" t="s">
        <v>122</v>
      </c>
      <c r="F27" s="90" t="s">
        <v>14</v>
      </c>
      <c r="G27" s="91">
        <f>'MEMORIAL QUANT. CBUQ TV.5'!G32</f>
        <v>41.99999999999999</v>
      </c>
      <c r="H27" s="91">
        <v>6.67</v>
      </c>
      <c r="I27" s="89">
        <f t="shared" si="5"/>
        <v>7.605134</v>
      </c>
      <c r="J27" s="91">
        <v>0</v>
      </c>
      <c r="K27" s="91">
        <v>0</v>
      </c>
    </row>
    <row r="28" spans="1:11" ht="30">
      <c r="A28" s="1" t="s">
        <v>37</v>
      </c>
      <c r="B28" s="2">
        <v>34723</v>
      </c>
      <c r="C28" s="2" t="s">
        <v>6</v>
      </c>
      <c r="D28" s="2" t="s">
        <v>10</v>
      </c>
      <c r="E28" s="62" t="s">
        <v>36</v>
      </c>
      <c r="F28" s="1" t="s">
        <v>27</v>
      </c>
      <c r="G28" s="89">
        <f>SUM('MEMORIAL QUANT. CBUQ TV.5'!G35:G38)</f>
        <v>1.305</v>
      </c>
      <c r="H28" s="89">
        <v>519.75</v>
      </c>
      <c r="I28" s="89">
        <f t="shared" si="5"/>
        <v>592.61895</v>
      </c>
      <c r="J28" s="89">
        <f>G28*H28</f>
        <v>678.27375</v>
      </c>
      <c r="K28" s="89">
        <f>I28*G28</f>
        <v>773.36772975</v>
      </c>
    </row>
    <row r="29" spans="1:11" ht="60">
      <c r="A29" s="1" t="s">
        <v>132</v>
      </c>
      <c r="B29" s="2">
        <v>21013</v>
      </c>
      <c r="C29" s="2" t="s">
        <v>6</v>
      </c>
      <c r="D29" s="2" t="s">
        <v>10</v>
      </c>
      <c r="E29" s="92" t="s">
        <v>153</v>
      </c>
      <c r="F29" s="1" t="s">
        <v>3</v>
      </c>
      <c r="G29" s="89">
        <f>'MEMORIAL QUANT. CBUQ TV.5'!G41</f>
        <v>25.2</v>
      </c>
      <c r="H29" s="89">
        <v>33.31</v>
      </c>
      <c r="I29" s="89">
        <f t="shared" si="5"/>
        <v>37.980062000000004</v>
      </c>
      <c r="J29" s="89">
        <f>G29*H29</f>
        <v>839.412</v>
      </c>
      <c r="K29" s="89">
        <f>G29*I29</f>
        <v>957.0975624</v>
      </c>
    </row>
    <row r="30" spans="1:11" ht="15">
      <c r="A30" s="126" t="s">
        <v>2</v>
      </c>
      <c r="B30" s="127"/>
      <c r="C30" s="127"/>
      <c r="D30" s="127"/>
      <c r="E30" s="127"/>
      <c r="F30" s="127"/>
      <c r="G30" s="127"/>
      <c r="H30" s="127"/>
      <c r="I30" s="128"/>
      <c r="J30" s="54">
        <f>SUM(J26:J29)</f>
        <v>12969.15795</v>
      </c>
      <c r="K30" s="54">
        <f>SUM(K26:K29)</f>
        <v>15583.311212490002</v>
      </c>
    </row>
    <row r="31" spans="1:11" ht="15.75" customHeight="1">
      <c r="A31" s="9">
        <v>5</v>
      </c>
      <c r="B31" s="8"/>
      <c r="C31" s="8"/>
      <c r="D31" s="8"/>
      <c r="E31" s="7" t="s">
        <v>35</v>
      </c>
      <c r="F31" s="6"/>
      <c r="G31" s="6"/>
      <c r="H31" s="25"/>
      <c r="I31" s="25"/>
      <c r="J31" s="53"/>
      <c r="K31" s="53"/>
    </row>
    <row r="32" spans="1:11" ht="60">
      <c r="A32" s="5" t="s">
        <v>34</v>
      </c>
      <c r="B32" s="2">
        <v>94265</v>
      </c>
      <c r="C32" s="2" t="s">
        <v>6</v>
      </c>
      <c r="D32" s="4" t="s">
        <v>5</v>
      </c>
      <c r="E32" s="62" t="s">
        <v>33</v>
      </c>
      <c r="F32" s="26" t="s">
        <v>3</v>
      </c>
      <c r="G32" s="26">
        <f>'MEMORIAL QUANT. CBUQ TV.5'!K46</f>
        <v>2688</v>
      </c>
      <c r="H32" s="26">
        <v>31.39</v>
      </c>
      <c r="I32" s="89">
        <f aca="true" t="shared" si="6" ref="I32:I51">IF(D32="S",($K$5/100)*H32,($K$4/100)*H32)+H32</f>
        <v>37.972483</v>
      </c>
      <c r="J32" s="26">
        <f aca="true" t="shared" si="7" ref="J32:J51">G32*H32</f>
        <v>84376.32</v>
      </c>
      <c r="K32" s="89">
        <f aca="true" t="shared" si="8" ref="K32:K51">I32*G32</f>
        <v>102070.03430399999</v>
      </c>
    </row>
    <row r="33" spans="1:11" ht="60">
      <c r="A33" s="1" t="s">
        <v>32</v>
      </c>
      <c r="B33" s="2">
        <v>94281</v>
      </c>
      <c r="C33" s="2" t="s">
        <v>6</v>
      </c>
      <c r="D33" s="2" t="s">
        <v>5</v>
      </c>
      <c r="E33" s="62" t="s">
        <v>31</v>
      </c>
      <c r="F33" s="89" t="s">
        <v>3</v>
      </c>
      <c r="G33" s="89">
        <f>'MEMORIAL QUANT. CBUQ TV.5'!K47</f>
        <v>2688</v>
      </c>
      <c r="H33" s="89">
        <v>37.49</v>
      </c>
      <c r="I33" s="89">
        <f t="shared" si="6"/>
        <v>45.351653</v>
      </c>
      <c r="J33" s="26">
        <f t="shared" si="7"/>
        <v>100773.12000000001</v>
      </c>
      <c r="K33" s="89">
        <f t="shared" si="8"/>
        <v>121905.24326399999</v>
      </c>
    </row>
    <row r="34" spans="1:11" ht="165">
      <c r="A34" s="1" t="s">
        <v>30</v>
      </c>
      <c r="B34" s="2">
        <v>90105</v>
      </c>
      <c r="C34" s="2" t="s">
        <v>6</v>
      </c>
      <c r="D34" s="2" t="s">
        <v>5</v>
      </c>
      <c r="E34" s="62" t="s">
        <v>151</v>
      </c>
      <c r="F34" s="89" t="s">
        <v>25</v>
      </c>
      <c r="G34" s="89">
        <f>'MEMORIAL QUANT. CBUQ TV.5'!K48</f>
        <v>177.408</v>
      </c>
      <c r="H34" s="89">
        <v>11.93</v>
      </c>
      <c r="I34" s="89">
        <f t="shared" si="6"/>
        <v>14.431721</v>
      </c>
      <c r="J34" s="26">
        <f t="shared" si="7"/>
        <v>2116.4774399999997</v>
      </c>
      <c r="K34" s="89">
        <f t="shared" si="8"/>
        <v>2560.3027591679997</v>
      </c>
    </row>
    <row r="35" spans="1:11" ht="60">
      <c r="A35" s="1" t="s">
        <v>29</v>
      </c>
      <c r="B35" s="2">
        <v>94097</v>
      </c>
      <c r="C35" s="2" t="s">
        <v>6</v>
      </c>
      <c r="D35" s="2" t="s">
        <v>5</v>
      </c>
      <c r="E35" s="62" t="s">
        <v>28</v>
      </c>
      <c r="F35" s="89" t="s">
        <v>27</v>
      </c>
      <c r="G35" s="89">
        <f>'MEMORIAL QUANT. CBUQ TV.5'!K49</f>
        <v>1182.72</v>
      </c>
      <c r="H35" s="89">
        <v>4.6</v>
      </c>
      <c r="I35" s="89">
        <f t="shared" si="6"/>
        <v>5.56462</v>
      </c>
      <c r="J35" s="26">
        <f t="shared" si="7"/>
        <v>5440.512</v>
      </c>
      <c r="K35" s="89">
        <f t="shared" si="8"/>
        <v>6581.387366399999</v>
      </c>
    </row>
    <row r="36" spans="1:11" ht="45">
      <c r="A36" s="1" t="s">
        <v>26</v>
      </c>
      <c r="B36" s="2">
        <v>95290</v>
      </c>
      <c r="C36" s="2" t="s">
        <v>6</v>
      </c>
      <c r="D36" s="2" t="s">
        <v>5</v>
      </c>
      <c r="E36" s="77" t="s">
        <v>23</v>
      </c>
      <c r="F36" s="89" t="s">
        <v>136</v>
      </c>
      <c r="G36" s="89">
        <f>'MEMORIAL QUANT. CBUQ TV.5'!K50</f>
        <v>1217.4624</v>
      </c>
      <c r="H36" s="89">
        <v>1.76</v>
      </c>
      <c r="I36" s="89">
        <f t="shared" si="6"/>
        <v>2.129072</v>
      </c>
      <c r="J36" s="26">
        <f aca="true" t="shared" si="9" ref="J36:J48">G36*H36</f>
        <v>2142.733824</v>
      </c>
      <c r="K36" s="89">
        <f aca="true" t="shared" si="10" ref="K36:K48">G36*I36</f>
        <v>2592.0651068927996</v>
      </c>
    </row>
    <row r="37" spans="1:11" ht="30">
      <c r="A37" s="1" t="s">
        <v>24</v>
      </c>
      <c r="B37" s="2">
        <v>7781</v>
      </c>
      <c r="C37" s="2" t="s">
        <v>6</v>
      </c>
      <c r="D37" s="2" t="s">
        <v>10</v>
      </c>
      <c r="E37" s="62" t="s">
        <v>9</v>
      </c>
      <c r="F37" s="89" t="s">
        <v>3</v>
      </c>
      <c r="G37" s="89">
        <f>'MEMORIAL QUANT. CBUQ TV.5'!K52</f>
        <v>0</v>
      </c>
      <c r="H37" s="89">
        <v>51.95</v>
      </c>
      <c r="I37" s="89">
        <f t="shared" si="6"/>
        <v>59.23339</v>
      </c>
      <c r="J37" s="26">
        <f t="shared" si="9"/>
        <v>0</v>
      </c>
      <c r="K37" s="89">
        <f t="shared" si="10"/>
        <v>0</v>
      </c>
    </row>
    <row r="38" spans="1:11" ht="165">
      <c r="A38" s="1" t="s">
        <v>21</v>
      </c>
      <c r="B38" s="2">
        <v>90106</v>
      </c>
      <c r="C38" s="2" t="s">
        <v>6</v>
      </c>
      <c r="D38" s="2" t="s">
        <v>5</v>
      </c>
      <c r="E38" s="62" t="s">
        <v>156</v>
      </c>
      <c r="F38" s="89" t="s">
        <v>25</v>
      </c>
      <c r="G38" s="89">
        <f>'MEMORIAL QUANT. CBUQ TV.5'!K53</f>
        <v>0</v>
      </c>
      <c r="H38" s="89">
        <v>10.22</v>
      </c>
      <c r="I38" s="89">
        <f t="shared" si="6"/>
        <v>12.363134</v>
      </c>
      <c r="J38" s="26">
        <f t="shared" si="9"/>
        <v>0</v>
      </c>
      <c r="K38" s="89">
        <f t="shared" si="10"/>
        <v>0</v>
      </c>
    </row>
    <row r="39" spans="1:11" ht="60">
      <c r="A39" s="1" t="s">
        <v>18</v>
      </c>
      <c r="B39" s="2">
        <v>94097</v>
      </c>
      <c r="C39" s="2" t="s">
        <v>6</v>
      </c>
      <c r="D39" s="2" t="s">
        <v>5</v>
      </c>
      <c r="E39" s="62" t="s">
        <v>28</v>
      </c>
      <c r="F39" s="89" t="s">
        <v>25</v>
      </c>
      <c r="G39" s="89">
        <f>'MEMORIAL QUANT. CBUQ TV.5'!K54</f>
        <v>0</v>
      </c>
      <c r="H39" s="89">
        <v>4.6</v>
      </c>
      <c r="I39" s="89">
        <f t="shared" si="6"/>
        <v>5.56462</v>
      </c>
      <c r="J39" s="26">
        <f t="shared" si="9"/>
        <v>0</v>
      </c>
      <c r="K39" s="89">
        <f t="shared" si="10"/>
        <v>0</v>
      </c>
    </row>
    <row r="40" spans="1:11" ht="99" customHeight="1">
      <c r="A40" s="1" t="s">
        <v>16</v>
      </c>
      <c r="B40" s="2">
        <v>93378</v>
      </c>
      <c r="C40" s="2" t="s">
        <v>6</v>
      </c>
      <c r="D40" s="2" t="s">
        <v>5</v>
      </c>
      <c r="E40" s="62" t="s">
        <v>148</v>
      </c>
      <c r="F40" s="89" t="s">
        <v>25</v>
      </c>
      <c r="G40" s="89">
        <f>'MEMORIAL QUANT. CBUQ TV.5'!K55</f>
        <v>0</v>
      </c>
      <c r="H40" s="89">
        <v>19.6</v>
      </c>
      <c r="I40" s="89">
        <f t="shared" si="6"/>
        <v>23.710120000000003</v>
      </c>
      <c r="J40" s="26">
        <f t="shared" si="9"/>
        <v>0</v>
      </c>
      <c r="K40" s="89">
        <f t="shared" si="10"/>
        <v>0</v>
      </c>
    </row>
    <row r="41" spans="1:11" ht="95.25" customHeight="1">
      <c r="A41" s="1" t="s">
        <v>13</v>
      </c>
      <c r="B41" s="2">
        <v>92809</v>
      </c>
      <c r="C41" s="2" t="s">
        <v>6</v>
      </c>
      <c r="D41" s="2" t="s">
        <v>5</v>
      </c>
      <c r="E41" s="62" t="s">
        <v>149</v>
      </c>
      <c r="F41" s="89" t="s">
        <v>3</v>
      </c>
      <c r="G41" s="89">
        <f>'MEMORIAL QUANT. CBUQ TV.5'!K56</f>
        <v>0</v>
      </c>
      <c r="H41" s="89">
        <v>37.54</v>
      </c>
      <c r="I41" s="89">
        <f t="shared" si="6"/>
        <v>45.412138</v>
      </c>
      <c r="J41" s="26">
        <f t="shared" si="9"/>
        <v>0</v>
      </c>
      <c r="K41" s="89">
        <f t="shared" si="10"/>
        <v>0</v>
      </c>
    </row>
    <row r="42" spans="1:11" ht="45">
      <c r="A42" s="1" t="s">
        <v>11</v>
      </c>
      <c r="B42" s="4">
        <v>95290</v>
      </c>
      <c r="C42" s="2" t="s">
        <v>6</v>
      </c>
      <c r="D42" s="2" t="s">
        <v>5</v>
      </c>
      <c r="E42" s="63" t="s">
        <v>23</v>
      </c>
      <c r="F42" s="26" t="s">
        <v>22</v>
      </c>
      <c r="G42" s="89">
        <f>'MEMORIAL QUANT. CBUQ TV.5'!K57</f>
        <v>0</v>
      </c>
      <c r="H42" s="89">
        <v>1.76</v>
      </c>
      <c r="I42" s="89">
        <f t="shared" si="6"/>
        <v>2.129072</v>
      </c>
      <c r="J42" s="26">
        <f t="shared" si="9"/>
        <v>0</v>
      </c>
      <c r="K42" s="89">
        <f t="shared" si="10"/>
        <v>0</v>
      </c>
    </row>
    <row r="43" spans="1:11" ht="30">
      <c r="A43" s="1" t="s">
        <v>8</v>
      </c>
      <c r="B43" s="2">
        <v>7793</v>
      </c>
      <c r="C43" s="2" t="s">
        <v>6</v>
      </c>
      <c r="D43" s="2" t="s">
        <v>10</v>
      </c>
      <c r="E43" s="62" t="s">
        <v>12</v>
      </c>
      <c r="F43" s="89" t="s">
        <v>3</v>
      </c>
      <c r="G43" s="89">
        <f>'MEMORIAL QUANT. CBUQ TV.5'!K58</f>
        <v>0</v>
      </c>
      <c r="H43" s="89">
        <v>104.87</v>
      </c>
      <c r="I43" s="89">
        <f t="shared" si="6"/>
        <v>119.57277400000001</v>
      </c>
      <c r="J43" s="26">
        <f t="shared" si="9"/>
        <v>0</v>
      </c>
      <c r="K43" s="89">
        <f t="shared" si="10"/>
        <v>0</v>
      </c>
    </row>
    <row r="44" spans="1:11" ht="165">
      <c r="A44" s="1" t="s">
        <v>7</v>
      </c>
      <c r="B44" s="2">
        <v>90106</v>
      </c>
      <c r="C44" s="2" t="s">
        <v>6</v>
      </c>
      <c r="D44" s="2" t="s">
        <v>5</v>
      </c>
      <c r="E44" s="63" t="s">
        <v>157</v>
      </c>
      <c r="F44" s="26" t="s">
        <v>25</v>
      </c>
      <c r="G44" s="89">
        <f>'MEMORIAL QUANT. CBUQ TV.5'!K59</f>
        <v>0</v>
      </c>
      <c r="H44" s="89">
        <v>10.22</v>
      </c>
      <c r="I44" s="89">
        <f t="shared" si="6"/>
        <v>12.363134</v>
      </c>
      <c r="J44" s="26">
        <f t="shared" si="9"/>
        <v>0</v>
      </c>
      <c r="K44" s="89">
        <f t="shared" si="10"/>
        <v>0</v>
      </c>
    </row>
    <row r="45" spans="1:11" ht="89.25" customHeight="1">
      <c r="A45" s="1" t="s">
        <v>138</v>
      </c>
      <c r="B45" s="2">
        <v>94097</v>
      </c>
      <c r="C45" s="2" t="s">
        <v>6</v>
      </c>
      <c r="D45" s="2" t="s">
        <v>5</v>
      </c>
      <c r="E45" s="62" t="s">
        <v>28</v>
      </c>
      <c r="F45" s="89" t="s">
        <v>25</v>
      </c>
      <c r="G45" s="89">
        <f>'MEMORIAL QUANT. CBUQ TV.5'!K60</f>
        <v>0</v>
      </c>
      <c r="H45" s="89">
        <v>4.6</v>
      </c>
      <c r="I45" s="89">
        <f t="shared" si="6"/>
        <v>5.56462</v>
      </c>
      <c r="J45" s="26">
        <f t="shared" si="9"/>
        <v>0</v>
      </c>
      <c r="K45" s="89">
        <f t="shared" si="10"/>
        <v>0</v>
      </c>
    </row>
    <row r="46" spans="1:11" ht="89.25" customHeight="1">
      <c r="A46" s="1" t="s">
        <v>139</v>
      </c>
      <c r="B46" s="2">
        <v>93378</v>
      </c>
      <c r="C46" s="2" t="s">
        <v>6</v>
      </c>
      <c r="D46" s="2" t="s">
        <v>5</v>
      </c>
      <c r="E46" s="62" t="s">
        <v>148</v>
      </c>
      <c r="F46" s="89" t="s">
        <v>25</v>
      </c>
      <c r="G46" s="89">
        <f>'MEMORIAL QUANT. CBUQ TV.5'!K61</f>
        <v>0</v>
      </c>
      <c r="H46" s="89">
        <v>19.6</v>
      </c>
      <c r="I46" s="89">
        <f t="shared" si="6"/>
        <v>23.710120000000003</v>
      </c>
      <c r="J46" s="26">
        <f t="shared" si="9"/>
        <v>0</v>
      </c>
      <c r="K46" s="89">
        <f t="shared" si="10"/>
        <v>0</v>
      </c>
    </row>
    <row r="47" spans="1:11" ht="89.25" customHeight="1">
      <c r="A47" s="1" t="s">
        <v>140</v>
      </c>
      <c r="B47" s="2">
        <v>92811</v>
      </c>
      <c r="C47" s="2" t="s">
        <v>6</v>
      </c>
      <c r="D47" s="2" t="s">
        <v>5</v>
      </c>
      <c r="E47" s="62" t="s">
        <v>4</v>
      </c>
      <c r="F47" s="89" t="s">
        <v>3</v>
      </c>
      <c r="G47" s="89">
        <f>'MEMORIAL QUANT. CBUQ TV.5'!K62</f>
        <v>0</v>
      </c>
      <c r="H47" s="89">
        <v>54.41</v>
      </c>
      <c r="I47" s="89">
        <f t="shared" si="6"/>
        <v>65.81977699999999</v>
      </c>
      <c r="J47" s="26">
        <f t="shared" si="9"/>
        <v>0</v>
      </c>
      <c r="K47" s="89">
        <f t="shared" si="10"/>
        <v>0</v>
      </c>
    </row>
    <row r="48" spans="1:11" ht="45">
      <c r="A48" s="1" t="s">
        <v>141</v>
      </c>
      <c r="B48" s="4">
        <v>95290</v>
      </c>
      <c r="C48" s="2" t="s">
        <v>6</v>
      </c>
      <c r="D48" s="2" t="s">
        <v>5</v>
      </c>
      <c r="E48" s="63" t="s">
        <v>23</v>
      </c>
      <c r="F48" s="26" t="s">
        <v>22</v>
      </c>
      <c r="G48" s="89">
        <f>'MEMORIAL QUANT. CBUQ TV.5'!K63</f>
        <v>0</v>
      </c>
      <c r="H48" s="89">
        <v>1.76</v>
      </c>
      <c r="I48" s="89">
        <f t="shared" si="6"/>
        <v>2.129072</v>
      </c>
      <c r="J48" s="26">
        <f t="shared" si="9"/>
        <v>0</v>
      </c>
      <c r="K48" s="89">
        <f t="shared" si="10"/>
        <v>0</v>
      </c>
    </row>
    <row r="49" spans="1:11" ht="75">
      <c r="A49" s="1" t="s">
        <v>142</v>
      </c>
      <c r="B49" s="2">
        <v>83659</v>
      </c>
      <c r="C49" s="2" t="s">
        <v>20</v>
      </c>
      <c r="D49" s="2" t="s">
        <v>5</v>
      </c>
      <c r="E49" s="62" t="s">
        <v>19</v>
      </c>
      <c r="F49" s="89" t="s">
        <v>14</v>
      </c>
      <c r="G49" s="89">
        <f>'MEMORIAL QUANT. CBUQ TV.5'!K64</f>
        <v>0</v>
      </c>
      <c r="H49" s="89">
        <v>694.56</v>
      </c>
      <c r="I49" s="89">
        <f t="shared" si="6"/>
        <v>840.2092319999999</v>
      </c>
      <c r="J49" s="26">
        <f t="shared" si="7"/>
        <v>0</v>
      </c>
      <c r="K49" s="89">
        <f t="shared" si="8"/>
        <v>0</v>
      </c>
    </row>
    <row r="50" spans="1:11" ht="75">
      <c r="A50" s="1" t="s">
        <v>143</v>
      </c>
      <c r="B50" s="2" t="s">
        <v>150</v>
      </c>
      <c r="C50" s="2" t="s">
        <v>6</v>
      </c>
      <c r="D50" s="2" t="s">
        <v>5</v>
      </c>
      <c r="E50" s="62" t="s">
        <v>17</v>
      </c>
      <c r="F50" s="89" t="s">
        <v>14</v>
      </c>
      <c r="G50" s="89">
        <f>'MEMORIAL QUANT. CBUQ TV.5'!K65</f>
        <v>0</v>
      </c>
      <c r="H50" s="89">
        <v>332.61</v>
      </c>
      <c r="I50" s="89">
        <f t="shared" si="6"/>
        <v>402.358317</v>
      </c>
      <c r="J50" s="26">
        <f t="shared" si="7"/>
        <v>0</v>
      </c>
      <c r="K50" s="89">
        <f t="shared" si="8"/>
        <v>0</v>
      </c>
    </row>
    <row r="51" spans="1:11" ht="60">
      <c r="A51" s="1" t="s">
        <v>144</v>
      </c>
      <c r="B51" s="2">
        <v>21090</v>
      </c>
      <c r="C51" s="2" t="s">
        <v>6</v>
      </c>
      <c r="D51" s="2" t="s">
        <v>10</v>
      </c>
      <c r="E51" s="62" t="s">
        <v>15</v>
      </c>
      <c r="F51" s="89" t="s">
        <v>14</v>
      </c>
      <c r="G51" s="89">
        <f>'MEMORIAL QUANT. CBUQ TV.5'!K66</f>
        <v>0</v>
      </c>
      <c r="H51" s="89">
        <v>431.62</v>
      </c>
      <c r="I51" s="89">
        <f t="shared" si="6"/>
        <v>492.133124</v>
      </c>
      <c r="J51" s="26">
        <f t="shared" si="7"/>
        <v>0</v>
      </c>
      <c r="K51" s="89">
        <f t="shared" si="8"/>
        <v>0</v>
      </c>
    </row>
    <row r="52" spans="1:11" ht="15">
      <c r="A52" s="126" t="s">
        <v>2</v>
      </c>
      <c r="B52" s="127"/>
      <c r="C52" s="127"/>
      <c r="D52" s="127"/>
      <c r="E52" s="127"/>
      <c r="F52" s="127"/>
      <c r="G52" s="127"/>
      <c r="H52" s="127"/>
      <c r="I52" s="128"/>
      <c r="J52" s="54">
        <f>SUM(J32:J51)</f>
        <v>194849.16326399997</v>
      </c>
      <c r="K52" s="54">
        <f>SUM(K32:K51)</f>
        <v>235709.0328004608</v>
      </c>
    </row>
    <row r="53" spans="1:11" ht="17.25">
      <c r="A53" s="129" t="s">
        <v>1</v>
      </c>
      <c r="B53" s="129"/>
      <c r="C53" s="129"/>
      <c r="D53" s="129"/>
      <c r="E53" s="129"/>
      <c r="F53" s="129"/>
      <c r="G53" s="129"/>
      <c r="H53" s="129"/>
      <c r="I53" s="58"/>
      <c r="J53" s="138">
        <f>J14+J21+J24+J30+J52</f>
        <v>506230.61152439995</v>
      </c>
      <c r="K53" s="139"/>
    </row>
    <row r="54" spans="1:11" ht="17.25">
      <c r="A54" s="129" t="s">
        <v>0</v>
      </c>
      <c r="B54" s="129"/>
      <c r="C54" s="129"/>
      <c r="D54" s="129"/>
      <c r="E54" s="129"/>
      <c r="F54" s="129"/>
      <c r="G54" s="129"/>
      <c r="H54" s="129"/>
      <c r="I54" s="58"/>
      <c r="J54" s="138">
        <f>K14+K21+K24+K30+K52</f>
        <v>612281.6916014416</v>
      </c>
      <c r="K54" s="139"/>
    </row>
  </sheetData>
  <sheetProtection algorithmName="SHA-512" hashValue="YpLgvlKCQBV/uqMe9pA/KLto8SuvTTnKcDPk0YlVoS5sCghtc+o7hFwkx/v4YJnKfDksa+GVIwZX+GA9Z76GLA==" saltValue="Ztlqnw09Y7YhWnrEjriVOg==" spinCount="100000" sheet="1" objects="1" scenarios="1"/>
  <autoFilter ref="A8:K54"/>
  <mergeCells count="15">
    <mergeCell ref="A52:I52"/>
    <mergeCell ref="A53:H53"/>
    <mergeCell ref="A54:H54"/>
    <mergeCell ref="A1:J1"/>
    <mergeCell ref="A3:J3"/>
    <mergeCell ref="A7:K7"/>
    <mergeCell ref="I4:J4"/>
    <mergeCell ref="J53:K53"/>
    <mergeCell ref="J54:K54"/>
    <mergeCell ref="I5:J5"/>
    <mergeCell ref="A14:I14"/>
    <mergeCell ref="A21:I21"/>
    <mergeCell ref="A24:I24"/>
    <mergeCell ref="A30:I30"/>
    <mergeCell ref="A2:K2"/>
  </mergeCells>
  <printOptions/>
  <pageMargins left="0.5118110236220472" right="0.5118110236220472" top="1.3779527559055118" bottom="1.1811023622047245" header="0.31496062992125984" footer="0.31496062992125984"/>
  <pageSetup horizontalDpi="360" verticalDpi="360" orientation="portrait" paperSize="9" scale="61" r:id="rId2"/>
  <headerFooter scaleWithDoc="0">
    <oddHeader>&amp;C&amp;G</oddHeader>
    <oddFooter>&amp;C&amp;G&amp;R&amp;G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view="pageBreakPreview" zoomScaleSheetLayoutView="100" workbookViewId="0" topLeftCell="A1">
      <selection activeCell="A7" sqref="A7:K7"/>
    </sheetView>
  </sheetViews>
  <sheetFormatPr defaultColWidth="9.140625" defaultRowHeight="15"/>
  <cols>
    <col min="2" max="2" width="10.57421875" style="0" customWidth="1"/>
    <col min="4" max="4" width="12.140625" style="0" customWidth="1"/>
    <col min="5" max="5" width="30.57421875" style="0" customWidth="1"/>
    <col min="6" max="6" width="6.7109375" style="0" customWidth="1"/>
    <col min="7" max="7" width="17.421875" style="0" customWidth="1"/>
    <col min="8" max="8" width="14.421875" style="0" customWidth="1"/>
    <col min="9" max="9" width="11.8515625" style="0" customWidth="1"/>
    <col min="10" max="11" width="14.421875" style="0" customWidth="1"/>
  </cols>
  <sheetData>
    <row r="1" spans="1:11" ht="18.75">
      <c r="A1" s="130" t="s">
        <v>70</v>
      </c>
      <c r="B1" s="131"/>
      <c r="C1" s="131"/>
      <c r="D1" s="131"/>
      <c r="E1" s="131"/>
      <c r="F1" s="131"/>
      <c r="G1" s="131"/>
      <c r="H1" s="131"/>
      <c r="I1" s="131"/>
      <c r="J1" s="131"/>
      <c r="K1" s="79"/>
    </row>
    <row r="2" spans="1:11" ht="18.75">
      <c r="A2" s="143" t="s">
        <v>167</v>
      </c>
      <c r="B2" s="144"/>
      <c r="C2" s="144"/>
      <c r="D2" s="144"/>
      <c r="E2" s="144"/>
      <c r="F2" s="144"/>
      <c r="G2" s="144"/>
      <c r="H2" s="144"/>
      <c r="I2" s="144"/>
      <c r="J2" s="144"/>
      <c r="K2" s="145"/>
    </row>
    <row r="3" spans="1:11" ht="18.75">
      <c r="A3" s="132" t="s">
        <v>69</v>
      </c>
      <c r="B3" s="133"/>
      <c r="C3" s="133"/>
      <c r="D3" s="133"/>
      <c r="E3" s="133"/>
      <c r="F3" s="133"/>
      <c r="G3" s="133"/>
      <c r="H3" s="133"/>
      <c r="I3" s="133"/>
      <c r="J3" s="133"/>
      <c r="K3" s="18"/>
    </row>
    <row r="4" spans="1:11" ht="18.75">
      <c r="A4" s="17"/>
      <c r="B4" s="109"/>
      <c r="C4" s="109"/>
      <c r="D4" s="109"/>
      <c r="E4" s="109"/>
      <c r="F4" s="109"/>
      <c r="G4" s="109"/>
      <c r="H4" s="109"/>
      <c r="I4" s="137" t="s">
        <v>68</v>
      </c>
      <c r="J4" s="137"/>
      <c r="K4" s="80">
        <v>14.02</v>
      </c>
    </row>
    <row r="5" spans="1:11" ht="15">
      <c r="A5" s="15" t="s">
        <v>67</v>
      </c>
      <c r="B5" s="14"/>
      <c r="C5" s="14"/>
      <c r="D5" s="14"/>
      <c r="E5" s="14"/>
      <c r="F5" s="14"/>
      <c r="G5" s="14"/>
      <c r="H5" s="13"/>
      <c r="I5" s="137" t="s">
        <v>66</v>
      </c>
      <c r="J5" s="137"/>
      <c r="K5" s="80">
        <v>20.97</v>
      </c>
    </row>
    <row r="6" spans="1:14" ht="15">
      <c r="A6" s="15"/>
      <c r="B6" s="14"/>
      <c r="C6" s="14"/>
      <c r="D6" s="14"/>
      <c r="E6" s="14"/>
      <c r="F6" s="14"/>
      <c r="G6" s="14"/>
      <c r="H6" s="13"/>
      <c r="I6" s="13"/>
      <c r="J6" s="103"/>
      <c r="K6" s="12"/>
      <c r="N6" s="78"/>
    </row>
    <row r="7" spans="1:13" ht="18.75">
      <c r="A7" s="134" t="s">
        <v>172</v>
      </c>
      <c r="B7" s="135"/>
      <c r="C7" s="135"/>
      <c r="D7" s="135"/>
      <c r="E7" s="135"/>
      <c r="F7" s="135"/>
      <c r="G7" s="135"/>
      <c r="H7" s="135"/>
      <c r="I7" s="135"/>
      <c r="J7" s="135"/>
      <c r="K7" s="136"/>
      <c r="M7" s="11"/>
    </row>
    <row r="8" spans="1:11" ht="51.75">
      <c r="A8" s="102" t="s">
        <v>65</v>
      </c>
      <c r="B8" s="102" t="s">
        <v>64</v>
      </c>
      <c r="C8" s="102" t="s">
        <v>63</v>
      </c>
      <c r="D8" s="10" t="s">
        <v>62</v>
      </c>
      <c r="E8" s="102" t="s">
        <v>61</v>
      </c>
      <c r="F8" s="102" t="s">
        <v>60</v>
      </c>
      <c r="G8" s="10" t="s">
        <v>59</v>
      </c>
      <c r="H8" s="10" t="s">
        <v>106</v>
      </c>
      <c r="I8" s="10" t="s">
        <v>58</v>
      </c>
      <c r="J8" s="52" t="s">
        <v>57</v>
      </c>
      <c r="K8" s="52" t="s">
        <v>56</v>
      </c>
    </row>
    <row r="9" spans="1:11" ht="21" customHeight="1">
      <c r="A9" s="105">
        <v>1</v>
      </c>
      <c r="B9" s="8"/>
      <c r="C9" s="8"/>
      <c r="D9" s="8"/>
      <c r="E9" s="110" t="s">
        <v>55</v>
      </c>
      <c r="F9" s="6"/>
      <c r="G9" s="6"/>
      <c r="H9" s="25"/>
      <c r="I9" s="25"/>
      <c r="J9" s="53"/>
      <c r="K9" s="53"/>
    </row>
    <row r="10" spans="1:13" ht="30">
      <c r="A10" s="111" t="s">
        <v>54</v>
      </c>
      <c r="B10" s="2">
        <v>72961</v>
      </c>
      <c r="C10" s="2" t="s">
        <v>6</v>
      </c>
      <c r="D10" s="2" t="s">
        <v>5</v>
      </c>
      <c r="E10" s="62" t="s">
        <v>53</v>
      </c>
      <c r="F10" s="111" t="s">
        <v>27</v>
      </c>
      <c r="G10" s="89">
        <f>'[3]MEMORIAL QUANT. CBUQ'!I9</f>
        <v>717.36</v>
      </c>
      <c r="H10" s="89">
        <v>1.24</v>
      </c>
      <c r="I10" s="89">
        <f>IF(D10="S",($K$5/100)*H10,($K$4/100)*H10)+H10</f>
        <v>1.500028</v>
      </c>
      <c r="J10" s="89">
        <f>G10*H10</f>
        <v>889.5264</v>
      </c>
      <c r="K10" s="89">
        <f>I10*G10</f>
        <v>1076.06008608</v>
      </c>
      <c r="M10" s="78"/>
    </row>
    <row r="11" spans="1:11" ht="90">
      <c r="A11" s="111" t="s">
        <v>52</v>
      </c>
      <c r="B11" s="88">
        <v>96387</v>
      </c>
      <c r="C11" s="2" t="s">
        <v>6</v>
      </c>
      <c r="D11" s="2" t="s">
        <v>5</v>
      </c>
      <c r="E11" s="62" t="s">
        <v>51</v>
      </c>
      <c r="F11" s="111" t="s">
        <v>25</v>
      </c>
      <c r="G11" s="89">
        <f>'[3]MEMORIAL QUANT. CBUQ'!I10</f>
        <v>107.604</v>
      </c>
      <c r="H11" s="89">
        <v>6.52</v>
      </c>
      <c r="I11" s="89">
        <f aca="true" t="shared" si="0" ref="I11:I13">IF(D11="S",($K$5/100)*H11,($K$4/100)*H11)+H11</f>
        <v>7.887243999999999</v>
      </c>
      <c r="J11" s="89">
        <f aca="true" t="shared" si="1" ref="J11:J13">G11*H11</f>
        <v>701.57808</v>
      </c>
      <c r="K11" s="89">
        <f aca="true" t="shared" si="2" ref="K11:K13">I11*G11</f>
        <v>848.6990033759998</v>
      </c>
    </row>
    <row r="12" spans="1:11" ht="64.5" customHeight="1">
      <c r="A12" s="111" t="s">
        <v>95</v>
      </c>
      <c r="B12" s="88" t="s">
        <v>97</v>
      </c>
      <c r="C12" s="2" t="s">
        <v>6</v>
      </c>
      <c r="D12" s="2" t="s">
        <v>5</v>
      </c>
      <c r="E12" s="62" t="s">
        <v>98</v>
      </c>
      <c r="F12" s="111" t="s">
        <v>25</v>
      </c>
      <c r="G12" s="89">
        <f>'[3]MEMORIAL QUANT. CBUQ'!I11</f>
        <v>107.604</v>
      </c>
      <c r="H12" s="89">
        <v>4.44</v>
      </c>
      <c r="I12" s="89">
        <f t="shared" si="0"/>
        <v>5.371068</v>
      </c>
      <c r="J12" s="89">
        <f t="shared" si="1"/>
        <v>477.76176000000004</v>
      </c>
      <c r="K12" s="89">
        <f t="shared" si="2"/>
        <v>577.948401072</v>
      </c>
    </row>
    <row r="13" spans="1:11" ht="60">
      <c r="A13" s="111" t="s">
        <v>96</v>
      </c>
      <c r="B13" s="4">
        <v>72838</v>
      </c>
      <c r="C13" s="2" t="s">
        <v>6</v>
      </c>
      <c r="D13" s="2" t="s">
        <v>5</v>
      </c>
      <c r="E13" s="63" t="s">
        <v>109</v>
      </c>
      <c r="F13" s="3" t="s">
        <v>99</v>
      </c>
      <c r="G13" s="89">
        <f>'[3]MEMORIAL QUANT. CBUQ'!I12</f>
        <v>475.179264</v>
      </c>
      <c r="H13" s="89">
        <v>0.85</v>
      </c>
      <c r="I13" s="89">
        <f t="shared" si="0"/>
        <v>1.028245</v>
      </c>
      <c r="J13" s="89">
        <f t="shared" si="1"/>
        <v>403.9023744</v>
      </c>
      <c r="K13" s="89">
        <f t="shared" si="2"/>
        <v>488.60070231168004</v>
      </c>
    </row>
    <row r="14" spans="1:11" ht="15">
      <c r="A14" s="126" t="s">
        <v>2</v>
      </c>
      <c r="B14" s="127"/>
      <c r="C14" s="127"/>
      <c r="D14" s="127"/>
      <c r="E14" s="127"/>
      <c r="F14" s="127"/>
      <c r="G14" s="127"/>
      <c r="H14" s="127"/>
      <c r="I14" s="128"/>
      <c r="J14" s="54">
        <f>SUM(J10:J13)</f>
        <v>2472.7686144</v>
      </c>
      <c r="K14" s="54">
        <f>SUM(K10:K13)</f>
        <v>2991.3081928396796</v>
      </c>
    </row>
    <row r="15" spans="1:11" ht="33" customHeight="1">
      <c r="A15" s="105">
        <v>2</v>
      </c>
      <c r="B15" s="8"/>
      <c r="C15" s="8"/>
      <c r="D15" s="8"/>
      <c r="E15" s="110" t="s">
        <v>50</v>
      </c>
      <c r="F15" s="6"/>
      <c r="G15" s="6"/>
      <c r="H15" s="25"/>
      <c r="I15" s="25"/>
      <c r="J15" s="53"/>
      <c r="K15" s="53"/>
    </row>
    <row r="16" spans="1:11" ht="30">
      <c r="A16" s="5" t="s">
        <v>49</v>
      </c>
      <c r="B16" s="4">
        <v>96401</v>
      </c>
      <c r="C16" s="4" t="s">
        <v>6</v>
      </c>
      <c r="D16" s="4" t="s">
        <v>5</v>
      </c>
      <c r="E16" s="63" t="s">
        <v>100</v>
      </c>
      <c r="F16" s="3" t="s">
        <v>27</v>
      </c>
      <c r="G16" s="26">
        <f>'[3]MEMORIAL QUANT. CBUQ'!H16</f>
        <v>610</v>
      </c>
      <c r="H16" s="26">
        <v>4.29</v>
      </c>
      <c r="I16" s="89">
        <f>IF(D16="S",($K$5/100)*H16,($K$4/100)*H16)+H16</f>
        <v>5.189613</v>
      </c>
      <c r="J16" s="26">
        <f>G16*H16</f>
        <v>2616.9</v>
      </c>
      <c r="K16" s="89">
        <f>I16*G16</f>
        <v>3165.6639299999997</v>
      </c>
    </row>
    <row r="17" spans="1:11" ht="84" customHeight="1">
      <c r="A17" s="5" t="s">
        <v>48</v>
      </c>
      <c r="B17" s="4">
        <v>72840</v>
      </c>
      <c r="C17" s="4" t="s">
        <v>6</v>
      </c>
      <c r="D17" s="4" t="s">
        <v>5</v>
      </c>
      <c r="E17" s="63" t="s">
        <v>145</v>
      </c>
      <c r="F17" s="3" t="s">
        <v>99</v>
      </c>
      <c r="G17" s="26">
        <f>'[3]MEMORIAL QUANT. CBUQ'!H17</f>
        <v>52.704</v>
      </c>
      <c r="H17" s="26">
        <v>0.57</v>
      </c>
      <c r="I17" s="89">
        <f aca="true" t="shared" si="3" ref="I17:I20">IF(D17="S",($K$5/100)*H17,($K$4/100)*H17)+H17</f>
        <v>0.689529</v>
      </c>
      <c r="J17" s="26">
        <f>G17*H17</f>
        <v>30.041279999999997</v>
      </c>
      <c r="K17" s="89">
        <f>I17*G17</f>
        <v>36.340936416</v>
      </c>
    </row>
    <row r="18" spans="1:11" ht="75">
      <c r="A18" s="111" t="s">
        <v>47</v>
      </c>
      <c r="B18" s="2">
        <v>95996</v>
      </c>
      <c r="C18" s="2" t="s">
        <v>6</v>
      </c>
      <c r="D18" s="2" t="s">
        <v>5</v>
      </c>
      <c r="E18" s="62" t="s">
        <v>46</v>
      </c>
      <c r="F18" s="111" t="s">
        <v>25</v>
      </c>
      <c r="G18" s="89">
        <f>'[3]MEMORIAL QUANT. CBUQ'!H18</f>
        <v>30.5</v>
      </c>
      <c r="H18" s="89">
        <v>643.61</v>
      </c>
      <c r="I18" s="89">
        <f t="shared" si="3"/>
        <v>778.575017</v>
      </c>
      <c r="J18" s="26">
        <f>G18*H18</f>
        <v>19630.105</v>
      </c>
      <c r="K18" s="89">
        <f>I18*G18</f>
        <v>23746.5380185</v>
      </c>
    </row>
    <row r="19" spans="1:11" ht="60">
      <c r="A19" s="111" t="s">
        <v>45</v>
      </c>
      <c r="B19" s="4">
        <v>95303</v>
      </c>
      <c r="C19" s="4" t="s">
        <v>6</v>
      </c>
      <c r="D19" s="4" t="s">
        <v>5</v>
      </c>
      <c r="E19" s="63" t="s">
        <v>44</v>
      </c>
      <c r="F19" s="3" t="s">
        <v>22</v>
      </c>
      <c r="G19" s="89">
        <f>'[3]MEMORIAL QUANT. CBUQ'!H19</f>
        <v>2196</v>
      </c>
      <c r="H19" s="89">
        <v>0.96</v>
      </c>
      <c r="I19" s="89">
        <f t="shared" si="3"/>
        <v>1.161312</v>
      </c>
      <c r="J19" s="26">
        <f>G19*H19</f>
        <v>2108.16</v>
      </c>
      <c r="K19" s="89">
        <f>I19*G19</f>
        <v>2550.2411519999996</v>
      </c>
    </row>
    <row r="20" spans="1:11" ht="45">
      <c r="A20" s="111" t="s">
        <v>43</v>
      </c>
      <c r="B20" s="2">
        <v>94963</v>
      </c>
      <c r="C20" s="2" t="s">
        <v>6</v>
      </c>
      <c r="D20" s="2" t="s">
        <v>5</v>
      </c>
      <c r="E20" s="62" t="s">
        <v>146</v>
      </c>
      <c r="F20" s="111" t="s">
        <v>25</v>
      </c>
      <c r="G20" s="89">
        <f>'[3]MEMORIAL QUANT. CBUQ'!G22:H22</f>
        <v>0.42336</v>
      </c>
      <c r="H20" s="27">
        <v>345.06</v>
      </c>
      <c r="I20" s="89">
        <f t="shared" si="3"/>
        <v>417.419082</v>
      </c>
      <c r="J20" s="26">
        <f>G20*H20</f>
        <v>146.0846016</v>
      </c>
      <c r="K20" s="89">
        <f>I20*G20</f>
        <v>176.71854255552</v>
      </c>
    </row>
    <row r="21" spans="1:11" ht="15">
      <c r="A21" s="140" t="s">
        <v>2</v>
      </c>
      <c r="B21" s="141"/>
      <c r="C21" s="141"/>
      <c r="D21" s="141"/>
      <c r="E21" s="141"/>
      <c r="F21" s="141"/>
      <c r="G21" s="141"/>
      <c r="H21" s="141"/>
      <c r="I21" s="142"/>
      <c r="J21" s="54">
        <f>SUM(J16:J20)</f>
        <v>24531.290881599998</v>
      </c>
      <c r="K21" s="54">
        <f>SUM(K16:K20)</f>
        <v>29675.50257947152</v>
      </c>
    </row>
    <row r="22" spans="1:11" ht="15" customHeight="1">
      <c r="A22" s="105">
        <v>3</v>
      </c>
      <c r="B22" s="8"/>
      <c r="C22" s="8"/>
      <c r="D22" s="8"/>
      <c r="E22" s="110" t="s">
        <v>42</v>
      </c>
      <c r="F22" s="6"/>
      <c r="G22" s="6"/>
      <c r="H22" s="25"/>
      <c r="I22" s="25"/>
      <c r="J22" s="53"/>
      <c r="K22" s="53"/>
    </row>
    <row r="23" spans="1:11" ht="105">
      <c r="A23" s="111" t="s">
        <v>41</v>
      </c>
      <c r="B23" s="2">
        <v>94996</v>
      </c>
      <c r="C23" s="2" t="s">
        <v>6</v>
      </c>
      <c r="D23" s="2" t="s">
        <v>5</v>
      </c>
      <c r="E23" s="62" t="s">
        <v>113</v>
      </c>
      <c r="F23" s="111" t="s">
        <v>27</v>
      </c>
      <c r="G23" s="89">
        <f>'[3]MEMORIAL QUANT. CBUQ'!I26</f>
        <v>8.16</v>
      </c>
      <c r="H23" s="89">
        <v>83.62</v>
      </c>
      <c r="I23" s="89">
        <f aca="true" t="shared" si="4" ref="I23">IF(D23="S",($K$5/100)*H23,($K$4/100)*H23)+H23</f>
        <v>101.155114</v>
      </c>
      <c r="J23" s="89">
        <f>G23*H23</f>
        <v>682.3392</v>
      </c>
      <c r="K23" s="89">
        <f>G23*I23</f>
        <v>825.42573024</v>
      </c>
    </row>
    <row r="24" spans="1:11" ht="15">
      <c r="A24" s="126" t="s">
        <v>2</v>
      </c>
      <c r="B24" s="127"/>
      <c r="C24" s="127"/>
      <c r="D24" s="127"/>
      <c r="E24" s="127"/>
      <c r="F24" s="127"/>
      <c r="G24" s="127"/>
      <c r="H24" s="127"/>
      <c r="I24" s="128"/>
      <c r="J24" s="54">
        <f>J23</f>
        <v>682.3392</v>
      </c>
      <c r="K24" s="54">
        <f>K23</f>
        <v>825.42573024</v>
      </c>
    </row>
    <row r="25" spans="1:11" ht="21" customHeight="1">
      <c r="A25" s="105">
        <v>4</v>
      </c>
      <c r="B25" s="110"/>
      <c r="C25" s="110"/>
      <c r="D25" s="110"/>
      <c r="E25" s="110" t="s">
        <v>40</v>
      </c>
      <c r="F25" s="6"/>
      <c r="G25" s="6"/>
      <c r="H25" s="25"/>
      <c r="I25" s="25"/>
      <c r="J25" s="53"/>
      <c r="K25" s="53"/>
    </row>
    <row r="26" spans="1:11" ht="75">
      <c r="A26" s="111" t="s">
        <v>39</v>
      </c>
      <c r="B26" s="2">
        <v>72947</v>
      </c>
      <c r="C26" s="2" t="s">
        <v>6</v>
      </c>
      <c r="D26" s="2" t="s">
        <v>5</v>
      </c>
      <c r="E26" s="62" t="s">
        <v>147</v>
      </c>
      <c r="F26" s="111" t="s">
        <v>27</v>
      </c>
      <c r="G26" s="89">
        <f>SUM('[3]MEMORIAL QUANT. CBUQ'!G30:G31)</f>
        <v>54.24</v>
      </c>
      <c r="H26" s="89">
        <v>24.63</v>
      </c>
      <c r="I26" s="89">
        <f aca="true" t="shared" si="5" ref="I26:I29">IF(D26="S",($K$5/100)*H26,($K$4/100)*H26)+H26</f>
        <v>29.794911</v>
      </c>
      <c r="J26" s="89">
        <f>G26*H26</f>
        <v>1335.9312</v>
      </c>
      <c r="K26" s="89">
        <f>I26*G26</f>
        <v>1616.07597264</v>
      </c>
    </row>
    <row r="27" spans="1:11" ht="45">
      <c r="A27" s="111" t="s">
        <v>38</v>
      </c>
      <c r="B27" s="88">
        <v>36178</v>
      </c>
      <c r="C27" s="88" t="s">
        <v>6</v>
      </c>
      <c r="D27" s="88" t="s">
        <v>10</v>
      </c>
      <c r="E27" s="92" t="s">
        <v>122</v>
      </c>
      <c r="F27" s="90" t="s">
        <v>14</v>
      </c>
      <c r="G27" s="91">
        <f>'[3]MEMORIAL QUANT. CBUQ'!G32</f>
        <v>11.999999999999998</v>
      </c>
      <c r="H27" s="91">
        <v>6.67</v>
      </c>
      <c r="I27" s="89">
        <f t="shared" si="5"/>
        <v>7.605134</v>
      </c>
      <c r="J27" s="91">
        <v>0</v>
      </c>
      <c r="K27" s="91">
        <v>0</v>
      </c>
    </row>
    <row r="28" spans="1:11" ht="30">
      <c r="A28" s="111" t="s">
        <v>37</v>
      </c>
      <c r="B28" s="2">
        <v>34723</v>
      </c>
      <c r="C28" s="2" t="s">
        <v>6</v>
      </c>
      <c r="D28" s="2" t="s">
        <v>10</v>
      </c>
      <c r="E28" s="62" t="s">
        <v>36</v>
      </c>
      <c r="F28" s="111" t="s">
        <v>27</v>
      </c>
      <c r="G28" s="89">
        <f>SUM('[3]MEMORIAL QUANT. CBUQ'!G35:G38)</f>
        <v>0.55</v>
      </c>
      <c r="H28" s="89">
        <v>519.75</v>
      </c>
      <c r="I28" s="89">
        <f t="shared" si="5"/>
        <v>592.61895</v>
      </c>
      <c r="J28" s="89">
        <f>G28*H28</f>
        <v>285.8625</v>
      </c>
      <c r="K28" s="89">
        <f>I28*G28</f>
        <v>325.94042250000007</v>
      </c>
    </row>
    <row r="29" spans="1:11" ht="60">
      <c r="A29" s="111" t="s">
        <v>132</v>
      </c>
      <c r="B29" s="2">
        <v>21013</v>
      </c>
      <c r="C29" s="2" t="s">
        <v>6</v>
      </c>
      <c r="D29" s="2" t="s">
        <v>10</v>
      </c>
      <c r="E29" s="92" t="s">
        <v>153</v>
      </c>
      <c r="F29" s="111" t="s">
        <v>3</v>
      </c>
      <c r="G29" s="89">
        <f>'[3]MEMORIAL QUANT. CBUQ'!G41</f>
        <v>8.399999999999999</v>
      </c>
      <c r="H29" s="89">
        <v>33.31</v>
      </c>
      <c r="I29" s="89">
        <f t="shared" si="5"/>
        <v>37.980062000000004</v>
      </c>
      <c r="J29" s="89">
        <f>G29*H29</f>
        <v>279.804</v>
      </c>
      <c r="K29" s="89">
        <f>G29*I29</f>
        <v>319.0325208</v>
      </c>
    </row>
    <row r="30" spans="1:11" ht="15">
      <c r="A30" s="126" t="s">
        <v>2</v>
      </c>
      <c r="B30" s="127"/>
      <c r="C30" s="127"/>
      <c r="D30" s="127"/>
      <c r="E30" s="127"/>
      <c r="F30" s="127"/>
      <c r="G30" s="127"/>
      <c r="H30" s="127"/>
      <c r="I30" s="128"/>
      <c r="J30" s="54">
        <f>SUM(J26:J29)</f>
        <v>1901.5976999999998</v>
      </c>
      <c r="K30" s="54">
        <f>SUM(K26:K29)</f>
        <v>2261.04891594</v>
      </c>
    </row>
    <row r="31" spans="1:11" ht="15.75" customHeight="1">
      <c r="A31" s="105">
        <v>5</v>
      </c>
      <c r="B31" s="8"/>
      <c r="C31" s="8"/>
      <c r="D31" s="8"/>
      <c r="E31" s="110" t="s">
        <v>35</v>
      </c>
      <c r="F31" s="6"/>
      <c r="G31" s="6"/>
      <c r="H31" s="25"/>
      <c r="I31" s="25"/>
      <c r="J31" s="53"/>
      <c r="K31" s="53"/>
    </row>
    <row r="32" spans="1:11" ht="60">
      <c r="A32" s="5" t="s">
        <v>34</v>
      </c>
      <c r="B32" s="2">
        <v>94265</v>
      </c>
      <c r="C32" s="2" t="s">
        <v>6</v>
      </c>
      <c r="D32" s="4" t="s">
        <v>5</v>
      </c>
      <c r="E32" s="62" t="s">
        <v>33</v>
      </c>
      <c r="F32" s="26" t="s">
        <v>3</v>
      </c>
      <c r="G32" s="26">
        <f>'[3]MEMORIAL QUANT. CBUQ'!K46</f>
        <v>244</v>
      </c>
      <c r="H32" s="26">
        <v>31.39</v>
      </c>
      <c r="I32" s="89">
        <f aca="true" t="shared" si="6" ref="I32:I51">IF(D32="S",($K$5/100)*H32,($K$4/100)*H32)+H32</f>
        <v>37.972483</v>
      </c>
      <c r="J32" s="26">
        <f aca="true" t="shared" si="7" ref="J32:J51">G32*H32</f>
        <v>7659.16</v>
      </c>
      <c r="K32" s="89">
        <f aca="true" t="shared" si="8" ref="K32:K51">I32*G32</f>
        <v>9265.285851999999</v>
      </c>
    </row>
    <row r="33" spans="1:11" ht="60">
      <c r="A33" s="111" t="s">
        <v>32</v>
      </c>
      <c r="B33" s="2">
        <v>94281</v>
      </c>
      <c r="C33" s="2" t="s">
        <v>6</v>
      </c>
      <c r="D33" s="2" t="s">
        <v>5</v>
      </c>
      <c r="E33" s="62" t="s">
        <v>31</v>
      </c>
      <c r="F33" s="89" t="s">
        <v>3</v>
      </c>
      <c r="G33" s="89">
        <f>'[3]MEMORIAL QUANT. CBUQ'!K47</f>
        <v>244</v>
      </c>
      <c r="H33" s="89">
        <v>37.49</v>
      </c>
      <c r="I33" s="89">
        <f t="shared" si="6"/>
        <v>45.351653</v>
      </c>
      <c r="J33" s="26">
        <f t="shared" si="7"/>
        <v>9147.560000000001</v>
      </c>
      <c r="K33" s="89">
        <f t="shared" si="8"/>
        <v>11065.803332</v>
      </c>
    </row>
    <row r="34" spans="1:11" ht="165">
      <c r="A34" s="111" t="s">
        <v>30</v>
      </c>
      <c r="B34" s="2">
        <v>90105</v>
      </c>
      <c r="C34" s="2" t="s">
        <v>6</v>
      </c>
      <c r="D34" s="2" t="s">
        <v>5</v>
      </c>
      <c r="E34" s="62" t="s">
        <v>151</v>
      </c>
      <c r="F34" s="89" t="s">
        <v>25</v>
      </c>
      <c r="G34" s="89">
        <f>'[3]MEMORIAL QUANT. CBUQ'!K48</f>
        <v>16.104</v>
      </c>
      <c r="H34" s="89">
        <v>11.93</v>
      </c>
      <c r="I34" s="89">
        <f t="shared" si="6"/>
        <v>14.431721</v>
      </c>
      <c r="J34" s="26">
        <f t="shared" si="7"/>
        <v>192.12071999999998</v>
      </c>
      <c r="K34" s="89">
        <f t="shared" si="8"/>
        <v>232.408434984</v>
      </c>
    </row>
    <row r="35" spans="1:11" ht="60">
      <c r="A35" s="111" t="s">
        <v>29</v>
      </c>
      <c r="B35" s="2">
        <v>94097</v>
      </c>
      <c r="C35" s="2" t="s">
        <v>6</v>
      </c>
      <c r="D35" s="2" t="s">
        <v>5</v>
      </c>
      <c r="E35" s="62" t="s">
        <v>28</v>
      </c>
      <c r="F35" s="89" t="s">
        <v>27</v>
      </c>
      <c r="G35" s="89">
        <f>'[3]MEMORIAL QUANT. CBUQ'!K49</f>
        <v>107.36</v>
      </c>
      <c r="H35" s="89">
        <v>4.6</v>
      </c>
      <c r="I35" s="89">
        <f t="shared" si="6"/>
        <v>5.56462</v>
      </c>
      <c r="J35" s="26">
        <f t="shared" si="7"/>
        <v>493.85599999999994</v>
      </c>
      <c r="K35" s="89">
        <f t="shared" si="8"/>
        <v>597.4176031999999</v>
      </c>
    </row>
    <row r="36" spans="1:11" ht="45">
      <c r="A36" s="111" t="s">
        <v>26</v>
      </c>
      <c r="B36" s="2">
        <v>95290</v>
      </c>
      <c r="C36" s="2" t="s">
        <v>6</v>
      </c>
      <c r="D36" s="2" t="s">
        <v>5</v>
      </c>
      <c r="E36" s="92" t="s">
        <v>23</v>
      </c>
      <c r="F36" s="89" t="s">
        <v>136</v>
      </c>
      <c r="G36" s="89">
        <f>'[3]MEMORIAL QUANT. CBUQ'!K50</f>
        <v>110.5137</v>
      </c>
      <c r="H36" s="89">
        <v>1.76</v>
      </c>
      <c r="I36" s="89">
        <f t="shared" si="6"/>
        <v>2.129072</v>
      </c>
      <c r="J36" s="26">
        <f t="shared" si="7"/>
        <v>194.504112</v>
      </c>
      <c r="K36" s="89">
        <f aca="true" t="shared" si="9" ref="K36:K48">G36*I36</f>
        <v>235.29162428639998</v>
      </c>
    </row>
    <row r="37" spans="1:11" ht="30">
      <c r="A37" s="111" t="s">
        <v>24</v>
      </c>
      <c r="B37" s="2">
        <v>7781</v>
      </c>
      <c r="C37" s="2" t="s">
        <v>6</v>
      </c>
      <c r="D37" s="2" t="s">
        <v>10</v>
      </c>
      <c r="E37" s="62" t="s">
        <v>9</v>
      </c>
      <c r="F37" s="89" t="s">
        <v>3</v>
      </c>
      <c r="G37" s="89">
        <f>'[3]MEMORIAL QUANT. CBUQ'!K52</f>
        <v>0</v>
      </c>
      <c r="H37" s="89">
        <v>51.95</v>
      </c>
      <c r="I37" s="89">
        <f t="shared" si="6"/>
        <v>59.23339</v>
      </c>
      <c r="J37" s="26">
        <f t="shared" si="7"/>
        <v>0</v>
      </c>
      <c r="K37" s="89">
        <f t="shared" si="9"/>
        <v>0</v>
      </c>
    </row>
    <row r="38" spans="1:11" ht="165">
      <c r="A38" s="111" t="s">
        <v>21</v>
      </c>
      <c r="B38" s="2">
        <v>90106</v>
      </c>
      <c r="C38" s="2" t="s">
        <v>6</v>
      </c>
      <c r="D38" s="2" t="s">
        <v>5</v>
      </c>
      <c r="E38" s="62" t="s">
        <v>156</v>
      </c>
      <c r="F38" s="89" t="s">
        <v>25</v>
      </c>
      <c r="G38" s="89">
        <f>'[3]MEMORIAL QUANT. CBUQ'!K53</f>
        <v>0</v>
      </c>
      <c r="H38" s="89">
        <v>10.22</v>
      </c>
      <c r="I38" s="89">
        <f t="shared" si="6"/>
        <v>12.363134</v>
      </c>
      <c r="J38" s="26">
        <f t="shared" si="7"/>
        <v>0</v>
      </c>
      <c r="K38" s="89">
        <f t="shared" si="9"/>
        <v>0</v>
      </c>
    </row>
    <row r="39" spans="1:11" ht="60">
      <c r="A39" s="111" t="s">
        <v>18</v>
      </c>
      <c r="B39" s="2">
        <v>94097</v>
      </c>
      <c r="C39" s="2" t="s">
        <v>6</v>
      </c>
      <c r="D39" s="2" t="s">
        <v>5</v>
      </c>
      <c r="E39" s="62" t="s">
        <v>28</v>
      </c>
      <c r="F39" s="89" t="s">
        <v>25</v>
      </c>
      <c r="G39" s="89">
        <f>'[3]MEMORIAL QUANT. CBUQ'!K54</f>
        <v>0</v>
      </c>
      <c r="H39" s="89">
        <v>4.6</v>
      </c>
      <c r="I39" s="89">
        <f t="shared" si="6"/>
        <v>5.56462</v>
      </c>
      <c r="J39" s="26">
        <f t="shared" si="7"/>
        <v>0</v>
      </c>
      <c r="K39" s="89">
        <f t="shared" si="9"/>
        <v>0</v>
      </c>
    </row>
    <row r="40" spans="1:11" ht="99" customHeight="1">
      <c r="A40" s="111" t="s">
        <v>16</v>
      </c>
      <c r="B40" s="2">
        <v>93378</v>
      </c>
      <c r="C40" s="2" t="s">
        <v>6</v>
      </c>
      <c r="D40" s="2" t="s">
        <v>5</v>
      </c>
      <c r="E40" s="62" t="s">
        <v>148</v>
      </c>
      <c r="F40" s="89" t="s">
        <v>25</v>
      </c>
      <c r="G40" s="89">
        <f>'[3]MEMORIAL QUANT. CBUQ'!K55</f>
        <v>0</v>
      </c>
      <c r="H40" s="89">
        <v>19.6</v>
      </c>
      <c r="I40" s="89">
        <f t="shared" si="6"/>
        <v>23.710120000000003</v>
      </c>
      <c r="J40" s="26">
        <f t="shared" si="7"/>
        <v>0</v>
      </c>
      <c r="K40" s="89">
        <f t="shared" si="9"/>
        <v>0</v>
      </c>
    </row>
    <row r="41" spans="1:11" ht="95.25" customHeight="1">
      <c r="A41" s="111" t="s">
        <v>13</v>
      </c>
      <c r="B41" s="2">
        <v>92809</v>
      </c>
      <c r="C41" s="2" t="s">
        <v>6</v>
      </c>
      <c r="D41" s="2" t="s">
        <v>5</v>
      </c>
      <c r="E41" s="62" t="s">
        <v>149</v>
      </c>
      <c r="F41" s="89" t="s">
        <v>3</v>
      </c>
      <c r="G41" s="89">
        <f>'[3]MEMORIAL QUANT. CBUQ'!K56</f>
        <v>0</v>
      </c>
      <c r="H41" s="89">
        <v>37.54</v>
      </c>
      <c r="I41" s="89">
        <f t="shared" si="6"/>
        <v>45.412138</v>
      </c>
      <c r="J41" s="26">
        <f t="shared" si="7"/>
        <v>0</v>
      </c>
      <c r="K41" s="89">
        <f t="shared" si="9"/>
        <v>0</v>
      </c>
    </row>
    <row r="42" spans="1:11" ht="45">
      <c r="A42" s="111" t="s">
        <v>11</v>
      </c>
      <c r="B42" s="4">
        <v>95290</v>
      </c>
      <c r="C42" s="2" t="s">
        <v>6</v>
      </c>
      <c r="D42" s="2" t="s">
        <v>5</v>
      </c>
      <c r="E42" s="63" t="s">
        <v>23</v>
      </c>
      <c r="F42" s="26" t="s">
        <v>22</v>
      </c>
      <c r="G42" s="89">
        <f>'[3]MEMORIAL QUANT. CBUQ'!K57</f>
        <v>0</v>
      </c>
      <c r="H42" s="89">
        <v>1.76</v>
      </c>
      <c r="I42" s="89">
        <f t="shared" si="6"/>
        <v>2.129072</v>
      </c>
      <c r="J42" s="26">
        <f t="shared" si="7"/>
        <v>0</v>
      </c>
      <c r="K42" s="89">
        <f t="shared" si="9"/>
        <v>0</v>
      </c>
    </row>
    <row r="43" spans="1:11" ht="30">
      <c r="A43" s="111" t="s">
        <v>8</v>
      </c>
      <c r="B43" s="2">
        <v>7793</v>
      </c>
      <c r="C43" s="2" t="s">
        <v>6</v>
      </c>
      <c r="D43" s="2" t="s">
        <v>10</v>
      </c>
      <c r="E43" s="62" t="s">
        <v>12</v>
      </c>
      <c r="F43" s="89" t="s">
        <v>3</v>
      </c>
      <c r="G43" s="89">
        <f>'[3]MEMORIAL QUANT. CBUQ'!K58</f>
        <v>0</v>
      </c>
      <c r="H43" s="89">
        <v>104.87</v>
      </c>
      <c r="I43" s="89">
        <f t="shared" si="6"/>
        <v>119.57277400000001</v>
      </c>
      <c r="J43" s="26">
        <f t="shared" si="7"/>
        <v>0</v>
      </c>
      <c r="K43" s="89">
        <f t="shared" si="9"/>
        <v>0</v>
      </c>
    </row>
    <row r="44" spans="1:11" ht="165">
      <c r="A44" s="111" t="s">
        <v>7</v>
      </c>
      <c r="B44" s="2">
        <v>90106</v>
      </c>
      <c r="C44" s="2" t="s">
        <v>6</v>
      </c>
      <c r="D44" s="2" t="s">
        <v>5</v>
      </c>
      <c r="E44" s="63" t="s">
        <v>157</v>
      </c>
      <c r="F44" s="26" t="s">
        <v>25</v>
      </c>
      <c r="G44" s="89">
        <f>'[3]MEMORIAL QUANT. CBUQ'!K59</f>
        <v>0</v>
      </c>
      <c r="H44" s="89">
        <v>10.22</v>
      </c>
      <c r="I44" s="89">
        <f t="shared" si="6"/>
        <v>12.363134</v>
      </c>
      <c r="J44" s="26">
        <f t="shared" si="7"/>
        <v>0</v>
      </c>
      <c r="K44" s="89">
        <f t="shared" si="9"/>
        <v>0</v>
      </c>
    </row>
    <row r="45" spans="1:11" ht="89.25" customHeight="1">
      <c r="A45" s="111" t="s">
        <v>138</v>
      </c>
      <c r="B45" s="2">
        <v>94097</v>
      </c>
      <c r="C45" s="2" t="s">
        <v>6</v>
      </c>
      <c r="D45" s="2" t="s">
        <v>5</v>
      </c>
      <c r="E45" s="62" t="s">
        <v>28</v>
      </c>
      <c r="F45" s="89" t="s">
        <v>25</v>
      </c>
      <c r="G45" s="89">
        <f>'[3]MEMORIAL QUANT. CBUQ'!K60</f>
        <v>0</v>
      </c>
      <c r="H45" s="89">
        <v>4.6</v>
      </c>
      <c r="I45" s="89">
        <f t="shared" si="6"/>
        <v>5.56462</v>
      </c>
      <c r="J45" s="26">
        <f t="shared" si="7"/>
        <v>0</v>
      </c>
      <c r="K45" s="89">
        <f t="shared" si="9"/>
        <v>0</v>
      </c>
    </row>
    <row r="46" spans="1:11" ht="89.25" customHeight="1">
      <c r="A46" s="111" t="s">
        <v>139</v>
      </c>
      <c r="B46" s="2">
        <v>93378</v>
      </c>
      <c r="C46" s="2" t="s">
        <v>6</v>
      </c>
      <c r="D46" s="2" t="s">
        <v>5</v>
      </c>
      <c r="E46" s="62" t="s">
        <v>148</v>
      </c>
      <c r="F46" s="89" t="s">
        <v>25</v>
      </c>
      <c r="G46" s="89">
        <f>'[3]MEMORIAL QUANT. CBUQ'!K61</f>
        <v>0</v>
      </c>
      <c r="H46" s="89">
        <v>19.6</v>
      </c>
      <c r="I46" s="89">
        <f t="shared" si="6"/>
        <v>23.710120000000003</v>
      </c>
      <c r="J46" s="26">
        <f t="shared" si="7"/>
        <v>0</v>
      </c>
      <c r="K46" s="89">
        <f t="shared" si="9"/>
        <v>0</v>
      </c>
    </row>
    <row r="47" spans="1:11" ht="89.25" customHeight="1">
      <c r="A47" s="111" t="s">
        <v>140</v>
      </c>
      <c r="B47" s="2">
        <v>92811</v>
      </c>
      <c r="C47" s="2" t="s">
        <v>6</v>
      </c>
      <c r="D47" s="2" t="s">
        <v>5</v>
      </c>
      <c r="E47" s="62" t="s">
        <v>4</v>
      </c>
      <c r="F47" s="89" t="s">
        <v>3</v>
      </c>
      <c r="G47" s="89">
        <f>'[3]MEMORIAL QUANT. CBUQ'!K62</f>
        <v>0</v>
      </c>
      <c r="H47" s="89">
        <v>54.41</v>
      </c>
      <c r="I47" s="89">
        <f t="shared" si="6"/>
        <v>65.81977699999999</v>
      </c>
      <c r="J47" s="26">
        <f t="shared" si="7"/>
        <v>0</v>
      </c>
      <c r="K47" s="89">
        <f t="shared" si="9"/>
        <v>0</v>
      </c>
    </row>
    <row r="48" spans="1:11" ht="45">
      <c r="A48" s="111" t="s">
        <v>141</v>
      </c>
      <c r="B48" s="4">
        <v>95290</v>
      </c>
      <c r="C48" s="2" t="s">
        <v>6</v>
      </c>
      <c r="D48" s="2" t="s">
        <v>5</v>
      </c>
      <c r="E48" s="63" t="s">
        <v>23</v>
      </c>
      <c r="F48" s="26" t="s">
        <v>22</v>
      </c>
      <c r="G48" s="89">
        <f>'[3]MEMORIAL QUANT. CBUQ'!K63</f>
        <v>0</v>
      </c>
      <c r="H48" s="89">
        <v>1.76</v>
      </c>
      <c r="I48" s="89">
        <f t="shared" si="6"/>
        <v>2.129072</v>
      </c>
      <c r="J48" s="26">
        <f t="shared" si="7"/>
        <v>0</v>
      </c>
      <c r="K48" s="89">
        <f t="shared" si="9"/>
        <v>0</v>
      </c>
    </row>
    <row r="49" spans="1:11" ht="75">
      <c r="A49" s="111" t="s">
        <v>142</v>
      </c>
      <c r="B49" s="2">
        <v>83659</v>
      </c>
      <c r="C49" s="2" t="s">
        <v>20</v>
      </c>
      <c r="D49" s="2" t="s">
        <v>5</v>
      </c>
      <c r="E49" s="62" t="s">
        <v>19</v>
      </c>
      <c r="F49" s="89" t="s">
        <v>14</v>
      </c>
      <c r="G49" s="89">
        <f>'[3]MEMORIAL QUANT. CBUQ'!K64</f>
        <v>0</v>
      </c>
      <c r="H49" s="89">
        <v>694.56</v>
      </c>
      <c r="I49" s="89">
        <f t="shared" si="6"/>
        <v>840.2092319999999</v>
      </c>
      <c r="J49" s="26">
        <f t="shared" si="7"/>
        <v>0</v>
      </c>
      <c r="K49" s="89">
        <f t="shared" si="8"/>
        <v>0</v>
      </c>
    </row>
    <row r="50" spans="1:11" ht="75">
      <c r="A50" s="111" t="s">
        <v>143</v>
      </c>
      <c r="B50" s="2" t="s">
        <v>150</v>
      </c>
      <c r="C50" s="2" t="s">
        <v>6</v>
      </c>
      <c r="D50" s="2" t="s">
        <v>5</v>
      </c>
      <c r="E50" s="62" t="s">
        <v>17</v>
      </c>
      <c r="F50" s="89" t="s">
        <v>14</v>
      </c>
      <c r="G50" s="89">
        <f>'[3]MEMORIAL QUANT. CBUQ'!K65</f>
        <v>0</v>
      </c>
      <c r="H50" s="89">
        <v>332.61</v>
      </c>
      <c r="I50" s="89">
        <f t="shared" si="6"/>
        <v>402.358317</v>
      </c>
      <c r="J50" s="26">
        <f t="shared" si="7"/>
        <v>0</v>
      </c>
      <c r="K50" s="89">
        <f t="shared" si="8"/>
        <v>0</v>
      </c>
    </row>
    <row r="51" spans="1:11" ht="60">
      <c r="A51" s="111" t="s">
        <v>144</v>
      </c>
      <c r="B51" s="2">
        <v>21090</v>
      </c>
      <c r="C51" s="2" t="s">
        <v>6</v>
      </c>
      <c r="D51" s="2" t="s">
        <v>10</v>
      </c>
      <c r="E51" s="62" t="s">
        <v>15</v>
      </c>
      <c r="F51" s="89" t="s">
        <v>14</v>
      </c>
      <c r="G51" s="89">
        <f>'[3]MEMORIAL QUANT. CBUQ'!K66</f>
        <v>0</v>
      </c>
      <c r="H51" s="89">
        <v>431.62</v>
      </c>
      <c r="I51" s="89">
        <f t="shared" si="6"/>
        <v>492.133124</v>
      </c>
      <c r="J51" s="26">
        <f t="shared" si="7"/>
        <v>0</v>
      </c>
      <c r="K51" s="89">
        <f t="shared" si="8"/>
        <v>0</v>
      </c>
    </row>
    <row r="52" spans="1:11" ht="15">
      <c r="A52" s="126" t="s">
        <v>2</v>
      </c>
      <c r="B52" s="127"/>
      <c r="C52" s="127"/>
      <c r="D52" s="127"/>
      <c r="E52" s="127"/>
      <c r="F52" s="127"/>
      <c r="G52" s="127"/>
      <c r="H52" s="127"/>
      <c r="I52" s="128"/>
      <c r="J52" s="54">
        <f>SUM(J32:J51)</f>
        <v>17687.200832</v>
      </c>
      <c r="K52" s="54">
        <f>SUM(K32:K51)</f>
        <v>21396.2068464704</v>
      </c>
    </row>
    <row r="53" spans="1:11" ht="17.25">
      <c r="A53" s="129" t="s">
        <v>1</v>
      </c>
      <c r="B53" s="129"/>
      <c r="C53" s="129"/>
      <c r="D53" s="129"/>
      <c r="E53" s="129"/>
      <c r="F53" s="129"/>
      <c r="G53" s="129"/>
      <c r="H53" s="129"/>
      <c r="I53" s="102"/>
      <c r="J53" s="138">
        <f>J14+J21+J24+J30+J52</f>
        <v>47275.19722799999</v>
      </c>
      <c r="K53" s="139"/>
    </row>
    <row r="54" spans="1:11" ht="17.25">
      <c r="A54" s="129" t="s">
        <v>0</v>
      </c>
      <c r="B54" s="129"/>
      <c r="C54" s="129"/>
      <c r="D54" s="129"/>
      <c r="E54" s="129"/>
      <c r="F54" s="129"/>
      <c r="G54" s="129"/>
      <c r="H54" s="129"/>
      <c r="I54" s="102"/>
      <c r="J54" s="138">
        <f>K14+K21+K24+K30+K52</f>
        <v>57149.4922649616</v>
      </c>
      <c r="K54" s="139"/>
    </row>
  </sheetData>
  <sheetProtection algorithmName="SHA-512" hashValue="YpLgvlKCQBV/uqMe9pA/KLto8SuvTTnKcDPk0YlVoS5sCghtc+o7hFwkx/v4YJnKfDksa+GVIwZX+GA9Z76GLA==" saltValue="Ztlqnw09Y7YhWnrEjriVOg==" spinCount="100000" sheet="1" objects="1" scenarios="1"/>
  <autoFilter ref="A8:K54"/>
  <mergeCells count="15">
    <mergeCell ref="A7:K7"/>
    <mergeCell ref="A1:J1"/>
    <mergeCell ref="A2:K2"/>
    <mergeCell ref="A3:J3"/>
    <mergeCell ref="I4:J4"/>
    <mergeCell ref="I5:J5"/>
    <mergeCell ref="J53:K53"/>
    <mergeCell ref="A54:H54"/>
    <mergeCell ref="J54:K54"/>
    <mergeCell ref="A14:I14"/>
    <mergeCell ref="A21:I21"/>
    <mergeCell ref="A24:I24"/>
    <mergeCell ref="A30:I30"/>
    <mergeCell ref="A52:I52"/>
    <mergeCell ref="A53:H53"/>
  </mergeCells>
  <printOptions/>
  <pageMargins left="0.5118110236220472" right="0.5118110236220472" top="1.3779527559055118" bottom="1.1811023622047245" header="0.31496062992125984" footer="0.31496062992125984"/>
  <pageSetup horizontalDpi="360" verticalDpi="360" orientation="portrait" paperSize="9" scale="61" r:id="rId2"/>
  <headerFooter scaleWithDoc="0">
    <oddHeader>&amp;C&amp;G</oddHeader>
    <oddFooter>&amp;C&amp;G&amp;R&amp;G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view="pageBreakPreview" zoomScale="115" zoomScaleSheetLayoutView="115" workbookViewId="0" topLeftCell="A49">
      <selection activeCell="F50" sqref="F50"/>
    </sheetView>
  </sheetViews>
  <sheetFormatPr defaultColWidth="9.140625" defaultRowHeight="15"/>
  <cols>
    <col min="1" max="1" width="9.140625" style="30" customWidth="1"/>
    <col min="2" max="2" width="10.57421875" style="30" customWidth="1"/>
    <col min="3" max="3" width="9.140625" style="30" customWidth="1"/>
    <col min="4" max="4" width="12.140625" style="30" customWidth="1"/>
    <col min="5" max="5" width="30.57421875" style="30" customWidth="1"/>
    <col min="6" max="6" width="6.7109375" style="30" customWidth="1"/>
    <col min="7" max="7" width="17.421875" style="30" customWidth="1"/>
    <col min="8" max="8" width="14.421875" style="30" customWidth="1"/>
    <col min="9" max="9" width="11.8515625" style="30" customWidth="1"/>
    <col min="10" max="11" width="14.421875" style="30" customWidth="1"/>
    <col min="12" max="16384" width="9.140625" style="30" customWidth="1"/>
  </cols>
  <sheetData>
    <row r="1" spans="1:11" ht="18.75">
      <c r="A1" s="130" t="s">
        <v>70</v>
      </c>
      <c r="B1" s="131"/>
      <c r="C1" s="131"/>
      <c r="D1" s="131"/>
      <c r="E1" s="131"/>
      <c r="F1" s="131"/>
      <c r="G1" s="131"/>
      <c r="H1" s="131"/>
      <c r="I1" s="131"/>
      <c r="J1" s="131"/>
      <c r="K1" s="113"/>
    </row>
    <row r="2" spans="1:11" ht="18.75">
      <c r="A2" s="143" t="str">
        <f>'[3]CBUQ NÃO DESONERADA'!A2:K2</f>
        <v>PREFEITURA MUNICIPAL DE OURÉM</v>
      </c>
      <c r="B2" s="144"/>
      <c r="C2" s="144"/>
      <c r="D2" s="144"/>
      <c r="E2" s="144"/>
      <c r="F2" s="144"/>
      <c r="G2" s="144"/>
      <c r="H2" s="144"/>
      <c r="I2" s="144"/>
      <c r="J2" s="144"/>
      <c r="K2" s="104"/>
    </row>
    <row r="3" spans="1:11" ht="18.75">
      <c r="A3" s="132" t="s">
        <v>69</v>
      </c>
      <c r="B3" s="133"/>
      <c r="C3" s="133"/>
      <c r="D3" s="133"/>
      <c r="E3" s="133"/>
      <c r="F3" s="133"/>
      <c r="G3" s="133"/>
      <c r="H3" s="133"/>
      <c r="I3" s="133"/>
      <c r="J3" s="133"/>
      <c r="K3" s="18"/>
    </row>
    <row r="4" spans="1:11" ht="18.75">
      <c r="A4" s="17"/>
      <c r="B4" s="109"/>
      <c r="C4" s="109"/>
      <c r="D4" s="109"/>
      <c r="E4" s="109"/>
      <c r="F4" s="109"/>
      <c r="G4" s="109"/>
      <c r="H4" s="109"/>
      <c r="I4" s="137" t="s">
        <v>68</v>
      </c>
      <c r="J4" s="137"/>
      <c r="K4" s="114">
        <v>14.02</v>
      </c>
    </row>
    <row r="5" spans="1:11" ht="15">
      <c r="A5" s="15" t="s">
        <v>105</v>
      </c>
      <c r="B5" s="14"/>
      <c r="C5" s="14"/>
      <c r="D5" s="14"/>
      <c r="E5" s="14"/>
      <c r="F5" s="14"/>
      <c r="G5" s="14"/>
      <c r="H5" s="37"/>
      <c r="I5" s="137" t="s">
        <v>66</v>
      </c>
      <c r="J5" s="137"/>
      <c r="K5" s="114">
        <v>27.03</v>
      </c>
    </row>
    <row r="6" spans="1:11" ht="15">
      <c r="A6" s="15"/>
      <c r="B6" s="14"/>
      <c r="C6" s="14"/>
      <c r="D6" s="14"/>
      <c r="E6" s="14"/>
      <c r="F6" s="14"/>
      <c r="G6" s="14"/>
      <c r="H6" s="37"/>
      <c r="I6" s="37"/>
      <c r="J6" s="103"/>
      <c r="K6" s="12"/>
    </row>
    <row r="7" spans="1:13" ht="18.75">
      <c r="A7" s="134" t="str">
        <f>'[3]CBUQ NÃO DESONERADA'!A7:K7</f>
        <v>TV. 2 (Trecho: Entre Rua Hermenegildo Alves até a coordenada 1°32'2.10"S 47°6'16.42"O)</v>
      </c>
      <c r="B7" s="135"/>
      <c r="C7" s="135"/>
      <c r="D7" s="135"/>
      <c r="E7" s="135"/>
      <c r="F7" s="135"/>
      <c r="G7" s="135"/>
      <c r="H7" s="135"/>
      <c r="I7" s="135"/>
      <c r="J7" s="135"/>
      <c r="K7" s="136"/>
      <c r="M7" s="40"/>
    </row>
    <row r="8" spans="1:11" ht="51.75">
      <c r="A8" s="102" t="s">
        <v>65</v>
      </c>
      <c r="B8" s="102" t="s">
        <v>64</v>
      </c>
      <c r="C8" s="102" t="s">
        <v>63</v>
      </c>
      <c r="D8" s="10" t="s">
        <v>62</v>
      </c>
      <c r="E8" s="102" t="s">
        <v>61</v>
      </c>
      <c r="F8" s="102" t="s">
        <v>60</v>
      </c>
      <c r="G8" s="10" t="s">
        <v>59</v>
      </c>
      <c r="H8" s="10" t="s">
        <v>106</v>
      </c>
      <c r="I8" s="10" t="s">
        <v>58</v>
      </c>
      <c r="J8" s="52" t="s">
        <v>57</v>
      </c>
      <c r="K8" s="52" t="s">
        <v>56</v>
      </c>
    </row>
    <row r="9" spans="1:11" ht="21" customHeight="1">
      <c r="A9" s="105">
        <v>1</v>
      </c>
      <c r="B9" s="41"/>
      <c r="C9" s="41"/>
      <c r="D9" s="41"/>
      <c r="E9" s="110" t="s">
        <v>55</v>
      </c>
      <c r="F9" s="42"/>
      <c r="G9" s="42"/>
      <c r="H9" s="43"/>
      <c r="I9" s="43"/>
      <c r="J9" s="55"/>
      <c r="K9" s="55"/>
    </row>
    <row r="10" spans="1:11" ht="30">
      <c r="A10" s="44" t="s">
        <v>54</v>
      </c>
      <c r="B10" s="45">
        <v>72961</v>
      </c>
      <c r="C10" s="45" t="s">
        <v>6</v>
      </c>
      <c r="D10" s="45" t="s">
        <v>5</v>
      </c>
      <c r="E10" s="84" t="s">
        <v>53</v>
      </c>
      <c r="F10" s="44" t="s">
        <v>27</v>
      </c>
      <c r="G10" s="89">
        <f>'[3]MEMORIAL QUANT. CBUQ'!I9</f>
        <v>717.36</v>
      </c>
      <c r="H10" s="46">
        <v>1.2</v>
      </c>
      <c r="I10" s="46">
        <f>IF(D10="S",($K$5/100)*H10,($K$4/100)*H10)+H10</f>
        <v>1.52436</v>
      </c>
      <c r="J10" s="56">
        <f>G10*H10</f>
        <v>860.832</v>
      </c>
      <c r="K10" s="56">
        <f>I10*G10</f>
        <v>1093.5148896</v>
      </c>
    </row>
    <row r="11" spans="1:11" ht="90">
      <c r="A11" s="44" t="s">
        <v>52</v>
      </c>
      <c r="B11" s="88">
        <v>96387</v>
      </c>
      <c r="C11" s="45" t="s">
        <v>6</v>
      </c>
      <c r="D11" s="45" t="s">
        <v>5</v>
      </c>
      <c r="E11" s="84" t="s">
        <v>51</v>
      </c>
      <c r="F11" s="44" t="s">
        <v>25</v>
      </c>
      <c r="G11" s="89">
        <f>'[3]MEMORIAL QUANT. CBUQ'!I10</f>
        <v>107.604</v>
      </c>
      <c r="H11" s="46">
        <v>6.23</v>
      </c>
      <c r="I11" s="46">
        <f aca="true" t="shared" si="0" ref="I11:I13">IF(D11="S",($K$5/100)*H11,($K$4/100)*H11)+H11</f>
        <v>7.913969000000001</v>
      </c>
      <c r="J11" s="56">
        <f aca="true" t="shared" si="1" ref="J11:J13">G11*H11</f>
        <v>670.37292</v>
      </c>
      <c r="K11" s="56">
        <f aca="true" t="shared" si="2" ref="K11:K13">I11*G11</f>
        <v>851.5747202760001</v>
      </c>
    </row>
    <row r="12" spans="1:11" ht="60">
      <c r="A12" s="44" t="s">
        <v>95</v>
      </c>
      <c r="B12" s="88" t="s">
        <v>97</v>
      </c>
      <c r="C12" s="45" t="s">
        <v>6</v>
      </c>
      <c r="D12" s="45" t="s">
        <v>5</v>
      </c>
      <c r="E12" s="84" t="s">
        <v>98</v>
      </c>
      <c r="F12" s="44" t="s">
        <v>25</v>
      </c>
      <c r="G12" s="89">
        <f>'[3]MEMORIAL QUANT. CBUQ'!I11</f>
        <v>107.604</v>
      </c>
      <c r="H12" s="46">
        <v>4.33</v>
      </c>
      <c r="I12" s="46">
        <f t="shared" si="0"/>
        <v>5.500399</v>
      </c>
      <c r="J12" s="56">
        <f t="shared" si="1"/>
        <v>465.92532</v>
      </c>
      <c r="K12" s="56">
        <f t="shared" si="2"/>
        <v>591.864933996</v>
      </c>
    </row>
    <row r="13" spans="1:11" ht="60">
      <c r="A13" s="44" t="s">
        <v>96</v>
      </c>
      <c r="B13" s="48">
        <v>72838</v>
      </c>
      <c r="C13" s="45" t="s">
        <v>6</v>
      </c>
      <c r="D13" s="45" t="s">
        <v>5</v>
      </c>
      <c r="E13" s="63" t="s">
        <v>109</v>
      </c>
      <c r="F13" s="47" t="s">
        <v>99</v>
      </c>
      <c r="G13" s="89">
        <f>'[3]MEMORIAL QUANT. CBUQ'!I12</f>
        <v>475.179264</v>
      </c>
      <c r="H13" s="46">
        <v>0.83</v>
      </c>
      <c r="I13" s="46">
        <f t="shared" si="0"/>
        <v>1.054349</v>
      </c>
      <c r="J13" s="56">
        <f t="shared" si="1"/>
        <v>394.39878911999995</v>
      </c>
      <c r="K13" s="56">
        <f t="shared" si="2"/>
        <v>501.004781819136</v>
      </c>
    </row>
    <row r="14" spans="1:11" ht="15">
      <c r="A14" s="126" t="s">
        <v>2</v>
      </c>
      <c r="B14" s="127"/>
      <c r="C14" s="127"/>
      <c r="D14" s="127"/>
      <c r="E14" s="127"/>
      <c r="F14" s="127"/>
      <c r="G14" s="127"/>
      <c r="H14" s="127"/>
      <c r="I14" s="128"/>
      <c r="J14" s="56">
        <f>SUM(J10:J13)</f>
        <v>2391.52902912</v>
      </c>
      <c r="K14" s="56">
        <f>SUM(K10:K13)</f>
        <v>3037.959325691136</v>
      </c>
    </row>
    <row r="15" spans="1:11" ht="33" customHeight="1">
      <c r="A15" s="105">
        <v>2</v>
      </c>
      <c r="B15" s="41"/>
      <c r="C15" s="41"/>
      <c r="D15" s="41"/>
      <c r="E15" s="110" t="s">
        <v>50</v>
      </c>
      <c r="F15" s="42"/>
      <c r="G15" s="42"/>
      <c r="H15" s="43"/>
      <c r="I15" s="43"/>
      <c r="J15" s="55"/>
      <c r="K15" s="55"/>
    </row>
    <row r="16" spans="1:11" ht="30">
      <c r="A16" s="47" t="s">
        <v>49</v>
      </c>
      <c r="B16" s="48">
        <v>96401</v>
      </c>
      <c r="C16" s="48" t="s">
        <v>6</v>
      </c>
      <c r="D16" s="48" t="s">
        <v>5</v>
      </c>
      <c r="E16" s="85" t="s">
        <v>100</v>
      </c>
      <c r="F16" s="47" t="s">
        <v>27</v>
      </c>
      <c r="G16" s="26">
        <f>'[3]MEMORIAL QUANT. CBUQ'!H16</f>
        <v>610</v>
      </c>
      <c r="H16" s="49">
        <v>4.28</v>
      </c>
      <c r="I16" s="46">
        <f aca="true" t="shared" si="3" ref="I16:I20">IF(D16="S",($K$5/100)*H16,($K$4/100)*H16)+H16</f>
        <v>5.436884</v>
      </c>
      <c r="J16" s="57">
        <f>G16*H16</f>
        <v>2610.8</v>
      </c>
      <c r="K16" s="56">
        <f>I16*G16</f>
        <v>3316.49924</v>
      </c>
    </row>
    <row r="17" spans="1:11" ht="75">
      <c r="A17" s="47" t="s">
        <v>48</v>
      </c>
      <c r="B17" s="48">
        <v>72840</v>
      </c>
      <c r="C17" s="48" t="s">
        <v>6</v>
      </c>
      <c r="D17" s="48" t="s">
        <v>5</v>
      </c>
      <c r="E17" s="63" t="s">
        <v>145</v>
      </c>
      <c r="F17" s="47" t="s">
        <v>99</v>
      </c>
      <c r="G17" s="26">
        <f>'[3]MEMORIAL QUANT. CBUQ'!H17</f>
        <v>52.704</v>
      </c>
      <c r="H17" s="49">
        <v>0.56</v>
      </c>
      <c r="I17" s="46">
        <f t="shared" si="3"/>
        <v>0.711368</v>
      </c>
      <c r="J17" s="57">
        <f>G17*H17</f>
        <v>29.514240000000004</v>
      </c>
      <c r="K17" s="56">
        <f>I17*G17</f>
        <v>37.491939072</v>
      </c>
    </row>
    <row r="18" spans="1:11" ht="75">
      <c r="A18" s="44" t="s">
        <v>47</v>
      </c>
      <c r="B18" s="45">
        <v>95996</v>
      </c>
      <c r="C18" s="45" t="s">
        <v>6</v>
      </c>
      <c r="D18" s="45" t="s">
        <v>5</v>
      </c>
      <c r="E18" s="84" t="s">
        <v>46</v>
      </c>
      <c r="F18" s="44" t="s">
        <v>25</v>
      </c>
      <c r="G18" s="89">
        <f>'[3]MEMORIAL QUANT. CBUQ'!H18</f>
        <v>30.5</v>
      </c>
      <c r="H18" s="46">
        <v>641.91</v>
      </c>
      <c r="I18" s="46">
        <f t="shared" si="3"/>
        <v>815.418273</v>
      </c>
      <c r="J18" s="57">
        <f>G18*H18</f>
        <v>19578.254999999997</v>
      </c>
      <c r="K18" s="56">
        <f>I18*G18</f>
        <v>24870.2573265</v>
      </c>
    </row>
    <row r="19" spans="1:11" ht="60">
      <c r="A19" s="44" t="s">
        <v>45</v>
      </c>
      <c r="B19" s="48">
        <v>95303</v>
      </c>
      <c r="C19" s="48" t="s">
        <v>6</v>
      </c>
      <c r="D19" s="48" t="s">
        <v>5</v>
      </c>
      <c r="E19" s="85" t="s">
        <v>44</v>
      </c>
      <c r="F19" s="47" t="s">
        <v>22</v>
      </c>
      <c r="G19" s="89">
        <f>'[3]MEMORIAL QUANT. CBUQ'!H19</f>
        <v>2196</v>
      </c>
      <c r="H19" s="46">
        <v>0.95</v>
      </c>
      <c r="I19" s="46">
        <f t="shared" si="3"/>
        <v>1.206785</v>
      </c>
      <c r="J19" s="57">
        <f>G19*H19</f>
        <v>2086.2</v>
      </c>
      <c r="K19" s="56">
        <f>I19*G19</f>
        <v>2650.09986</v>
      </c>
    </row>
    <row r="20" spans="1:11" ht="45">
      <c r="A20" s="44" t="s">
        <v>43</v>
      </c>
      <c r="B20" s="45">
        <v>94963</v>
      </c>
      <c r="C20" s="45" t="s">
        <v>6</v>
      </c>
      <c r="D20" s="45" t="s">
        <v>5</v>
      </c>
      <c r="E20" s="93" t="s">
        <v>146</v>
      </c>
      <c r="F20" s="44" t="s">
        <v>25</v>
      </c>
      <c r="G20" s="89">
        <f>'[3]MEMORIAL QUANT. CBUQ'!G22:H22</f>
        <v>0.42336</v>
      </c>
      <c r="H20" s="50">
        <v>339.24</v>
      </c>
      <c r="I20" s="46">
        <f t="shared" si="3"/>
        <v>430.936572</v>
      </c>
      <c r="J20" s="57">
        <f>G20*H20</f>
        <v>143.6206464</v>
      </c>
      <c r="K20" s="56">
        <f>I20*G20</f>
        <v>182.44130712192</v>
      </c>
    </row>
    <row r="21" spans="1:11" ht="15">
      <c r="A21" s="140" t="s">
        <v>2</v>
      </c>
      <c r="B21" s="141"/>
      <c r="C21" s="141"/>
      <c r="D21" s="141"/>
      <c r="E21" s="141"/>
      <c r="F21" s="141"/>
      <c r="G21" s="141"/>
      <c r="H21" s="141"/>
      <c r="I21" s="142"/>
      <c r="J21" s="56">
        <f>SUM(J16:J20)</f>
        <v>24448.389886399997</v>
      </c>
      <c r="K21" s="56">
        <f>SUM(K16:K20)</f>
        <v>31056.789672693918</v>
      </c>
    </row>
    <row r="22" spans="1:11" ht="15" customHeight="1">
      <c r="A22" s="105">
        <v>3</v>
      </c>
      <c r="B22" s="41"/>
      <c r="C22" s="41"/>
      <c r="D22" s="41"/>
      <c r="E22" s="110" t="s">
        <v>42</v>
      </c>
      <c r="F22" s="42"/>
      <c r="G22" s="42"/>
      <c r="H22" s="43"/>
      <c r="I22" s="43"/>
      <c r="J22" s="55"/>
      <c r="K22" s="55"/>
    </row>
    <row r="23" spans="1:11" ht="105">
      <c r="A23" s="44" t="s">
        <v>41</v>
      </c>
      <c r="B23" s="45">
        <v>94996</v>
      </c>
      <c r="C23" s="45" t="s">
        <v>6</v>
      </c>
      <c r="D23" s="45" t="s">
        <v>5</v>
      </c>
      <c r="E23" s="62" t="s">
        <v>113</v>
      </c>
      <c r="F23" s="44" t="s">
        <v>27</v>
      </c>
      <c r="G23" s="89">
        <f>'[3]MEMORIAL QUANT. CBUQ'!I26</f>
        <v>8.16</v>
      </c>
      <c r="H23" s="46">
        <v>80.97</v>
      </c>
      <c r="I23" s="46">
        <f aca="true" t="shared" si="4" ref="I23">IF(D23="S",($K$5/100)*H23,($K$4/100)*H23)+H23</f>
        <v>102.856191</v>
      </c>
      <c r="J23" s="56">
        <f>G23*H23</f>
        <v>660.7152</v>
      </c>
      <c r="K23" s="56">
        <f>G23*I23</f>
        <v>839.30651856</v>
      </c>
    </row>
    <row r="24" spans="1:11" ht="15">
      <c r="A24" s="126" t="s">
        <v>2</v>
      </c>
      <c r="B24" s="127"/>
      <c r="C24" s="127"/>
      <c r="D24" s="127"/>
      <c r="E24" s="127"/>
      <c r="F24" s="127"/>
      <c r="G24" s="127"/>
      <c r="H24" s="127"/>
      <c r="I24" s="128"/>
      <c r="J24" s="56">
        <f>J23</f>
        <v>660.7152</v>
      </c>
      <c r="K24" s="56">
        <f>K23</f>
        <v>839.30651856</v>
      </c>
    </row>
    <row r="25" spans="1:11" ht="21" customHeight="1">
      <c r="A25" s="105">
        <v>4</v>
      </c>
      <c r="B25" s="110"/>
      <c r="C25" s="110"/>
      <c r="D25" s="110"/>
      <c r="E25" s="110" t="s">
        <v>40</v>
      </c>
      <c r="F25" s="42"/>
      <c r="G25" s="42"/>
      <c r="H25" s="43"/>
      <c r="I25" s="43"/>
      <c r="J25" s="55"/>
      <c r="K25" s="55"/>
    </row>
    <row r="26" spans="1:11" ht="75">
      <c r="A26" s="44" t="s">
        <v>39</v>
      </c>
      <c r="B26" s="45">
        <v>72947</v>
      </c>
      <c r="C26" s="45" t="s">
        <v>6</v>
      </c>
      <c r="D26" s="45" t="s">
        <v>5</v>
      </c>
      <c r="E26" s="62" t="s">
        <v>147</v>
      </c>
      <c r="F26" s="44" t="s">
        <v>27</v>
      </c>
      <c r="G26" s="89">
        <f>SUM('[3]MEMORIAL QUANT. CBUQ'!G30:G31)</f>
        <v>54.24</v>
      </c>
      <c r="H26" s="46">
        <v>24.57</v>
      </c>
      <c r="I26" s="46">
        <f aca="true" t="shared" si="5" ref="I26:I29">IF(D26="S",($K$5/100)*H26,($K$4/100)*H26)+H26</f>
        <v>31.211271</v>
      </c>
      <c r="J26" s="56">
        <f>G26*H26</f>
        <v>1332.6768</v>
      </c>
      <c r="K26" s="56">
        <f>I26*G26</f>
        <v>1692.89933904</v>
      </c>
    </row>
    <row r="27" spans="1:11" ht="45">
      <c r="A27" s="111" t="s">
        <v>38</v>
      </c>
      <c r="B27" s="88">
        <v>36178</v>
      </c>
      <c r="C27" s="88" t="s">
        <v>6</v>
      </c>
      <c r="D27" s="88" t="s">
        <v>10</v>
      </c>
      <c r="E27" s="92" t="s">
        <v>122</v>
      </c>
      <c r="F27" s="90" t="s">
        <v>14</v>
      </c>
      <c r="G27" s="91">
        <f>'[3]MEMORIAL QUANT. CBUQ'!G32</f>
        <v>11.999999999999998</v>
      </c>
      <c r="H27" s="46">
        <v>6.67</v>
      </c>
      <c r="I27" s="46">
        <f t="shared" si="5"/>
        <v>7.605134</v>
      </c>
      <c r="J27" s="56">
        <f>G27*H27</f>
        <v>80.03999999999999</v>
      </c>
      <c r="K27" s="56">
        <f>I27*G27</f>
        <v>91.26160799999998</v>
      </c>
    </row>
    <row r="28" spans="1:11" ht="30">
      <c r="A28" s="44" t="s">
        <v>37</v>
      </c>
      <c r="B28" s="45">
        <v>34723</v>
      </c>
      <c r="C28" s="45" t="s">
        <v>6</v>
      </c>
      <c r="D28" s="45" t="s">
        <v>10</v>
      </c>
      <c r="E28" s="84" t="s">
        <v>36</v>
      </c>
      <c r="F28" s="44" t="s">
        <v>27</v>
      </c>
      <c r="G28" s="89">
        <f>SUM('[3]MEMORIAL QUANT. CBUQ'!G35:G38)</f>
        <v>0.55</v>
      </c>
      <c r="H28" s="46">
        <v>519.75</v>
      </c>
      <c r="I28" s="46">
        <f t="shared" si="5"/>
        <v>592.61895</v>
      </c>
      <c r="J28" s="56">
        <f>G28*H28</f>
        <v>285.8625</v>
      </c>
      <c r="K28" s="56">
        <f>I28*G28</f>
        <v>325.94042250000007</v>
      </c>
    </row>
    <row r="29" spans="1:11" ht="60">
      <c r="A29" s="65" t="s">
        <v>132</v>
      </c>
      <c r="B29" s="45">
        <v>21013</v>
      </c>
      <c r="C29" s="67" t="s">
        <v>6</v>
      </c>
      <c r="D29" s="67" t="s">
        <v>10</v>
      </c>
      <c r="E29" s="92" t="s">
        <v>153</v>
      </c>
      <c r="F29" s="65" t="s">
        <v>3</v>
      </c>
      <c r="G29" s="89">
        <f>'[3]MEMORIAL QUANT. CBUQ'!G41</f>
        <v>8.399999999999999</v>
      </c>
      <c r="H29" s="46">
        <v>33.31</v>
      </c>
      <c r="I29" s="46">
        <f t="shared" si="5"/>
        <v>37.980062000000004</v>
      </c>
      <c r="J29" s="56">
        <f>G29*H29</f>
        <v>279.804</v>
      </c>
      <c r="K29" s="56">
        <f>G29*I29</f>
        <v>319.0325208</v>
      </c>
    </row>
    <row r="30" spans="1:11" ht="15.75" customHeight="1">
      <c r="A30" s="126" t="s">
        <v>2</v>
      </c>
      <c r="B30" s="127"/>
      <c r="C30" s="127"/>
      <c r="D30" s="127"/>
      <c r="E30" s="127"/>
      <c r="F30" s="127"/>
      <c r="G30" s="127"/>
      <c r="H30" s="127"/>
      <c r="I30" s="128"/>
      <c r="J30" s="56">
        <f>SUM(J26:J29)</f>
        <v>1978.3833</v>
      </c>
      <c r="K30" s="56">
        <f>SUM(K26:K29)</f>
        <v>2429.13389034</v>
      </c>
    </row>
    <row r="31" spans="1:11" ht="15">
      <c r="A31" s="105">
        <v>5</v>
      </c>
      <c r="B31" s="41"/>
      <c r="C31" s="41"/>
      <c r="D31" s="41"/>
      <c r="E31" s="110" t="s">
        <v>35</v>
      </c>
      <c r="F31" s="42"/>
      <c r="G31" s="42"/>
      <c r="H31" s="43"/>
      <c r="I31" s="43"/>
      <c r="J31" s="55"/>
      <c r="K31" s="55"/>
    </row>
    <row r="32" spans="1:11" ht="60">
      <c r="A32" s="47" t="s">
        <v>34</v>
      </c>
      <c r="B32" s="45">
        <v>94265</v>
      </c>
      <c r="C32" s="45" t="s">
        <v>6</v>
      </c>
      <c r="D32" s="48" t="s">
        <v>5</v>
      </c>
      <c r="E32" s="84" t="s">
        <v>33</v>
      </c>
      <c r="F32" s="47" t="s">
        <v>3</v>
      </c>
      <c r="G32" s="26">
        <f>'[3]MEMORIAL QUANT. CBUQ'!K46</f>
        <v>244</v>
      </c>
      <c r="H32" s="49">
        <v>30.08</v>
      </c>
      <c r="I32" s="46">
        <f aca="true" t="shared" si="6" ref="I32:I51">IF(D32="S",($K$5/100)*H32,($K$4/100)*H32)+H32</f>
        <v>38.210623999999996</v>
      </c>
      <c r="J32" s="57">
        <f aca="true" t="shared" si="7" ref="J32:J51">G32*H32</f>
        <v>7339.5199999999995</v>
      </c>
      <c r="K32" s="56">
        <f aca="true" t="shared" si="8" ref="K32:K51">I32*G32</f>
        <v>9323.392256</v>
      </c>
    </row>
    <row r="33" spans="1:11" ht="60">
      <c r="A33" s="44" t="s">
        <v>32</v>
      </c>
      <c r="B33" s="45">
        <v>94281</v>
      </c>
      <c r="C33" s="45" t="s">
        <v>6</v>
      </c>
      <c r="D33" s="45" t="s">
        <v>5</v>
      </c>
      <c r="E33" s="84" t="s">
        <v>31</v>
      </c>
      <c r="F33" s="44" t="s">
        <v>3</v>
      </c>
      <c r="G33" s="89">
        <f>'[3]MEMORIAL QUANT. CBUQ'!K47</f>
        <v>244</v>
      </c>
      <c r="H33" s="46">
        <v>35.81</v>
      </c>
      <c r="I33" s="46">
        <f t="shared" si="6"/>
        <v>45.489443</v>
      </c>
      <c r="J33" s="57">
        <f t="shared" si="7"/>
        <v>8737.640000000001</v>
      </c>
      <c r="K33" s="56">
        <f t="shared" si="8"/>
        <v>11099.424092000001</v>
      </c>
    </row>
    <row r="34" spans="1:11" ht="165">
      <c r="A34" s="111" t="s">
        <v>30</v>
      </c>
      <c r="B34" s="2">
        <v>90105</v>
      </c>
      <c r="C34" s="2" t="s">
        <v>6</v>
      </c>
      <c r="D34" s="2" t="s">
        <v>5</v>
      </c>
      <c r="E34" s="62" t="s">
        <v>151</v>
      </c>
      <c r="F34" s="44" t="s">
        <v>25</v>
      </c>
      <c r="G34" s="89">
        <f>'[3]MEMORIAL QUANT. CBUQ'!K48</f>
        <v>16.104</v>
      </c>
      <c r="H34" s="46">
        <v>11.38</v>
      </c>
      <c r="I34" s="46">
        <f t="shared" si="6"/>
        <v>14.456014000000001</v>
      </c>
      <c r="J34" s="57">
        <f t="shared" si="7"/>
        <v>183.26352</v>
      </c>
      <c r="K34" s="56">
        <f t="shared" si="8"/>
        <v>232.79964945600003</v>
      </c>
    </row>
    <row r="35" spans="1:11" ht="60">
      <c r="A35" s="44" t="s">
        <v>29</v>
      </c>
      <c r="B35" s="45">
        <v>94097</v>
      </c>
      <c r="C35" s="45" t="s">
        <v>6</v>
      </c>
      <c r="D35" s="45" t="s">
        <v>5</v>
      </c>
      <c r="E35" s="84" t="s">
        <v>28</v>
      </c>
      <c r="F35" s="44" t="s">
        <v>27</v>
      </c>
      <c r="G35" s="89">
        <f>'[3]MEMORIAL QUANT. CBUQ'!K49</f>
        <v>107.36</v>
      </c>
      <c r="H35" s="46">
        <v>4.15</v>
      </c>
      <c r="I35" s="46">
        <f t="shared" si="6"/>
        <v>5.271745</v>
      </c>
      <c r="J35" s="57">
        <f t="shared" si="7"/>
        <v>445.54400000000004</v>
      </c>
      <c r="K35" s="56">
        <f t="shared" si="8"/>
        <v>565.9745432</v>
      </c>
    </row>
    <row r="36" spans="1:11" ht="45">
      <c r="A36" s="65" t="s">
        <v>26</v>
      </c>
      <c r="B36" s="2">
        <v>95290</v>
      </c>
      <c r="C36" s="2" t="s">
        <v>6</v>
      </c>
      <c r="D36" s="2" t="s">
        <v>5</v>
      </c>
      <c r="E36" s="92" t="s">
        <v>23</v>
      </c>
      <c r="F36" s="111" t="s">
        <v>136</v>
      </c>
      <c r="G36" s="89">
        <f>'[3]MEMORIAL QUANT. CBUQ'!K50</f>
        <v>110.5137</v>
      </c>
      <c r="H36" s="46">
        <v>1.74</v>
      </c>
      <c r="I36" s="46">
        <f t="shared" si="6"/>
        <v>2.210322</v>
      </c>
      <c r="J36" s="57">
        <f t="shared" si="7"/>
        <v>192.293838</v>
      </c>
      <c r="K36" s="56">
        <f t="shared" si="8"/>
        <v>244.2708624114</v>
      </c>
    </row>
    <row r="37" spans="1:11" ht="30">
      <c r="A37" s="111" t="s">
        <v>24</v>
      </c>
      <c r="B37" s="2">
        <v>7781</v>
      </c>
      <c r="C37" s="2" t="s">
        <v>6</v>
      </c>
      <c r="D37" s="2" t="s">
        <v>10</v>
      </c>
      <c r="E37" s="62" t="s">
        <v>9</v>
      </c>
      <c r="F37" s="111" t="s">
        <v>3</v>
      </c>
      <c r="G37" s="89">
        <f>'[3]MEMORIAL QUANT. CBUQ'!K52</f>
        <v>0</v>
      </c>
      <c r="H37" s="46">
        <v>51.95</v>
      </c>
      <c r="I37" s="46">
        <f t="shared" si="6"/>
        <v>59.23339</v>
      </c>
      <c r="J37" s="57">
        <f t="shared" si="7"/>
        <v>0</v>
      </c>
      <c r="K37" s="56">
        <f t="shared" si="8"/>
        <v>0</v>
      </c>
    </row>
    <row r="38" spans="1:11" ht="165">
      <c r="A38" s="111" t="s">
        <v>21</v>
      </c>
      <c r="B38" s="2">
        <v>90106</v>
      </c>
      <c r="C38" s="2" t="s">
        <v>6</v>
      </c>
      <c r="D38" s="2" t="s">
        <v>5</v>
      </c>
      <c r="E38" s="62" t="s">
        <v>152</v>
      </c>
      <c r="F38" s="111" t="s">
        <v>25</v>
      </c>
      <c r="G38" s="89">
        <f>'[3]MEMORIAL QUANT. CBUQ'!K53</f>
        <v>0</v>
      </c>
      <c r="H38" s="91">
        <v>9.73</v>
      </c>
      <c r="I38" s="46">
        <f t="shared" si="6"/>
        <v>12.360019000000001</v>
      </c>
      <c r="J38" s="57">
        <f t="shared" si="7"/>
        <v>0</v>
      </c>
      <c r="K38" s="56">
        <f t="shared" si="8"/>
        <v>0</v>
      </c>
    </row>
    <row r="39" spans="1:11" ht="60">
      <c r="A39" s="111" t="s">
        <v>18</v>
      </c>
      <c r="B39" s="2">
        <v>94097</v>
      </c>
      <c r="C39" s="2" t="s">
        <v>6</v>
      </c>
      <c r="D39" s="2" t="s">
        <v>5</v>
      </c>
      <c r="E39" s="62" t="s">
        <v>28</v>
      </c>
      <c r="F39" s="111" t="s">
        <v>25</v>
      </c>
      <c r="G39" s="89">
        <f>'[3]MEMORIAL QUANT. CBUQ'!K54</f>
        <v>0</v>
      </c>
      <c r="H39" s="46">
        <v>4.15</v>
      </c>
      <c r="I39" s="46">
        <f t="shared" si="6"/>
        <v>5.271745</v>
      </c>
      <c r="J39" s="57">
        <f t="shared" si="7"/>
        <v>0</v>
      </c>
      <c r="K39" s="56">
        <f t="shared" si="8"/>
        <v>0</v>
      </c>
    </row>
    <row r="40" spans="1:11" ht="90">
      <c r="A40" s="111" t="s">
        <v>16</v>
      </c>
      <c r="B40" s="2">
        <v>93378</v>
      </c>
      <c r="C40" s="2" t="s">
        <v>6</v>
      </c>
      <c r="D40" s="2" t="s">
        <v>5</v>
      </c>
      <c r="E40" s="62" t="s">
        <v>148</v>
      </c>
      <c r="F40" s="111" t="s">
        <v>25</v>
      </c>
      <c r="G40" s="89">
        <f>'[3]MEMORIAL QUANT. CBUQ'!K55</f>
        <v>0</v>
      </c>
      <c r="H40" s="46">
        <v>18.15</v>
      </c>
      <c r="I40" s="46">
        <f t="shared" si="6"/>
        <v>23.055944999999998</v>
      </c>
      <c r="J40" s="57">
        <f t="shared" si="7"/>
        <v>0</v>
      </c>
      <c r="K40" s="56">
        <f t="shared" si="8"/>
        <v>0</v>
      </c>
    </row>
    <row r="41" spans="1:11" ht="90">
      <c r="A41" s="111" t="s">
        <v>13</v>
      </c>
      <c r="B41" s="2">
        <v>92809</v>
      </c>
      <c r="C41" s="2" t="s">
        <v>6</v>
      </c>
      <c r="D41" s="2" t="s">
        <v>5</v>
      </c>
      <c r="E41" s="62" t="s">
        <v>149</v>
      </c>
      <c r="F41" s="111" t="s">
        <v>3</v>
      </c>
      <c r="G41" s="89">
        <f>'[3]MEMORIAL QUANT. CBUQ'!K56</f>
        <v>0</v>
      </c>
      <c r="H41" s="46">
        <v>35.08</v>
      </c>
      <c r="I41" s="46">
        <f t="shared" si="6"/>
        <v>44.562124</v>
      </c>
      <c r="J41" s="57">
        <f t="shared" si="7"/>
        <v>0</v>
      </c>
      <c r="K41" s="56">
        <f t="shared" si="8"/>
        <v>0</v>
      </c>
    </row>
    <row r="42" spans="1:11" ht="45">
      <c r="A42" s="111" t="s">
        <v>11</v>
      </c>
      <c r="B42" s="4">
        <v>95290</v>
      </c>
      <c r="C42" s="2" t="s">
        <v>6</v>
      </c>
      <c r="D42" s="2" t="s">
        <v>5</v>
      </c>
      <c r="E42" s="63" t="s">
        <v>23</v>
      </c>
      <c r="F42" s="3" t="s">
        <v>22</v>
      </c>
      <c r="G42" s="89">
        <f>'[3]MEMORIAL QUANT. CBUQ'!K57</f>
        <v>0</v>
      </c>
      <c r="H42" s="46">
        <v>1.74</v>
      </c>
      <c r="I42" s="46">
        <f t="shared" si="6"/>
        <v>2.210322</v>
      </c>
      <c r="J42" s="57">
        <f t="shared" si="7"/>
        <v>0</v>
      </c>
      <c r="K42" s="56">
        <f t="shared" si="8"/>
        <v>0</v>
      </c>
    </row>
    <row r="43" spans="1:11" ht="30">
      <c r="A43" s="111" t="s">
        <v>8</v>
      </c>
      <c r="B43" s="2">
        <v>7793</v>
      </c>
      <c r="C43" s="2" t="s">
        <v>6</v>
      </c>
      <c r="D43" s="2" t="s">
        <v>10</v>
      </c>
      <c r="E43" s="62" t="s">
        <v>12</v>
      </c>
      <c r="F43" s="111" t="s">
        <v>3</v>
      </c>
      <c r="G43" s="89">
        <f>'[3]MEMORIAL QUANT. CBUQ'!K58</f>
        <v>0</v>
      </c>
      <c r="H43" s="46">
        <v>104.87</v>
      </c>
      <c r="I43" s="46">
        <f t="shared" si="6"/>
        <v>119.57277400000001</v>
      </c>
      <c r="J43" s="57">
        <f t="shared" si="7"/>
        <v>0</v>
      </c>
      <c r="K43" s="56">
        <f t="shared" si="8"/>
        <v>0</v>
      </c>
    </row>
    <row r="44" spans="1:11" ht="165">
      <c r="A44" s="111" t="s">
        <v>7</v>
      </c>
      <c r="B44" s="2">
        <v>90106</v>
      </c>
      <c r="C44" s="2" t="s">
        <v>6</v>
      </c>
      <c r="D44" s="2" t="s">
        <v>5</v>
      </c>
      <c r="E44" s="63" t="s">
        <v>152</v>
      </c>
      <c r="F44" s="3" t="s">
        <v>25</v>
      </c>
      <c r="G44" s="89">
        <f>'[3]MEMORIAL QUANT. CBUQ'!K59</f>
        <v>0</v>
      </c>
      <c r="H44" s="91">
        <v>9.73</v>
      </c>
      <c r="I44" s="46">
        <f t="shared" si="6"/>
        <v>12.360019000000001</v>
      </c>
      <c r="J44" s="57">
        <f t="shared" si="7"/>
        <v>0</v>
      </c>
      <c r="K44" s="56">
        <f t="shared" si="8"/>
        <v>0</v>
      </c>
    </row>
    <row r="45" spans="1:11" ht="60">
      <c r="A45" s="111" t="s">
        <v>138</v>
      </c>
      <c r="B45" s="2">
        <v>94097</v>
      </c>
      <c r="C45" s="2" t="s">
        <v>6</v>
      </c>
      <c r="D45" s="2" t="s">
        <v>5</v>
      </c>
      <c r="E45" s="62" t="s">
        <v>28</v>
      </c>
      <c r="F45" s="111" t="s">
        <v>25</v>
      </c>
      <c r="G45" s="89">
        <f>'[3]MEMORIAL QUANT. CBUQ'!K60</f>
        <v>0</v>
      </c>
      <c r="H45" s="46">
        <v>4.15</v>
      </c>
      <c r="I45" s="46">
        <f t="shared" si="6"/>
        <v>5.271745</v>
      </c>
      <c r="J45" s="57">
        <f t="shared" si="7"/>
        <v>0</v>
      </c>
      <c r="K45" s="56">
        <f t="shared" si="8"/>
        <v>0</v>
      </c>
    </row>
    <row r="46" spans="1:11" ht="90">
      <c r="A46" s="111" t="s">
        <v>139</v>
      </c>
      <c r="B46" s="2">
        <v>93378</v>
      </c>
      <c r="C46" s="2" t="s">
        <v>6</v>
      </c>
      <c r="D46" s="2" t="s">
        <v>5</v>
      </c>
      <c r="E46" s="62" t="s">
        <v>148</v>
      </c>
      <c r="F46" s="111" t="s">
        <v>25</v>
      </c>
      <c r="G46" s="89">
        <f>'[3]MEMORIAL QUANT. CBUQ'!K61</f>
        <v>0</v>
      </c>
      <c r="H46" s="46">
        <v>18.15</v>
      </c>
      <c r="I46" s="46">
        <f t="shared" si="6"/>
        <v>23.055944999999998</v>
      </c>
      <c r="J46" s="57">
        <f t="shared" si="7"/>
        <v>0</v>
      </c>
      <c r="K46" s="56">
        <f t="shared" si="8"/>
        <v>0</v>
      </c>
    </row>
    <row r="47" spans="1:11" ht="90">
      <c r="A47" s="111" t="s">
        <v>140</v>
      </c>
      <c r="B47" s="2">
        <v>92811</v>
      </c>
      <c r="C47" s="2" t="s">
        <v>6</v>
      </c>
      <c r="D47" s="2" t="s">
        <v>5</v>
      </c>
      <c r="E47" s="62" t="s">
        <v>4</v>
      </c>
      <c r="F47" s="111" t="s">
        <v>3</v>
      </c>
      <c r="G47" s="89">
        <f>'[3]MEMORIAL QUANT. CBUQ'!K62</f>
        <v>0</v>
      </c>
      <c r="H47" s="46">
        <v>50.87</v>
      </c>
      <c r="I47" s="46">
        <f t="shared" si="6"/>
        <v>64.620161</v>
      </c>
      <c r="J47" s="57">
        <f t="shared" si="7"/>
        <v>0</v>
      </c>
      <c r="K47" s="56">
        <f t="shared" si="8"/>
        <v>0</v>
      </c>
    </row>
    <row r="48" spans="1:11" ht="45">
      <c r="A48" s="111" t="s">
        <v>141</v>
      </c>
      <c r="B48" s="4">
        <v>95290</v>
      </c>
      <c r="C48" s="2" t="s">
        <v>6</v>
      </c>
      <c r="D48" s="2" t="s">
        <v>5</v>
      </c>
      <c r="E48" s="63" t="s">
        <v>23</v>
      </c>
      <c r="F48" s="3" t="s">
        <v>22</v>
      </c>
      <c r="G48" s="89">
        <f>'[3]MEMORIAL QUANT. CBUQ'!K63</f>
        <v>0</v>
      </c>
      <c r="H48" s="46">
        <v>1.74</v>
      </c>
      <c r="I48" s="46">
        <f t="shared" si="6"/>
        <v>2.210322</v>
      </c>
      <c r="J48" s="57">
        <f t="shared" si="7"/>
        <v>0</v>
      </c>
      <c r="K48" s="56">
        <f t="shared" si="8"/>
        <v>0</v>
      </c>
    </row>
    <row r="49" spans="1:11" ht="75">
      <c r="A49" s="111" t="s">
        <v>142</v>
      </c>
      <c r="B49" s="2">
        <v>83659</v>
      </c>
      <c r="C49" s="2" t="s">
        <v>20</v>
      </c>
      <c r="D49" s="2" t="s">
        <v>5</v>
      </c>
      <c r="E49" s="62" t="s">
        <v>19</v>
      </c>
      <c r="F49" s="111" t="s">
        <v>14</v>
      </c>
      <c r="G49" s="89">
        <f>'[3]MEMORIAL QUANT. CBUQ'!K64</f>
        <v>0</v>
      </c>
      <c r="H49" s="46">
        <v>647.98</v>
      </c>
      <c r="I49" s="46">
        <f t="shared" si="6"/>
        <v>823.128994</v>
      </c>
      <c r="J49" s="57">
        <f t="shared" si="7"/>
        <v>0</v>
      </c>
      <c r="K49" s="56">
        <f t="shared" si="8"/>
        <v>0</v>
      </c>
    </row>
    <row r="50" spans="1:11" ht="75">
      <c r="A50" s="111" t="s">
        <v>143</v>
      </c>
      <c r="B50" s="2" t="s">
        <v>150</v>
      </c>
      <c r="C50" s="2" t="s">
        <v>6</v>
      </c>
      <c r="D50" s="2" t="s">
        <v>5</v>
      </c>
      <c r="E50" s="62" t="s">
        <v>17</v>
      </c>
      <c r="F50" s="111" t="s">
        <v>14</v>
      </c>
      <c r="G50" s="89">
        <f>'[3]MEMORIAL QUANT. CBUQ'!K65</f>
        <v>0</v>
      </c>
      <c r="H50" s="46">
        <v>319.32</v>
      </c>
      <c r="I50" s="46">
        <f t="shared" si="6"/>
        <v>405.632196</v>
      </c>
      <c r="J50" s="57">
        <f t="shared" si="7"/>
        <v>0</v>
      </c>
      <c r="K50" s="56">
        <f t="shared" si="8"/>
        <v>0</v>
      </c>
    </row>
    <row r="51" spans="1:11" ht="60">
      <c r="A51" s="111" t="s">
        <v>144</v>
      </c>
      <c r="B51" s="2">
        <v>21090</v>
      </c>
      <c r="C51" s="2" t="s">
        <v>6</v>
      </c>
      <c r="D51" s="2" t="s">
        <v>10</v>
      </c>
      <c r="E51" s="62" t="s">
        <v>15</v>
      </c>
      <c r="F51" s="111" t="s">
        <v>14</v>
      </c>
      <c r="G51" s="89">
        <f>'[3]MEMORIAL QUANT. CBUQ'!K66</f>
        <v>0</v>
      </c>
      <c r="H51" s="46">
        <v>431.62</v>
      </c>
      <c r="I51" s="46">
        <f t="shared" si="6"/>
        <v>492.133124</v>
      </c>
      <c r="J51" s="57">
        <f t="shared" si="7"/>
        <v>0</v>
      </c>
      <c r="K51" s="56">
        <f t="shared" si="8"/>
        <v>0</v>
      </c>
    </row>
    <row r="52" spans="1:11" ht="15">
      <c r="A52" s="126" t="s">
        <v>2</v>
      </c>
      <c r="B52" s="127"/>
      <c r="C52" s="127"/>
      <c r="D52" s="127"/>
      <c r="E52" s="127"/>
      <c r="F52" s="127"/>
      <c r="G52" s="127"/>
      <c r="H52" s="127"/>
      <c r="I52" s="128"/>
      <c r="J52" s="56">
        <f>SUM(J32:J51)</f>
        <v>16898.261358000003</v>
      </c>
      <c r="K52" s="56">
        <f>SUM(K32:K51)</f>
        <v>21465.861403067396</v>
      </c>
    </row>
    <row r="53" spans="1:11" ht="17.25">
      <c r="A53" s="129" t="s">
        <v>1</v>
      </c>
      <c r="B53" s="129"/>
      <c r="C53" s="129"/>
      <c r="D53" s="129"/>
      <c r="E53" s="129"/>
      <c r="F53" s="129"/>
      <c r="G53" s="129"/>
      <c r="H53" s="129"/>
      <c r="I53" s="102"/>
      <c r="J53" s="146">
        <f>J14+J21+J24+J30+J52</f>
        <v>46377.278773519996</v>
      </c>
      <c r="K53" s="147"/>
    </row>
    <row r="54" spans="1:11" ht="17.25">
      <c r="A54" s="129" t="s">
        <v>0</v>
      </c>
      <c r="B54" s="129"/>
      <c r="C54" s="129"/>
      <c r="D54" s="129"/>
      <c r="E54" s="129"/>
      <c r="F54" s="129"/>
      <c r="G54" s="129"/>
      <c r="H54" s="129"/>
      <c r="I54" s="102"/>
      <c r="J54" s="146">
        <f>K14+K21+K24+K30+K52</f>
        <v>58829.05081035245</v>
      </c>
      <c r="K54" s="147"/>
    </row>
  </sheetData>
  <sheetProtection algorithmName="SHA-512" hashValue="nHw0yo6ia+qp+Lmoni3YecgF857AxpmHteF4oDfs+z6YxBZ9hUA8T666nmZeYkXJaii9CAFivqz6r/rQyaFhJQ==" saltValue="9Kg/il7dCzzY9yQriWRhBQ==" spinCount="100000" sheet="1" objects="1" scenarios="1"/>
  <autoFilter ref="A8:K54"/>
  <mergeCells count="15">
    <mergeCell ref="A7:K7"/>
    <mergeCell ref="A1:J1"/>
    <mergeCell ref="A2:J2"/>
    <mergeCell ref="A3:J3"/>
    <mergeCell ref="I4:J4"/>
    <mergeCell ref="I5:J5"/>
    <mergeCell ref="J53:K53"/>
    <mergeCell ref="A54:H54"/>
    <mergeCell ref="J54:K54"/>
    <mergeCell ref="A14:I14"/>
    <mergeCell ref="A21:I21"/>
    <mergeCell ref="A24:I24"/>
    <mergeCell ref="A30:I30"/>
    <mergeCell ref="A52:I52"/>
    <mergeCell ref="A53:H53"/>
  </mergeCells>
  <printOptions/>
  <pageMargins left="0.5118110236220472" right="0.5118110236220472" top="1.3779527559055118" bottom="1.1811023622047245" header="0.31496062992125984" footer="0.31496062992125984"/>
  <pageSetup horizontalDpi="360" verticalDpi="360" orientation="portrait" paperSize="9" scale="61" r:id="rId2"/>
  <headerFooter scaleWithDoc="0">
    <oddHeader>&amp;C&amp;G</oddHeader>
    <oddFooter>&amp;C&amp;G&amp;R&amp;G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6"/>
  <sheetViews>
    <sheetView view="pageBreakPreview" zoomScale="85" zoomScaleSheetLayoutView="85" workbookViewId="0" topLeftCell="A1">
      <selection activeCell="A5" sqref="A5:L5"/>
    </sheetView>
  </sheetViews>
  <sheetFormatPr defaultColWidth="9.140625" defaultRowHeight="15"/>
  <cols>
    <col min="2" max="2" width="25.8515625" style="99" customWidth="1"/>
    <col min="3" max="3" width="13.57421875" style="0" customWidth="1"/>
    <col min="4" max="4" width="18.140625" style="0" customWidth="1"/>
    <col min="5" max="5" width="23.00390625" style="0" customWidth="1"/>
    <col min="6" max="6" width="14.140625" style="0" customWidth="1"/>
    <col min="7" max="8" width="12.8515625" style="0" customWidth="1"/>
    <col min="9" max="9" width="14.00390625" style="0" customWidth="1"/>
    <col min="10" max="10" width="17.421875" style="0" customWidth="1"/>
    <col min="16" max="16" width="10.00390625" style="0" bestFit="1" customWidth="1"/>
  </cols>
  <sheetData>
    <row r="1" spans="1:12" ht="18.75">
      <c r="A1" s="171" t="s">
        <v>94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2"/>
    </row>
    <row r="2" spans="1:12" ht="18.75">
      <c r="A2" s="144" t="s">
        <v>166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5"/>
    </row>
    <row r="3" spans="1:12" ht="18.75">
      <c r="A3" s="144" t="s">
        <v>169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5"/>
    </row>
    <row r="4" spans="1:12" ht="15">
      <c r="A4" s="13"/>
      <c r="B4" s="98"/>
      <c r="C4" s="13"/>
      <c r="D4" s="13"/>
      <c r="E4" s="13"/>
      <c r="F4" s="13"/>
      <c r="G4" s="13"/>
      <c r="H4" s="13"/>
      <c r="I4" s="13"/>
      <c r="J4" s="13"/>
      <c r="K4" s="13"/>
      <c r="L4" s="68"/>
    </row>
    <row r="5" spans="1:12" ht="18.75">
      <c r="A5" s="173" t="str">
        <f>'[3]CBUQ NÃO DESONERADA'!A7:K7</f>
        <v>TV. 2 (Trecho: Entre Rua Hermenegildo Alves até a coordenada 1°32'2.10"S 47°6'16.42"O)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4"/>
    </row>
    <row r="6" spans="1:13" ht="15">
      <c r="A6" s="105" t="s">
        <v>93</v>
      </c>
      <c r="B6" s="182" t="s">
        <v>55</v>
      </c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24"/>
    </row>
    <row r="7" spans="1:13" ht="45">
      <c r="A7" s="183" t="s">
        <v>65</v>
      </c>
      <c r="B7" s="184" t="s">
        <v>61</v>
      </c>
      <c r="C7" s="112" t="s">
        <v>85</v>
      </c>
      <c r="D7" s="112" t="s">
        <v>84</v>
      </c>
      <c r="E7" s="107" t="s">
        <v>90</v>
      </c>
      <c r="F7" s="106" t="s">
        <v>101</v>
      </c>
      <c r="G7" s="107" t="s">
        <v>80</v>
      </c>
      <c r="H7" s="107" t="s">
        <v>81</v>
      </c>
      <c r="I7" s="169" t="s">
        <v>78</v>
      </c>
      <c r="J7" s="160" t="s">
        <v>71</v>
      </c>
      <c r="K7" s="161"/>
      <c r="L7" s="162"/>
      <c r="M7" s="23"/>
    </row>
    <row r="8" spans="1:13" ht="15">
      <c r="A8" s="183"/>
      <c r="B8" s="184"/>
      <c r="C8" s="107" t="s">
        <v>77</v>
      </c>
      <c r="D8" s="107" t="s">
        <v>77</v>
      </c>
      <c r="E8" s="107" t="s">
        <v>77</v>
      </c>
      <c r="F8" s="107" t="s">
        <v>102</v>
      </c>
      <c r="G8" s="107" t="s">
        <v>74</v>
      </c>
      <c r="H8" s="107" t="s">
        <v>89</v>
      </c>
      <c r="I8" s="169"/>
      <c r="J8" s="163"/>
      <c r="K8" s="164"/>
      <c r="L8" s="165"/>
      <c r="M8" s="23"/>
    </row>
    <row r="9" spans="1:13" ht="45.75" customHeight="1">
      <c r="A9" s="111" t="s">
        <v>54</v>
      </c>
      <c r="B9" s="62" t="s">
        <v>53</v>
      </c>
      <c r="C9" s="87">
        <v>5.88</v>
      </c>
      <c r="D9" s="87">
        <v>122</v>
      </c>
      <c r="E9" s="89"/>
      <c r="F9" s="89"/>
      <c r="G9" s="89"/>
      <c r="H9" s="89"/>
      <c r="I9" s="89">
        <f>C9*D9</f>
        <v>717.36</v>
      </c>
      <c r="J9" s="166" t="s">
        <v>27</v>
      </c>
      <c r="K9" s="167"/>
      <c r="L9" s="168"/>
      <c r="M9" s="23"/>
    </row>
    <row r="10" spans="1:13" ht="97.5" customHeight="1">
      <c r="A10" s="111" t="s">
        <v>52</v>
      </c>
      <c r="B10" s="62" t="s">
        <v>51</v>
      </c>
      <c r="C10" s="108">
        <f>C9</f>
        <v>5.88</v>
      </c>
      <c r="D10" s="108">
        <f>D9</f>
        <v>122</v>
      </c>
      <c r="E10" s="87">
        <v>0.15</v>
      </c>
      <c r="F10" s="89"/>
      <c r="G10" s="89"/>
      <c r="H10" s="89"/>
      <c r="I10" s="89">
        <f>C10*D10*E10</f>
        <v>107.604</v>
      </c>
      <c r="J10" s="166" t="s">
        <v>25</v>
      </c>
      <c r="K10" s="167"/>
      <c r="L10" s="168"/>
      <c r="M10" s="23"/>
    </row>
    <row r="11" spans="1:13" ht="100.5" customHeight="1">
      <c r="A11" s="111" t="s">
        <v>95</v>
      </c>
      <c r="B11" s="62" t="s">
        <v>98</v>
      </c>
      <c r="C11" s="108">
        <f>C9</f>
        <v>5.88</v>
      </c>
      <c r="D11" s="108">
        <f>D9</f>
        <v>122</v>
      </c>
      <c r="E11" s="108">
        <f>+E10</f>
        <v>0.15</v>
      </c>
      <c r="F11" s="89"/>
      <c r="G11" s="89"/>
      <c r="H11" s="89"/>
      <c r="I11" s="89">
        <f>C11*D11*E11</f>
        <v>107.604</v>
      </c>
      <c r="J11" s="166" t="s">
        <v>25</v>
      </c>
      <c r="K11" s="167"/>
      <c r="L11" s="168"/>
      <c r="M11" s="23"/>
    </row>
    <row r="12" spans="1:13" ht="78.75" customHeight="1">
      <c r="A12" s="111" t="s">
        <v>96</v>
      </c>
      <c r="B12" s="63" t="s">
        <v>107</v>
      </c>
      <c r="C12" s="89"/>
      <c r="D12" s="89"/>
      <c r="E12" s="89"/>
      <c r="F12" s="89">
        <v>1.6</v>
      </c>
      <c r="G12" s="89">
        <f>I11*F12</f>
        <v>172.1664</v>
      </c>
      <c r="H12" s="87">
        <v>2.76</v>
      </c>
      <c r="I12" s="89">
        <f>G12*H12</f>
        <v>475.179264</v>
      </c>
      <c r="J12" s="166" t="s">
        <v>108</v>
      </c>
      <c r="K12" s="167"/>
      <c r="L12" s="168"/>
      <c r="M12" s="23"/>
    </row>
    <row r="13" spans="1:13" ht="15">
      <c r="A13" s="105" t="s">
        <v>92</v>
      </c>
      <c r="B13" s="179" t="s">
        <v>91</v>
      </c>
      <c r="C13" s="180"/>
      <c r="D13" s="180"/>
      <c r="E13" s="180"/>
      <c r="F13" s="180"/>
      <c r="G13" s="180"/>
      <c r="H13" s="180"/>
      <c r="I13" s="180"/>
      <c r="J13" s="180"/>
      <c r="K13" s="180"/>
      <c r="L13" s="181"/>
      <c r="M13" s="21"/>
    </row>
    <row r="14" spans="1:13" ht="15">
      <c r="A14" s="175" t="s">
        <v>65</v>
      </c>
      <c r="B14" s="177" t="s">
        <v>61</v>
      </c>
      <c r="C14" s="112" t="s">
        <v>85</v>
      </c>
      <c r="D14" s="112" t="s">
        <v>84</v>
      </c>
      <c r="E14" s="112" t="s">
        <v>90</v>
      </c>
      <c r="F14" s="112" t="s">
        <v>80</v>
      </c>
      <c r="G14" s="112" t="s">
        <v>81</v>
      </c>
      <c r="H14" s="175" t="s">
        <v>78</v>
      </c>
      <c r="I14" s="185" t="s">
        <v>71</v>
      </c>
      <c r="J14" s="186"/>
      <c r="K14" s="186"/>
      <c r="L14" s="187"/>
      <c r="M14" s="22"/>
    </row>
    <row r="15" spans="1:13" ht="15">
      <c r="A15" s="176"/>
      <c r="B15" s="178"/>
      <c r="C15" s="112" t="s">
        <v>77</v>
      </c>
      <c r="D15" s="112" t="s">
        <v>77</v>
      </c>
      <c r="E15" s="112" t="s">
        <v>77</v>
      </c>
      <c r="F15" s="112" t="s">
        <v>74</v>
      </c>
      <c r="G15" s="112" t="s">
        <v>89</v>
      </c>
      <c r="H15" s="176"/>
      <c r="I15" s="188"/>
      <c r="J15" s="189"/>
      <c r="K15" s="189"/>
      <c r="L15" s="190"/>
      <c r="M15" s="21"/>
    </row>
    <row r="16" spans="1:13" ht="30">
      <c r="A16" s="111" t="s">
        <v>49</v>
      </c>
      <c r="B16" s="63" t="s">
        <v>100</v>
      </c>
      <c r="C16" s="108">
        <f>+C9-(2*(C46+C47))</f>
        <v>5</v>
      </c>
      <c r="D16" s="108">
        <f>+D9</f>
        <v>122</v>
      </c>
      <c r="E16" s="89"/>
      <c r="F16" s="89"/>
      <c r="G16" s="89"/>
      <c r="H16" s="89">
        <f>C16*D16</f>
        <v>610</v>
      </c>
      <c r="I16" s="166" t="s">
        <v>27</v>
      </c>
      <c r="J16" s="167"/>
      <c r="K16" s="167"/>
      <c r="L16" s="168"/>
      <c r="M16" s="21"/>
    </row>
    <row r="17" spans="1:12" ht="90">
      <c r="A17" s="111" t="s">
        <v>48</v>
      </c>
      <c r="B17" s="63" t="s">
        <v>103</v>
      </c>
      <c r="C17" s="89"/>
      <c r="D17" s="89"/>
      <c r="E17" s="89"/>
      <c r="F17" s="89">
        <f>(0.0012)*H16</f>
        <v>0.732</v>
      </c>
      <c r="G17" s="87">
        <v>72</v>
      </c>
      <c r="H17" s="89">
        <f>F17*G17</f>
        <v>52.704</v>
      </c>
      <c r="I17" s="166" t="s">
        <v>99</v>
      </c>
      <c r="J17" s="167"/>
      <c r="K17" s="167"/>
      <c r="L17" s="168"/>
    </row>
    <row r="18" spans="1:14" ht="75">
      <c r="A18" s="111" t="s">
        <v>47</v>
      </c>
      <c r="B18" s="62" t="s">
        <v>46</v>
      </c>
      <c r="C18" s="108">
        <f>C16</f>
        <v>5</v>
      </c>
      <c r="D18" s="108">
        <f>D16</f>
        <v>122</v>
      </c>
      <c r="E18" s="89">
        <v>0.05</v>
      </c>
      <c r="F18" s="89"/>
      <c r="G18" s="89"/>
      <c r="H18" s="89">
        <f>C18*D18*E18</f>
        <v>30.5</v>
      </c>
      <c r="I18" s="166" t="s">
        <v>25</v>
      </c>
      <c r="J18" s="167"/>
      <c r="K18" s="167"/>
      <c r="L18" s="168"/>
      <c r="N18" s="20"/>
    </row>
    <row r="19" spans="1:12" ht="60">
      <c r="A19" s="111" t="s">
        <v>45</v>
      </c>
      <c r="B19" s="63" t="s">
        <v>44</v>
      </c>
      <c r="C19" s="89"/>
      <c r="D19" s="89"/>
      <c r="E19" s="89"/>
      <c r="F19" s="89">
        <f>H18</f>
        <v>30.5</v>
      </c>
      <c r="G19" s="87">
        <f>G17</f>
        <v>72</v>
      </c>
      <c r="H19" s="89">
        <f>F19*G19</f>
        <v>2196</v>
      </c>
      <c r="I19" s="166" t="s">
        <v>110</v>
      </c>
      <c r="J19" s="167"/>
      <c r="K19" s="167"/>
      <c r="L19" s="168"/>
    </row>
    <row r="20" spans="1:12" ht="15">
      <c r="A20" s="195" t="s">
        <v>65</v>
      </c>
      <c r="B20" s="205" t="s">
        <v>61</v>
      </c>
      <c r="C20" s="107" t="s">
        <v>85</v>
      </c>
      <c r="D20" s="107" t="s">
        <v>112</v>
      </c>
      <c r="E20" s="107" t="s">
        <v>90</v>
      </c>
      <c r="F20" s="107" t="s">
        <v>82</v>
      </c>
      <c r="G20" s="207" t="s">
        <v>78</v>
      </c>
      <c r="H20" s="208"/>
      <c r="I20" s="160" t="s">
        <v>71</v>
      </c>
      <c r="J20" s="161"/>
      <c r="K20" s="161"/>
      <c r="L20" s="162"/>
    </row>
    <row r="21" spans="1:12" ht="15">
      <c r="A21" s="196"/>
      <c r="B21" s="206"/>
      <c r="C21" s="107" t="s">
        <v>77</v>
      </c>
      <c r="D21" s="107" t="s">
        <v>77</v>
      </c>
      <c r="E21" s="107" t="s">
        <v>77</v>
      </c>
      <c r="F21" s="107" t="s">
        <v>71</v>
      </c>
      <c r="G21" s="209"/>
      <c r="H21" s="210"/>
      <c r="I21" s="163"/>
      <c r="J21" s="164"/>
      <c r="K21" s="164"/>
      <c r="L21" s="165"/>
    </row>
    <row r="22" spans="1:12" ht="89.25" customHeight="1">
      <c r="A22" s="111" t="s">
        <v>43</v>
      </c>
      <c r="B22" s="62" t="s">
        <v>111</v>
      </c>
      <c r="C22" s="89">
        <f>C9</f>
        <v>5.88</v>
      </c>
      <c r="D22" s="108">
        <v>0.3</v>
      </c>
      <c r="E22" s="89">
        <v>0.12</v>
      </c>
      <c r="F22" s="87">
        <v>2</v>
      </c>
      <c r="G22" s="211">
        <f>C22*D22*E22*F22</f>
        <v>0.42336</v>
      </c>
      <c r="H22" s="212"/>
      <c r="I22" s="166" t="s">
        <v>25</v>
      </c>
      <c r="J22" s="167"/>
      <c r="K22" s="167"/>
      <c r="L22" s="168"/>
    </row>
    <row r="23" spans="1:12" ht="15">
      <c r="A23" s="105" t="s">
        <v>88</v>
      </c>
      <c r="B23" s="158" t="s">
        <v>42</v>
      </c>
      <c r="C23" s="158"/>
      <c r="D23" s="158"/>
      <c r="E23" s="158"/>
      <c r="F23" s="158"/>
      <c r="G23" s="158"/>
      <c r="H23" s="158"/>
      <c r="I23" s="158"/>
      <c r="J23" s="158"/>
      <c r="K23" s="158"/>
      <c r="L23" s="158"/>
    </row>
    <row r="24" spans="1:12" ht="15">
      <c r="A24" s="191" t="s">
        <v>65</v>
      </c>
      <c r="B24" s="192" t="s">
        <v>61</v>
      </c>
      <c r="C24" s="169" t="s">
        <v>114</v>
      </c>
      <c r="D24" s="169"/>
      <c r="E24" s="169" t="s">
        <v>115</v>
      </c>
      <c r="F24" s="169"/>
      <c r="G24" s="107" t="s">
        <v>112</v>
      </c>
      <c r="H24" s="107" t="s">
        <v>82</v>
      </c>
      <c r="I24" s="169" t="s">
        <v>78</v>
      </c>
      <c r="J24" s="160" t="s">
        <v>71</v>
      </c>
      <c r="K24" s="161"/>
      <c r="L24" s="162"/>
    </row>
    <row r="25" spans="1:12" ht="15">
      <c r="A25" s="191"/>
      <c r="B25" s="192"/>
      <c r="C25" s="169" t="s">
        <v>77</v>
      </c>
      <c r="D25" s="169"/>
      <c r="E25" s="169" t="s">
        <v>77</v>
      </c>
      <c r="F25" s="169"/>
      <c r="G25" s="107" t="s">
        <v>77</v>
      </c>
      <c r="H25" s="107" t="s">
        <v>71</v>
      </c>
      <c r="I25" s="169"/>
      <c r="J25" s="163"/>
      <c r="K25" s="164"/>
      <c r="L25" s="165"/>
    </row>
    <row r="26" spans="1:12" ht="125.25" customHeight="1">
      <c r="A26" s="64" t="s">
        <v>41</v>
      </c>
      <c r="B26" s="62" t="s">
        <v>113</v>
      </c>
      <c r="C26" s="170">
        <v>2.2</v>
      </c>
      <c r="D26" s="170"/>
      <c r="E26" s="170">
        <v>1.2</v>
      </c>
      <c r="F26" s="170"/>
      <c r="G26" s="108">
        <v>1.2</v>
      </c>
      <c r="H26" s="87">
        <v>4</v>
      </c>
      <c r="I26" s="27">
        <f>(((C26+E26)*G26)/2)*H26</f>
        <v>8.16</v>
      </c>
      <c r="J26" s="166" t="s">
        <v>27</v>
      </c>
      <c r="K26" s="167"/>
      <c r="L26" s="168"/>
    </row>
    <row r="27" spans="1:12" ht="15">
      <c r="A27" s="105" t="s">
        <v>87</v>
      </c>
      <c r="B27" s="158" t="s">
        <v>40</v>
      </c>
      <c r="C27" s="158"/>
      <c r="D27" s="158"/>
      <c r="E27" s="158"/>
      <c r="F27" s="158"/>
      <c r="G27" s="158"/>
      <c r="H27" s="158"/>
      <c r="I27" s="158"/>
      <c r="J27" s="158"/>
      <c r="K27" s="158"/>
      <c r="L27" s="158"/>
    </row>
    <row r="28" spans="1:12" ht="15">
      <c r="A28" s="191" t="s">
        <v>65</v>
      </c>
      <c r="B28" s="192" t="s">
        <v>61</v>
      </c>
      <c r="C28" s="107" t="s">
        <v>85</v>
      </c>
      <c r="D28" s="107" t="s">
        <v>84</v>
      </c>
      <c r="E28" s="107" t="s">
        <v>119</v>
      </c>
      <c r="F28" s="107" t="s">
        <v>82</v>
      </c>
      <c r="G28" s="169" t="s">
        <v>78</v>
      </c>
      <c r="H28" s="160" t="s">
        <v>71</v>
      </c>
      <c r="I28" s="161"/>
      <c r="J28" s="161"/>
      <c r="K28" s="161"/>
      <c r="L28" s="162"/>
    </row>
    <row r="29" spans="1:12" ht="15">
      <c r="A29" s="191"/>
      <c r="B29" s="192"/>
      <c r="C29" s="107" t="s">
        <v>77</v>
      </c>
      <c r="D29" s="107" t="s">
        <v>77</v>
      </c>
      <c r="E29" s="107" t="s">
        <v>76</v>
      </c>
      <c r="F29" s="107" t="s">
        <v>76</v>
      </c>
      <c r="G29" s="169"/>
      <c r="H29" s="163"/>
      <c r="I29" s="164"/>
      <c r="J29" s="164"/>
      <c r="K29" s="164"/>
      <c r="L29" s="165"/>
    </row>
    <row r="30" spans="1:12" ht="90">
      <c r="A30" s="5" t="s">
        <v>116</v>
      </c>
      <c r="B30" s="62" t="s">
        <v>118</v>
      </c>
      <c r="C30" s="94">
        <v>0.1</v>
      </c>
      <c r="D30" s="94">
        <f>D9</f>
        <v>122</v>
      </c>
      <c r="E30" s="94" t="s">
        <v>120</v>
      </c>
      <c r="F30" s="86">
        <v>3</v>
      </c>
      <c r="G30" s="94">
        <f>C30*D30*F30</f>
        <v>36.6</v>
      </c>
      <c r="H30" s="213" t="s">
        <v>27</v>
      </c>
      <c r="I30" s="214"/>
      <c r="J30" s="214"/>
      <c r="K30" s="214"/>
      <c r="L30" s="215"/>
    </row>
    <row r="31" spans="1:12" ht="75">
      <c r="A31" s="111" t="s">
        <v>117</v>
      </c>
      <c r="B31" s="62" t="s">
        <v>121</v>
      </c>
      <c r="C31" s="108">
        <v>0.4</v>
      </c>
      <c r="D31" s="108">
        <v>3</v>
      </c>
      <c r="E31" s="108">
        <f>C9/(2*C31)</f>
        <v>7.35</v>
      </c>
      <c r="F31" s="108">
        <f>ROUNDUP(H26/2,0)</f>
        <v>2</v>
      </c>
      <c r="G31" s="89">
        <f>C31*D31*E31*F31</f>
        <v>17.64</v>
      </c>
      <c r="H31" s="166" t="s">
        <v>27</v>
      </c>
      <c r="I31" s="167"/>
      <c r="J31" s="167"/>
      <c r="K31" s="167"/>
      <c r="L31" s="168"/>
    </row>
    <row r="32" spans="1:12" ht="45">
      <c r="A32" s="111" t="s">
        <v>38</v>
      </c>
      <c r="B32" s="93" t="s">
        <v>122</v>
      </c>
      <c r="C32" s="108">
        <v>0.4</v>
      </c>
      <c r="D32" s="108">
        <f>+E26</f>
        <v>1.2</v>
      </c>
      <c r="E32" s="108" t="s">
        <v>120</v>
      </c>
      <c r="F32" s="108">
        <f>H26</f>
        <v>4</v>
      </c>
      <c r="G32" s="89">
        <f>(D32/C32)*F32</f>
        <v>11.999999999999998</v>
      </c>
      <c r="H32" s="166" t="s">
        <v>27</v>
      </c>
      <c r="I32" s="167"/>
      <c r="J32" s="167"/>
      <c r="K32" s="167"/>
      <c r="L32" s="168"/>
    </row>
    <row r="33" spans="1:12" ht="15">
      <c r="A33" s="195" t="s">
        <v>37</v>
      </c>
      <c r="B33" s="199" t="s">
        <v>61</v>
      </c>
      <c r="C33" s="197" t="s">
        <v>123</v>
      </c>
      <c r="D33" s="197"/>
      <c r="E33" s="198" t="s">
        <v>82</v>
      </c>
      <c r="F33" s="198"/>
      <c r="G33" s="195" t="s">
        <v>78</v>
      </c>
      <c r="H33" s="160" t="s">
        <v>71</v>
      </c>
      <c r="I33" s="161"/>
      <c r="J33" s="161"/>
      <c r="K33" s="161"/>
      <c r="L33" s="162"/>
    </row>
    <row r="34" spans="1:12" ht="15">
      <c r="A34" s="196"/>
      <c r="B34" s="200"/>
      <c r="C34" s="201" t="s">
        <v>27</v>
      </c>
      <c r="D34" s="202"/>
      <c r="E34" s="203" t="s">
        <v>76</v>
      </c>
      <c r="F34" s="204"/>
      <c r="G34" s="196"/>
      <c r="H34" s="163"/>
      <c r="I34" s="164"/>
      <c r="J34" s="164"/>
      <c r="K34" s="164"/>
      <c r="L34" s="165"/>
    </row>
    <row r="35" spans="1:12" ht="75">
      <c r="A35" s="111" t="s">
        <v>124</v>
      </c>
      <c r="B35" s="62" t="s">
        <v>127</v>
      </c>
      <c r="C35" s="216">
        <v>0.3</v>
      </c>
      <c r="D35" s="217"/>
      <c r="E35" s="193">
        <v>1</v>
      </c>
      <c r="F35" s="194"/>
      <c r="G35" s="89">
        <f>+C35*E35</f>
        <v>0.3</v>
      </c>
      <c r="H35" s="166" t="s">
        <v>27</v>
      </c>
      <c r="I35" s="167"/>
      <c r="J35" s="167"/>
      <c r="K35" s="167"/>
      <c r="L35" s="168"/>
    </row>
    <row r="36" spans="1:12" ht="60">
      <c r="A36" s="111" t="s">
        <v>125</v>
      </c>
      <c r="B36" s="62" t="s">
        <v>128</v>
      </c>
      <c r="C36" s="216">
        <v>0.13</v>
      </c>
      <c r="D36" s="217"/>
      <c r="E36" s="193"/>
      <c r="F36" s="194"/>
      <c r="G36" s="89">
        <f aca="true" t="shared" si="0" ref="G36:G38">+C36*E36</f>
        <v>0</v>
      </c>
      <c r="H36" s="166" t="s">
        <v>27</v>
      </c>
      <c r="I36" s="167"/>
      <c r="J36" s="167"/>
      <c r="K36" s="167"/>
      <c r="L36" s="168"/>
    </row>
    <row r="37" spans="1:12" ht="75">
      <c r="A37" s="111" t="s">
        <v>126</v>
      </c>
      <c r="B37" s="62" t="s">
        <v>129</v>
      </c>
      <c r="C37" s="216">
        <v>0.2</v>
      </c>
      <c r="D37" s="217"/>
      <c r="E37" s="193"/>
      <c r="F37" s="194"/>
      <c r="G37" s="89">
        <f t="shared" si="0"/>
        <v>0</v>
      </c>
      <c r="H37" s="166" t="s">
        <v>27</v>
      </c>
      <c r="I37" s="167"/>
      <c r="J37" s="167"/>
      <c r="K37" s="167"/>
      <c r="L37" s="168"/>
    </row>
    <row r="38" spans="1:12" ht="75">
      <c r="A38" s="111" t="s">
        <v>131</v>
      </c>
      <c r="B38" s="62" t="s">
        <v>130</v>
      </c>
      <c r="C38" s="216">
        <v>0.125</v>
      </c>
      <c r="D38" s="217"/>
      <c r="E38" s="193">
        <f>F31</f>
        <v>2</v>
      </c>
      <c r="F38" s="194"/>
      <c r="G38" s="89">
        <f t="shared" si="0"/>
        <v>0.25</v>
      </c>
      <c r="H38" s="166" t="s">
        <v>27</v>
      </c>
      <c r="I38" s="167"/>
      <c r="J38" s="167"/>
      <c r="K38" s="167"/>
      <c r="L38" s="168"/>
    </row>
    <row r="39" spans="1:12" ht="15">
      <c r="A39" s="195" t="s">
        <v>132</v>
      </c>
      <c r="B39" s="199" t="s">
        <v>61</v>
      </c>
      <c r="C39" s="201" t="s">
        <v>112</v>
      </c>
      <c r="D39" s="202"/>
      <c r="E39" s="203" t="s">
        <v>82</v>
      </c>
      <c r="F39" s="204"/>
      <c r="G39" s="195" t="s">
        <v>78</v>
      </c>
      <c r="H39" s="160" t="s">
        <v>71</v>
      </c>
      <c r="I39" s="161"/>
      <c r="J39" s="161"/>
      <c r="K39" s="161"/>
      <c r="L39" s="162"/>
    </row>
    <row r="40" spans="1:12" ht="15">
      <c r="A40" s="196"/>
      <c r="B40" s="200"/>
      <c r="C40" s="201" t="s">
        <v>77</v>
      </c>
      <c r="D40" s="202"/>
      <c r="E40" s="203" t="s">
        <v>71</v>
      </c>
      <c r="F40" s="204"/>
      <c r="G40" s="196"/>
      <c r="H40" s="163"/>
      <c r="I40" s="164"/>
      <c r="J40" s="164"/>
      <c r="K40" s="164"/>
      <c r="L40" s="165"/>
    </row>
    <row r="41" spans="1:12" ht="60">
      <c r="A41" s="111" t="s">
        <v>133</v>
      </c>
      <c r="B41" s="92" t="s">
        <v>153</v>
      </c>
      <c r="C41" s="216">
        <v>2.8</v>
      </c>
      <c r="D41" s="217"/>
      <c r="E41" s="216">
        <f>SUM(E35:F38)</f>
        <v>3</v>
      </c>
      <c r="F41" s="217"/>
      <c r="G41" s="89">
        <f>C41*E41</f>
        <v>8.399999999999999</v>
      </c>
      <c r="H41" s="166" t="s">
        <v>3</v>
      </c>
      <c r="I41" s="167"/>
      <c r="J41" s="167"/>
      <c r="K41" s="167"/>
      <c r="L41" s="168"/>
    </row>
    <row r="42" spans="1:15" ht="15">
      <c r="A42" s="105" t="s">
        <v>86</v>
      </c>
      <c r="B42" s="158" t="s">
        <v>35</v>
      </c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O42" s="11"/>
    </row>
    <row r="43" spans="1:13" ht="30">
      <c r="A43" s="191" t="s">
        <v>65</v>
      </c>
      <c r="B43" s="192" t="s">
        <v>61</v>
      </c>
      <c r="C43" s="107" t="s">
        <v>85</v>
      </c>
      <c r="D43" s="107" t="s">
        <v>84</v>
      </c>
      <c r="E43" s="107" t="s">
        <v>83</v>
      </c>
      <c r="F43" s="107" t="s">
        <v>82</v>
      </c>
      <c r="G43" s="107" t="s">
        <v>81</v>
      </c>
      <c r="H43" s="106" t="s">
        <v>80</v>
      </c>
      <c r="I43" s="106" t="s">
        <v>79</v>
      </c>
      <c r="J43" s="159" t="s">
        <v>104</v>
      </c>
      <c r="K43" s="169" t="s">
        <v>78</v>
      </c>
      <c r="L43" s="169" t="s">
        <v>71</v>
      </c>
      <c r="M43" s="19"/>
    </row>
    <row r="44" spans="1:12" ht="15">
      <c r="A44" s="191"/>
      <c r="B44" s="192"/>
      <c r="C44" s="107" t="s">
        <v>77</v>
      </c>
      <c r="D44" s="107" t="s">
        <v>77</v>
      </c>
      <c r="E44" s="107" t="s">
        <v>77</v>
      </c>
      <c r="F44" s="107" t="s">
        <v>76</v>
      </c>
      <c r="G44" s="107" t="s">
        <v>75</v>
      </c>
      <c r="H44" s="107" t="s">
        <v>74</v>
      </c>
      <c r="I44" s="107" t="s">
        <v>73</v>
      </c>
      <c r="J44" s="159"/>
      <c r="K44" s="169"/>
      <c r="L44" s="169"/>
    </row>
    <row r="45" spans="1:12" ht="15">
      <c r="A45" s="218" t="s">
        <v>134</v>
      </c>
      <c r="B45" s="219"/>
      <c r="C45" s="219"/>
      <c r="D45" s="219"/>
      <c r="E45" s="219"/>
      <c r="F45" s="219"/>
      <c r="G45" s="219"/>
      <c r="H45" s="219"/>
      <c r="I45" s="219"/>
      <c r="J45" s="219"/>
      <c r="K45" s="219"/>
      <c r="L45" s="220"/>
    </row>
    <row r="46" spans="1:12" ht="60">
      <c r="A46" s="64" t="s">
        <v>34</v>
      </c>
      <c r="B46" s="62" t="s">
        <v>33</v>
      </c>
      <c r="C46" s="89">
        <v>0.14</v>
      </c>
      <c r="D46" s="87">
        <f>2*D9</f>
        <v>244</v>
      </c>
      <c r="E46" s="89" t="s">
        <v>120</v>
      </c>
      <c r="F46" s="89" t="s">
        <v>120</v>
      </c>
      <c r="G46" s="89" t="s">
        <v>120</v>
      </c>
      <c r="H46" s="89" t="s">
        <v>120</v>
      </c>
      <c r="I46" s="96" t="s">
        <v>120</v>
      </c>
      <c r="J46" s="96" t="s">
        <v>120</v>
      </c>
      <c r="K46" s="89">
        <f>D46</f>
        <v>244</v>
      </c>
      <c r="L46" s="111" t="s">
        <v>3</v>
      </c>
    </row>
    <row r="47" spans="1:12" ht="60">
      <c r="A47" s="64" t="s">
        <v>32</v>
      </c>
      <c r="B47" s="62" t="s">
        <v>31</v>
      </c>
      <c r="C47" s="89">
        <v>0.3</v>
      </c>
      <c r="D47" s="87">
        <f>D46</f>
        <v>244</v>
      </c>
      <c r="E47" s="89" t="s">
        <v>120</v>
      </c>
      <c r="F47" s="89" t="s">
        <v>120</v>
      </c>
      <c r="G47" s="89" t="s">
        <v>120</v>
      </c>
      <c r="H47" s="89" t="s">
        <v>120</v>
      </c>
      <c r="I47" s="89" t="s">
        <v>120</v>
      </c>
      <c r="J47" s="89" t="s">
        <v>120</v>
      </c>
      <c r="K47" s="89">
        <f>D47</f>
        <v>244</v>
      </c>
      <c r="L47" s="111" t="s">
        <v>3</v>
      </c>
    </row>
    <row r="48" spans="1:12" ht="195">
      <c r="A48" s="64" t="s">
        <v>30</v>
      </c>
      <c r="B48" s="62" t="s">
        <v>151</v>
      </c>
      <c r="C48" s="108">
        <f>C47+C46</f>
        <v>0.44</v>
      </c>
      <c r="D48" s="108">
        <f>D47</f>
        <v>244</v>
      </c>
      <c r="E48" s="108">
        <v>0.15</v>
      </c>
      <c r="F48" s="89" t="s">
        <v>120</v>
      </c>
      <c r="G48" s="89" t="s">
        <v>120</v>
      </c>
      <c r="H48" s="89" t="s">
        <v>120</v>
      </c>
      <c r="I48" s="89" t="s">
        <v>120</v>
      </c>
      <c r="J48" s="89" t="s">
        <v>120</v>
      </c>
      <c r="K48" s="89">
        <f>C48*D48*E48</f>
        <v>16.104</v>
      </c>
      <c r="L48" s="111" t="s">
        <v>25</v>
      </c>
    </row>
    <row r="49" spans="1:12" ht="60">
      <c r="A49" s="64" t="s">
        <v>29</v>
      </c>
      <c r="B49" s="62" t="s">
        <v>28</v>
      </c>
      <c r="C49" s="108">
        <f>C48</f>
        <v>0.44</v>
      </c>
      <c r="D49" s="108">
        <f>D48</f>
        <v>244</v>
      </c>
      <c r="E49" s="89" t="s">
        <v>120</v>
      </c>
      <c r="F49" s="89" t="s">
        <v>120</v>
      </c>
      <c r="G49" s="89" t="s">
        <v>120</v>
      </c>
      <c r="H49" s="89" t="s">
        <v>120</v>
      </c>
      <c r="I49" s="89" t="s">
        <v>120</v>
      </c>
      <c r="J49" s="89" t="s">
        <v>120</v>
      </c>
      <c r="K49" s="95">
        <f>C49*D49</f>
        <v>107.36</v>
      </c>
      <c r="L49" s="73" t="s">
        <v>27</v>
      </c>
    </row>
    <row r="50" spans="1:12" ht="60">
      <c r="A50" s="64" t="s">
        <v>26</v>
      </c>
      <c r="B50" s="62" t="s">
        <v>135</v>
      </c>
      <c r="C50" s="108"/>
      <c r="D50" s="108"/>
      <c r="E50" s="89"/>
      <c r="F50" s="89"/>
      <c r="G50" s="87">
        <v>5.49</v>
      </c>
      <c r="H50" s="89">
        <f>K48*J50</f>
        <v>20.13</v>
      </c>
      <c r="I50" s="89"/>
      <c r="J50" s="89">
        <v>1.25</v>
      </c>
      <c r="K50" s="95">
        <f>G50*H50</f>
        <v>110.5137</v>
      </c>
      <c r="L50" s="73" t="s">
        <v>136</v>
      </c>
    </row>
    <row r="51" spans="1:12" ht="15">
      <c r="A51" s="201" t="s">
        <v>137</v>
      </c>
      <c r="B51" s="221"/>
      <c r="C51" s="221"/>
      <c r="D51" s="221"/>
      <c r="E51" s="221"/>
      <c r="F51" s="221"/>
      <c r="G51" s="221"/>
      <c r="H51" s="221"/>
      <c r="I51" s="221"/>
      <c r="J51" s="221"/>
      <c r="K51" s="221"/>
      <c r="L51" s="202"/>
    </row>
    <row r="52" spans="1:12" ht="45">
      <c r="A52" s="74" t="s">
        <v>24</v>
      </c>
      <c r="B52" s="93" t="s">
        <v>9</v>
      </c>
      <c r="C52" s="76" t="s">
        <v>120</v>
      </c>
      <c r="D52" s="86"/>
      <c r="E52" s="76" t="s">
        <v>120</v>
      </c>
      <c r="F52" s="76" t="s">
        <v>120</v>
      </c>
      <c r="G52" s="76" t="s">
        <v>120</v>
      </c>
      <c r="H52" s="76">
        <f>D52*I52</f>
        <v>0</v>
      </c>
      <c r="I52" s="76">
        <v>0.13</v>
      </c>
      <c r="J52" s="76"/>
      <c r="K52" s="76">
        <f>D52</f>
        <v>0</v>
      </c>
      <c r="L52" s="75" t="s">
        <v>3</v>
      </c>
    </row>
    <row r="53" spans="1:12" ht="225">
      <c r="A53" s="74" t="s">
        <v>21</v>
      </c>
      <c r="B53" s="93" t="s">
        <v>154</v>
      </c>
      <c r="C53" s="76">
        <v>0.9</v>
      </c>
      <c r="D53" s="76">
        <f>D52</f>
        <v>0</v>
      </c>
      <c r="E53" s="76">
        <v>1</v>
      </c>
      <c r="F53" s="76" t="s">
        <v>120</v>
      </c>
      <c r="G53" s="76" t="s">
        <v>120</v>
      </c>
      <c r="H53" s="76" t="s">
        <v>120</v>
      </c>
      <c r="I53" s="76" t="s">
        <v>120</v>
      </c>
      <c r="J53" s="76" t="s">
        <v>120</v>
      </c>
      <c r="K53" s="76">
        <f>C53*D53*E53</f>
        <v>0</v>
      </c>
      <c r="L53" s="75" t="s">
        <v>25</v>
      </c>
    </row>
    <row r="54" spans="1:12" ht="75">
      <c r="A54" s="74" t="s">
        <v>18</v>
      </c>
      <c r="B54" s="93" t="s">
        <v>158</v>
      </c>
      <c r="C54" s="76">
        <v>0.9</v>
      </c>
      <c r="D54" s="76">
        <f>D52</f>
        <v>0</v>
      </c>
      <c r="E54" s="76" t="s">
        <v>120</v>
      </c>
      <c r="F54" s="76" t="s">
        <v>120</v>
      </c>
      <c r="G54" s="76" t="s">
        <v>120</v>
      </c>
      <c r="H54" s="76" t="s">
        <v>120</v>
      </c>
      <c r="I54" s="76" t="s">
        <v>120</v>
      </c>
      <c r="J54" s="76" t="s">
        <v>120</v>
      </c>
      <c r="K54" s="76">
        <f>C54*D54</f>
        <v>0</v>
      </c>
      <c r="L54" s="75" t="s">
        <v>25</v>
      </c>
    </row>
    <row r="55" spans="1:12" ht="105">
      <c r="A55" s="64" t="s">
        <v>16</v>
      </c>
      <c r="B55" s="93" t="s">
        <v>159</v>
      </c>
      <c r="C55" s="108">
        <v>0.9</v>
      </c>
      <c r="D55" s="108">
        <f>D53</f>
        <v>0</v>
      </c>
      <c r="E55" s="108">
        <f>E53</f>
        <v>1</v>
      </c>
      <c r="F55" s="89" t="s">
        <v>120</v>
      </c>
      <c r="G55" s="89" t="s">
        <v>120</v>
      </c>
      <c r="H55" s="89" t="s">
        <v>120</v>
      </c>
      <c r="I55" s="89" t="s">
        <v>120</v>
      </c>
      <c r="J55" s="89" t="s">
        <v>120</v>
      </c>
      <c r="K55" s="95">
        <f>K53-H52</f>
        <v>0</v>
      </c>
      <c r="L55" s="73" t="s">
        <v>25</v>
      </c>
    </row>
    <row r="56" spans="1:12" ht="120">
      <c r="A56" s="64" t="s">
        <v>13</v>
      </c>
      <c r="B56" s="93" t="s">
        <v>160</v>
      </c>
      <c r="C56" s="108" t="s">
        <v>120</v>
      </c>
      <c r="D56" s="108">
        <f>D52</f>
        <v>0</v>
      </c>
      <c r="E56" s="108" t="s">
        <v>120</v>
      </c>
      <c r="F56" s="89" t="s">
        <v>120</v>
      </c>
      <c r="G56" s="89" t="s">
        <v>120</v>
      </c>
      <c r="H56" s="89" t="s">
        <v>120</v>
      </c>
      <c r="I56" s="89" t="s">
        <v>120</v>
      </c>
      <c r="J56" s="89" t="s">
        <v>120</v>
      </c>
      <c r="K56" s="95">
        <f>D56</f>
        <v>0</v>
      </c>
      <c r="L56" s="73" t="s">
        <v>3</v>
      </c>
    </row>
    <row r="57" spans="1:12" ht="60">
      <c r="A57" s="64" t="s">
        <v>11</v>
      </c>
      <c r="B57" s="63" t="s">
        <v>161</v>
      </c>
      <c r="C57" s="89" t="s">
        <v>120</v>
      </c>
      <c r="D57" s="89" t="s">
        <v>120</v>
      </c>
      <c r="E57" s="89" t="s">
        <v>120</v>
      </c>
      <c r="F57" s="89" t="s">
        <v>120</v>
      </c>
      <c r="G57" s="87"/>
      <c r="H57" s="89">
        <f>H52</f>
        <v>0</v>
      </c>
      <c r="I57" s="89" t="s">
        <v>120</v>
      </c>
      <c r="J57" s="89">
        <v>1.25</v>
      </c>
      <c r="K57" s="89">
        <f>G57*H57*J57</f>
        <v>0</v>
      </c>
      <c r="L57" s="111" t="s">
        <v>72</v>
      </c>
    </row>
    <row r="58" spans="1:12" ht="45">
      <c r="A58" s="64" t="s">
        <v>8</v>
      </c>
      <c r="B58" s="62" t="s">
        <v>12</v>
      </c>
      <c r="C58" s="89" t="s">
        <v>120</v>
      </c>
      <c r="D58" s="87"/>
      <c r="E58" s="89" t="s">
        <v>120</v>
      </c>
      <c r="F58" s="89" t="s">
        <v>120</v>
      </c>
      <c r="G58" s="97" t="s">
        <v>120</v>
      </c>
      <c r="H58" s="89">
        <f>D58*I58</f>
        <v>0</v>
      </c>
      <c r="I58" s="89">
        <f>3.14*((0.3)^2)</f>
        <v>0.2826</v>
      </c>
      <c r="J58" s="89" t="s">
        <v>120</v>
      </c>
      <c r="K58" s="89">
        <f>D58</f>
        <v>0</v>
      </c>
      <c r="L58" s="111" t="s">
        <v>3</v>
      </c>
    </row>
    <row r="59" spans="1:12" ht="225">
      <c r="A59" s="64" t="s">
        <v>7</v>
      </c>
      <c r="B59" s="93" t="s">
        <v>155</v>
      </c>
      <c r="C59" s="89">
        <v>1.15</v>
      </c>
      <c r="D59" s="108">
        <f>D58</f>
        <v>0</v>
      </c>
      <c r="E59" s="89">
        <f>0.6+0.6</f>
        <v>1.2</v>
      </c>
      <c r="F59" s="89" t="s">
        <v>120</v>
      </c>
      <c r="G59" s="97" t="s">
        <v>120</v>
      </c>
      <c r="H59" s="89" t="s">
        <v>120</v>
      </c>
      <c r="I59" s="89" t="s">
        <v>120</v>
      </c>
      <c r="J59" s="89" t="s">
        <v>120</v>
      </c>
      <c r="K59" s="89">
        <f>C59*D59*E59</f>
        <v>0</v>
      </c>
      <c r="L59" s="111" t="s">
        <v>25</v>
      </c>
    </row>
    <row r="60" spans="1:12" ht="75">
      <c r="A60" s="64" t="s">
        <v>138</v>
      </c>
      <c r="B60" s="93" t="s">
        <v>162</v>
      </c>
      <c r="C60" s="89">
        <f>C59</f>
        <v>1.15</v>
      </c>
      <c r="D60" s="108">
        <f>D58</f>
        <v>0</v>
      </c>
      <c r="E60" s="89" t="s">
        <v>120</v>
      </c>
      <c r="F60" s="89" t="s">
        <v>120</v>
      </c>
      <c r="G60" s="97" t="s">
        <v>120</v>
      </c>
      <c r="H60" s="89" t="s">
        <v>120</v>
      </c>
      <c r="I60" s="89" t="s">
        <v>120</v>
      </c>
      <c r="J60" s="89" t="s">
        <v>120</v>
      </c>
      <c r="K60" s="89">
        <f>C60*D60</f>
        <v>0</v>
      </c>
      <c r="L60" s="111" t="s">
        <v>27</v>
      </c>
    </row>
    <row r="61" spans="1:12" ht="120">
      <c r="A61" s="64" t="s">
        <v>139</v>
      </c>
      <c r="B61" s="93" t="s">
        <v>163</v>
      </c>
      <c r="C61" s="89">
        <f>C59</f>
        <v>1.15</v>
      </c>
      <c r="D61" s="108">
        <f>D58</f>
        <v>0</v>
      </c>
      <c r="E61" s="89">
        <f>E59</f>
        <v>1.2</v>
      </c>
      <c r="F61" s="89" t="s">
        <v>120</v>
      </c>
      <c r="G61" s="97" t="s">
        <v>120</v>
      </c>
      <c r="H61" s="89" t="s">
        <v>120</v>
      </c>
      <c r="I61" s="89" t="s">
        <v>120</v>
      </c>
      <c r="J61" s="89" t="s">
        <v>120</v>
      </c>
      <c r="K61" s="89">
        <f>(K59)-(H58)</f>
        <v>0</v>
      </c>
      <c r="L61" s="111" t="s">
        <v>25</v>
      </c>
    </row>
    <row r="62" spans="1:12" ht="120">
      <c r="A62" s="64" t="s">
        <v>140</v>
      </c>
      <c r="B62" s="93" t="s">
        <v>164</v>
      </c>
      <c r="C62" s="89" t="s">
        <v>120</v>
      </c>
      <c r="D62" s="108">
        <f>D58</f>
        <v>0</v>
      </c>
      <c r="E62" s="89" t="s">
        <v>120</v>
      </c>
      <c r="F62" s="89" t="s">
        <v>120</v>
      </c>
      <c r="G62" s="97" t="s">
        <v>120</v>
      </c>
      <c r="H62" s="89" t="s">
        <v>120</v>
      </c>
      <c r="I62" s="89" t="s">
        <v>120</v>
      </c>
      <c r="J62" s="89" t="s">
        <v>120</v>
      </c>
      <c r="K62" s="89">
        <f>D62</f>
        <v>0</v>
      </c>
      <c r="L62" s="111" t="s">
        <v>3</v>
      </c>
    </row>
    <row r="63" spans="1:12" ht="60">
      <c r="A63" s="64" t="s">
        <v>141</v>
      </c>
      <c r="B63" s="63" t="s">
        <v>165</v>
      </c>
      <c r="C63" s="89" t="s">
        <v>120</v>
      </c>
      <c r="D63" s="108" t="s">
        <v>120</v>
      </c>
      <c r="E63" s="89" t="s">
        <v>120</v>
      </c>
      <c r="F63" s="89" t="s">
        <v>120</v>
      </c>
      <c r="G63" s="87"/>
      <c r="H63" s="89">
        <f>H58</f>
        <v>0</v>
      </c>
      <c r="I63" s="89" t="s">
        <v>120</v>
      </c>
      <c r="J63" s="89">
        <v>1.25</v>
      </c>
      <c r="K63" s="89">
        <f>G63*H63*J63</f>
        <v>0</v>
      </c>
      <c r="L63" s="111" t="s">
        <v>136</v>
      </c>
    </row>
    <row r="64" spans="1:12" ht="90">
      <c r="A64" s="64" t="s">
        <v>142</v>
      </c>
      <c r="B64" s="62" t="s">
        <v>19</v>
      </c>
      <c r="C64" s="89" t="s">
        <v>120</v>
      </c>
      <c r="D64" s="89" t="s">
        <v>120</v>
      </c>
      <c r="E64" s="89" t="s">
        <v>120</v>
      </c>
      <c r="F64" s="87"/>
      <c r="G64" s="89" t="s">
        <v>120</v>
      </c>
      <c r="H64" s="89" t="s">
        <v>120</v>
      </c>
      <c r="I64" s="89" t="s">
        <v>120</v>
      </c>
      <c r="J64" s="89" t="s">
        <v>120</v>
      </c>
      <c r="K64" s="89">
        <f>F64</f>
        <v>0</v>
      </c>
      <c r="L64" s="111" t="s">
        <v>71</v>
      </c>
    </row>
    <row r="65" spans="1:12" ht="90">
      <c r="A65" s="64" t="s">
        <v>143</v>
      </c>
      <c r="B65" s="62" t="s">
        <v>17</v>
      </c>
      <c r="C65" s="89" t="s">
        <v>120</v>
      </c>
      <c r="D65" s="89" t="s">
        <v>120</v>
      </c>
      <c r="E65" s="89" t="s">
        <v>120</v>
      </c>
      <c r="F65" s="87"/>
      <c r="G65" s="89" t="s">
        <v>120</v>
      </c>
      <c r="H65" s="89" t="s">
        <v>120</v>
      </c>
      <c r="I65" s="89" t="s">
        <v>120</v>
      </c>
      <c r="J65" s="89" t="s">
        <v>120</v>
      </c>
      <c r="K65" s="89">
        <f>F65</f>
        <v>0</v>
      </c>
      <c r="L65" s="111" t="s">
        <v>71</v>
      </c>
    </row>
    <row r="66" spans="1:12" ht="60">
      <c r="A66" s="64" t="s">
        <v>144</v>
      </c>
      <c r="B66" s="62" t="s">
        <v>15</v>
      </c>
      <c r="C66" s="89" t="s">
        <v>120</v>
      </c>
      <c r="D66" s="89" t="s">
        <v>120</v>
      </c>
      <c r="E66" s="89" t="s">
        <v>120</v>
      </c>
      <c r="F66" s="108">
        <f>F65</f>
        <v>0</v>
      </c>
      <c r="G66" s="89" t="s">
        <v>120</v>
      </c>
      <c r="H66" s="89" t="s">
        <v>120</v>
      </c>
      <c r="I66" s="89" t="s">
        <v>120</v>
      </c>
      <c r="J66" s="89" t="s">
        <v>120</v>
      </c>
      <c r="K66" s="89">
        <f>F66</f>
        <v>0</v>
      </c>
      <c r="L66" s="111" t="s">
        <v>71</v>
      </c>
    </row>
  </sheetData>
  <sheetProtection algorithmName="SHA-512" hashValue="LejAUfWZ0Is8KubHV9a4DHjc9bVx3GWQKg/1PgDwMg03CHIE7Oya25w79JjtjRYa5sbliPMhA66ydzWtcxtMAA==" saltValue="R0dEkUro3Mh5Kw5eW61VCQ==" spinCount="100000" sheet="1" objects="1" scenarios="1"/>
  <mergeCells count="87">
    <mergeCell ref="A14:A15"/>
    <mergeCell ref="B14:B15"/>
    <mergeCell ref="H14:H15"/>
    <mergeCell ref="I14:L15"/>
    <mergeCell ref="A1:L1"/>
    <mergeCell ref="A2:L2"/>
    <mergeCell ref="A3:L3"/>
    <mergeCell ref="A5:L5"/>
    <mergeCell ref="B6:L6"/>
    <mergeCell ref="A7:A8"/>
    <mergeCell ref="B7:B8"/>
    <mergeCell ref="I7:I8"/>
    <mergeCell ref="J7:L8"/>
    <mergeCell ref="J9:L9"/>
    <mergeCell ref="J10:L10"/>
    <mergeCell ref="J11:L11"/>
    <mergeCell ref="J12:L12"/>
    <mergeCell ref="B13:L13"/>
    <mergeCell ref="I16:L16"/>
    <mergeCell ref="I17:L17"/>
    <mergeCell ref="I18:L18"/>
    <mergeCell ref="I19:L19"/>
    <mergeCell ref="A20:A21"/>
    <mergeCell ref="B20:B21"/>
    <mergeCell ref="G20:H21"/>
    <mergeCell ref="I20:L21"/>
    <mergeCell ref="A28:A29"/>
    <mergeCell ref="B28:B29"/>
    <mergeCell ref="G28:G29"/>
    <mergeCell ref="H28:L29"/>
    <mergeCell ref="G22:H22"/>
    <mergeCell ref="I22:L22"/>
    <mergeCell ref="B23:L23"/>
    <mergeCell ref="A24:A25"/>
    <mergeCell ref="B24:B25"/>
    <mergeCell ref="C24:D24"/>
    <mergeCell ref="E24:F24"/>
    <mergeCell ref="I24:I25"/>
    <mergeCell ref="J24:L25"/>
    <mergeCell ref="C25:D25"/>
    <mergeCell ref="E25:F25"/>
    <mergeCell ref="C26:D26"/>
    <mergeCell ref="E26:F26"/>
    <mergeCell ref="J26:L26"/>
    <mergeCell ref="B27:L27"/>
    <mergeCell ref="H30:L30"/>
    <mergeCell ref="H31:L31"/>
    <mergeCell ref="H32:L32"/>
    <mergeCell ref="A33:A34"/>
    <mergeCell ref="B33:B34"/>
    <mergeCell ref="C33:D33"/>
    <mergeCell ref="E33:F33"/>
    <mergeCell ref="G33:G34"/>
    <mergeCell ref="H33:L34"/>
    <mergeCell ref="C34:D34"/>
    <mergeCell ref="E34:F34"/>
    <mergeCell ref="C35:D35"/>
    <mergeCell ref="E35:F35"/>
    <mergeCell ref="H35:L35"/>
    <mergeCell ref="C36:D36"/>
    <mergeCell ref="E36:F36"/>
    <mergeCell ref="H36:L36"/>
    <mergeCell ref="H39:L40"/>
    <mergeCell ref="C40:D40"/>
    <mergeCell ref="E40:F40"/>
    <mergeCell ref="C37:D37"/>
    <mergeCell ref="E37:F37"/>
    <mergeCell ref="H37:L37"/>
    <mergeCell ref="C38:D38"/>
    <mergeCell ref="E38:F38"/>
    <mergeCell ref="H38:L38"/>
    <mergeCell ref="A39:A40"/>
    <mergeCell ref="B39:B40"/>
    <mergeCell ref="C39:D39"/>
    <mergeCell ref="E39:F39"/>
    <mergeCell ref="G39:G40"/>
    <mergeCell ref="A45:L45"/>
    <mergeCell ref="A51:L51"/>
    <mergeCell ref="C41:D41"/>
    <mergeCell ref="E41:F41"/>
    <mergeCell ref="H41:L41"/>
    <mergeCell ref="B42:L42"/>
    <mergeCell ref="A43:A44"/>
    <mergeCell ref="B43:B44"/>
    <mergeCell ref="J43:J44"/>
    <mergeCell ref="K43:K44"/>
    <mergeCell ref="L43:L44"/>
  </mergeCells>
  <dataValidations count="1">
    <dataValidation type="decimal" allowBlank="1" showInputMessage="1" showErrorMessage="1" sqref="E10">
      <formula1>0.1</formula1>
      <formula2>0.15</formula2>
    </dataValidation>
  </dataValidations>
  <hyperlinks>
    <hyperlink ref="L49" r:id="rId1" display="m@"/>
  </hyperlinks>
  <printOptions/>
  <pageMargins left="0.5118110236220472" right="0.5118110236220472" top="1.3779527559055118" bottom="1.1811023622047245" header="0.31496062992125984" footer="0.31496062992125984"/>
  <pageSetup horizontalDpi="360" verticalDpi="360" orientation="portrait" paperSize="9" scale="51" r:id="rId5"/>
  <headerFooter scaleWithDoc="0">
    <oddHeader>&amp;C&amp;G</oddHeader>
    <oddFooter>&amp;C&amp;G&amp;R&amp;G</oddFooter>
  </headerFooter>
  <legacyDrawing r:id="rId3"/>
  <legacyDrawingHF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view="pageBreakPreview" zoomScaleSheetLayoutView="100" workbookViewId="0" topLeftCell="A1">
      <selection activeCell="A8" sqref="A8"/>
    </sheetView>
  </sheetViews>
  <sheetFormatPr defaultColWidth="9.140625" defaultRowHeight="15"/>
  <cols>
    <col min="2" max="2" width="10.57421875" style="0" customWidth="1"/>
    <col min="4" max="4" width="12.140625" style="0" customWidth="1"/>
    <col min="5" max="5" width="30.57421875" style="0" customWidth="1"/>
    <col min="6" max="6" width="6.7109375" style="0" customWidth="1"/>
    <col min="7" max="7" width="17.421875" style="0" customWidth="1"/>
    <col min="8" max="8" width="14.421875" style="0" customWidth="1"/>
    <col min="9" max="9" width="11.8515625" style="0" customWidth="1"/>
    <col min="10" max="11" width="14.421875" style="0" customWidth="1"/>
  </cols>
  <sheetData>
    <row r="1" spans="1:11" ht="18.75">
      <c r="A1" s="130" t="s">
        <v>70</v>
      </c>
      <c r="B1" s="131"/>
      <c r="C1" s="131"/>
      <c r="D1" s="131"/>
      <c r="E1" s="131"/>
      <c r="F1" s="131"/>
      <c r="G1" s="131"/>
      <c r="H1" s="131"/>
      <c r="I1" s="131"/>
      <c r="J1" s="131"/>
      <c r="K1" s="79"/>
    </row>
    <row r="2" spans="1:11" ht="18.75">
      <c r="A2" s="143" t="s">
        <v>167</v>
      </c>
      <c r="B2" s="144"/>
      <c r="C2" s="144"/>
      <c r="D2" s="144"/>
      <c r="E2" s="144"/>
      <c r="F2" s="144"/>
      <c r="G2" s="144"/>
      <c r="H2" s="144"/>
      <c r="I2" s="144"/>
      <c r="J2" s="144"/>
      <c r="K2" s="145"/>
    </row>
    <row r="3" spans="1:11" ht="18.75">
      <c r="A3" s="132" t="s">
        <v>69</v>
      </c>
      <c r="B3" s="133"/>
      <c r="C3" s="133"/>
      <c r="D3" s="133"/>
      <c r="E3" s="133"/>
      <c r="F3" s="133"/>
      <c r="G3" s="133"/>
      <c r="H3" s="133"/>
      <c r="I3" s="133"/>
      <c r="J3" s="133"/>
      <c r="K3" s="18"/>
    </row>
    <row r="4" spans="1:11" ht="18.75">
      <c r="A4" s="17"/>
      <c r="B4" s="109"/>
      <c r="C4" s="109"/>
      <c r="D4" s="109"/>
      <c r="E4" s="109"/>
      <c r="F4" s="109"/>
      <c r="G4" s="109"/>
      <c r="H4" s="109"/>
      <c r="I4" s="137" t="s">
        <v>68</v>
      </c>
      <c r="J4" s="137"/>
      <c r="K4" s="80">
        <v>14.02</v>
      </c>
    </row>
    <row r="5" spans="1:11" ht="15">
      <c r="A5" s="15" t="s">
        <v>67</v>
      </c>
      <c r="B5" s="14"/>
      <c r="C5" s="14"/>
      <c r="D5" s="14"/>
      <c r="E5" s="14"/>
      <c r="F5" s="14"/>
      <c r="G5" s="14"/>
      <c r="H5" s="13"/>
      <c r="I5" s="137" t="s">
        <v>66</v>
      </c>
      <c r="J5" s="137"/>
      <c r="K5" s="80">
        <v>20.97</v>
      </c>
    </row>
    <row r="6" spans="1:14" ht="15">
      <c r="A6" s="15"/>
      <c r="B6" s="14"/>
      <c r="C6" s="14"/>
      <c r="D6" s="14"/>
      <c r="E6" s="14"/>
      <c r="F6" s="14"/>
      <c r="G6" s="14"/>
      <c r="H6" s="13"/>
      <c r="I6" s="13"/>
      <c r="J6" s="103"/>
      <c r="K6" s="12"/>
      <c r="N6" s="78"/>
    </row>
    <row r="7" spans="1:13" ht="18.75">
      <c r="A7" s="134" t="s">
        <v>173</v>
      </c>
      <c r="B7" s="135"/>
      <c r="C7" s="135"/>
      <c r="D7" s="135"/>
      <c r="E7" s="135"/>
      <c r="F7" s="135"/>
      <c r="G7" s="135"/>
      <c r="H7" s="135"/>
      <c r="I7" s="135"/>
      <c r="J7" s="135"/>
      <c r="K7" s="136"/>
      <c r="M7" s="11"/>
    </row>
    <row r="8" spans="1:11" ht="51.75">
      <c r="A8" s="102" t="s">
        <v>65</v>
      </c>
      <c r="B8" s="102" t="s">
        <v>64</v>
      </c>
      <c r="C8" s="102" t="s">
        <v>63</v>
      </c>
      <c r="D8" s="10" t="s">
        <v>62</v>
      </c>
      <c r="E8" s="102" t="s">
        <v>61</v>
      </c>
      <c r="F8" s="102" t="s">
        <v>60</v>
      </c>
      <c r="G8" s="10" t="s">
        <v>59</v>
      </c>
      <c r="H8" s="10" t="s">
        <v>106</v>
      </c>
      <c r="I8" s="10" t="s">
        <v>58</v>
      </c>
      <c r="J8" s="52" t="s">
        <v>57</v>
      </c>
      <c r="K8" s="52" t="s">
        <v>56</v>
      </c>
    </row>
    <row r="9" spans="1:11" ht="21" customHeight="1">
      <c r="A9" s="105">
        <v>1</v>
      </c>
      <c r="B9" s="8"/>
      <c r="C9" s="8"/>
      <c r="D9" s="8"/>
      <c r="E9" s="110" t="s">
        <v>55</v>
      </c>
      <c r="F9" s="6"/>
      <c r="G9" s="6"/>
      <c r="H9" s="25"/>
      <c r="I9" s="25"/>
      <c r="J9" s="53"/>
      <c r="K9" s="53"/>
    </row>
    <row r="10" spans="1:13" ht="30">
      <c r="A10" s="111" t="s">
        <v>54</v>
      </c>
      <c r="B10" s="2">
        <v>72961</v>
      </c>
      <c r="C10" s="2" t="s">
        <v>6</v>
      </c>
      <c r="D10" s="2" t="s">
        <v>5</v>
      </c>
      <c r="E10" s="62" t="s">
        <v>53</v>
      </c>
      <c r="F10" s="111" t="s">
        <v>27</v>
      </c>
      <c r="G10" s="89">
        <f>'[4]MEMORIAL QUANT. CBUQ'!I9</f>
        <v>3028.2</v>
      </c>
      <c r="H10" s="89">
        <v>1.24</v>
      </c>
      <c r="I10" s="89">
        <f>IF(D10="S",($K$5/100)*H10,($K$4/100)*H10)+H10</f>
        <v>1.500028</v>
      </c>
      <c r="J10" s="89">
        <f>G10*H10</f>
        <v>3754.968</v>
      </c>
      <c r="K10" s="89">
        <f>I10*G10</f>
        <v>4542.3847896</v>
      </c>
      <c r="M10" s="78"/>
    </row>
    <row r="11" spans="1:11" ht="90">
      <c r="A11" s="111" t="s">
        <v>52</v>
      </c>
      <c r="B11" s="88">
        <v>96387</v>
      </c>
      <c r="C11" s="2" t="s">
        <v>6</v>
      </c>
      <c r="D11" s="2" t="s">
        <v>5</v>
      </c>
      <c r="E11" s="62" t="s">
        <v>51</v>
      </c>
      <c r="F11" s="111" t="s">
        <v>25</v>
      </c>
      <c r="G11" s="89">
        <f>'[4]MEMORIAL QUANT. CBUQ'!I10</f>
        <v>454.22999999999996</v>
      </c>
      <c r="H11" s="89">
        <v>6.52</v>
      </c>
      <c r="I11" s="89">
        <f aca="true" t="shared" si="0" ref="I11:I13">IF(D11="S",($K$5/100)*H11,($K$4/100)*H11)+H11</f>
        <v>7.887243999999999</v>
      </c>
      <c r="J11" s="89">
        <f aca="true" t="shared" si="1" ref="J11:J13">G11*H11</f>
        <v>2961.5795999999996</v>
      </c>
      <c r="K11" s="89">
        <f aca="true" t="shared" si="2" ref="K11:K13">I11*G11</f>
        <v>3582.6228421199994</v>
      </c>
    </row>
    <row r="12" spans="1:11" ht="64.5" customHeight="1">
      <c r="A12" s="111" t="s">
        <v>95</v>
      </c>
      <c r="B12" s="88" t="s">
        <v>97</v>
      </c>
      <c r="C12" s="2" t="s">
        <v>6</v>
      </c>
      <c r="D12" s="2" t="s">
        <v>5</v>
      </c>
      <c r="E12" s="62" t="s">
        <v>98</v>
      </c>
      <c r="F12" s="111" t="s">
        <v>25</v>
      </c>
      <c r="G12" s="89">
        <f>'[4]MEMORIAL QUANT. CBUQ'!I11</f>
        <v>454.22999999999996</v>
      </c>
      <c r="H12" s="89">
        <v>4.44</v>
      </c>
      <c r="I12" s="89">
        <f t="shared" si="0"/>
        <v>5.371068</v>
      </c>
      <c r="J12" s="89">
        <f t="shared" si="1"/>
        <v>2016.7812</v>
      </c>
      <c r="K12" s="89">
        <f t="shared" si="2"/>
        <v>2439.7002176399997</v>
      </c>
    </row>
    <row r="13" spans="1:11" ht="60">
      <c r="A13" s="111" t="s">
        <v>96</v>
      </c>
      <c r="B13" s="4">
        <v>72838</v>
      </c>
      <c r="C13" s="2" t="s">
        <v>6</v>
      </c>
      <c r="D13" s="2" t="s">
        <v>5</v>
      </c>
      <c r="E13" s="63" t="s">
        <v>109</v>
      </c>
      <c r="F13" s="3" t="s">
        <v>99</v>
      </c>
      <c r="G13" s="89">
        <f>'[4]MEMORIAL QUANT. CBUQ'!I12</f>
        <v>2005.87968</v>
      </c>
      <c r="H13" s="89">
        <v>0.85</v>
      </c>
      <c r="I13" s="89">
        <f t="shared" si="0"/>
        <v>1.028245</v>
      </c>
      <c r="J13" s="89">
        <f t="shared" si="1"/>
        <v>1704.997728</v>
      </c>
      <c r="K13" s="89">
        <f t="shared" si="2"/>
        <v>2062.5357515616</v>
      </c>
    </row>
    <row r="14" spans="1:11" ht="15">
      <c r="A14" s="126" t="s">
        <v>2</v>
      </c>
      <c r="B14" s="127"/>
      <c r="C14" s="127"/>
      <c r="D14" s="127"/>
      <c r="E14" s="127"/>
      <c r="F14" s="127"/>
      <c r="G14" s="127"/>
      <c r="H14" s="127"/>
      <c r="I14" s="128"/>
      <c r="J14" s="54">
        <f>SUM(J10:J13)</f>
        <v>10438.326528</v>
      </c>
      <c r="K14" s="54">
        <f>SUM(K10:K13)</f>
        <v>12627.243600921598</v>
      </c>
    </row>
    <row r="15" spans="1:11" ht="33" customHeight="1">
      <c r="A15" s="105">
        <v>2</v>
      </c>
      <c r="B15" s="8"/>
      <c r="C15" s="8"/>
      <c r="D15" s="8"/>
      <c r="E15" s="110" t="s">
        <v>50</v>
      </c>
      <c r="F15" s="6"/>
      <c r="G15" s="6"/>
      <c r="H15" s="25"/>
      <c r="I15" s="25"/>
      <c r="J15" s="53"/>
      <c r="K15" s="53"/>
    </row>
    <row r="16" spans="1:11" ht="30">
      <c r="A16" s="5" t="s">
        <v>49</v>
      </c>
      <c r="B16" s="4">
        <v>96401</v>
      </c>
      <c r="C16" s="4" t="s">
        <v>6</v>
      </c>
      <c r="D16" s="4" t="s">
        <v>5</v>
      </c>
      <c r="E16" s="63" t="s">
        <v>100</v>
      </c>
      <c r="F16" s="3" t="s">
        <v>27</v>
      </c>
      <c r="G16" s="26">
        <f>'[4]MEMORIAL QUANT. CBUQ'!H16</f>
        <v>2575</v>
      </c>
      <c r="H16" s="26">
        <v>4.29</v>
      </c>
      <c r="I16" s="89">
        <f>IF(D16="S",($K$5/100)*H16,($K$4/100)*H16)+H16</f>
        <v>5.189613</v>
      </c>
      <c r="J16" s="26">
        <f>G16*H16</f>
        <v>11046.75</v>
      </c>
      <c r="K16" s="89">
        <f>I16*G16</f>
        <v>13363.253475</v>
      </c>
    </row>
    <row r="17" spans="1:11" ht="84" customHeight="1">
      <c r="A17" s="5" t="s">
        <v>48</v>
      </c>
      <c r="B17" s="4">
        <v>72840</v>
      </c>
      <c r="C17" s="4" t="s">
        <v>6</v>
      </c>
      <c r="D17" s="4" t="s">
        <v>5</v>
      </c>
      <c r="E17" s="63" t="s">
        <v>145</v>
      </c>
      <c r="F17" s="3" t="s">
        <v>99</v>
      </c>
      <c r="G17" s="26">
        <f>'[4]MEMORIAL QUANT. CBUQ'!H17</f>
        <v>222.48</v>
      </c>
      <c r="H17" s="26">
        <v>0.57</v>
      </c>
      <c r="I17" s="89">
        <f aca="true" t="shared" si="3" ref="I17:I20">IF(D17="S",($K$5/100)*H17,($K$4/100)*H17)+H17</f>
        <v>0.689529</v>
      </c>
      <c r="J17" s="26">
        <f>G17*H17</f>
        <v>126.81359999999998</v>
      </c>
      <c r="K17" s="89">
        <f>I17*G17</f>
        <v>153.40641191999998</v>
      </c>
    </row>
    <row r="18" spans="1:11" ht="75">
      <c r="A18" s="111" t="s">
        <v>47</v>
      </c>
      <c r="B18" s="2">
        <v>95996</v>
      </c>
      <c r="C18" s="2" t="s">
        <v>6</v>
      </c>
      <c r="D18" s="2" t="s">
        <v>5</v>
      </c>
      <c r="E18" s="62" t="s">
        <v>46</v>
      </c>
      <c r="F18" s="111" t="s">
        <v>25</v>
      </c>
      <c r="G18" s="89">
        <f>'[4]MEMORIAL QUANT. CBUQ'!H18</f>
        <v>128.75</v>
      </c>
      <c r="H18" s="89">
        <v>643.61</v>
      </c>
      <c r="I18" s="89">
        <f t="shared" si="3"/>
        <v>778.575017</v>
      </c>
      <c r="J18" s="26">
        <f>G18*H18</f>
        <v>82864.7875</v>
      </c>
      <c r="K18" s="89">
        <f>I18*G18</f>
        <v>100241.53343875</v>
      </c>
    </row>
    <row r="19" spans="1:11" ht="60">
      <c r="A19" s="111" t="s">
        <v>45</v>
      </c>
      <c r="B19" s="4">
        <v>95303</v>
      </c>
      <c r="C19" s="4" t="s">
        <v>6</v>
      </c>
      <c r="D19" s="4" t="s">
        <v>5</v>
      </c>
      <c r="E19" s="63" t="s">
        <v>44</v>
      </c>
      <c r="F19" s="3" t="s">
        <v>22</v>
      </c>
      <c r="G19" s="89">
        <f>'[4]MEMORIAL QUANT. CBUQ'!H19</f>
        <v>9270</v>
      </c>
      <c r="H19" s="89">
        <v>0.96</v>
      </c>
      <c r="I19" s="89">
        <f t="shared" si="3"/>
        <v>1.161312</v>
      </c>
      <c r="J19" s="26">
        <f>G19*H19</f>
        <v>8899.199999999999</v>
      </c>
      <c r="K19" s="89">
        <f>I19*G19</f>
        <v>10765.362239999999</v>
      </c>
    </row>
    <row r="20" spans="1:11" ht="45">
      <c r="A20" s="111" t="s">
        <v>43</v>
      </c>
      <c r="B20" s="2">
        <v>94963</v>
      </c>
      <c r="C20" s="2" t="s">
        <v>6</v>
      </c>
      <c r="D20" s="2" t="s">
        <v>5</v>
      </c>
      <c r="E20" s="62" t="s">
        <v>146</v>
      </c>
      <c r="F20" s="111" t="s">
        <v>25</v>
      </c>
      <c r="G20" s="89">
        <f>'[4]MEMORIAL QUANT. CBUQ'!G22:H22</f>
        <v>0.42336</v>
      </c>
      <c r="H20" s="27">
        <v>345.06</v>
      </c>
      <c r="I20" s="89">
        <f t="shared" si="3"/>
        <v>417.419082</v>
      </c>
      <c r="J20" s="26">
        <f>G20*H20</f>
        <v>146.0846016</v>
      </c>
      <c r="K20" s="89">
        <f>I20*G20</f>
        <v>176.71854255552</v>
      </c>
    </row>
    <row r="21" spans="1:11" ht="15">
      <c r="A21" s="140" t="s">
        <v>2</v>
      </c>
      <c r="B21" s="141"/>
      <c r="C21" s="141"/>
      <c r="D21" s="141"/>
      <c r="E21" s="141"/>
      <c r="F21" s="141"/>
      <c r="G21" s="141"/>
      <c r="H21" s="141"/>
      <c r="I21" s="142"/>
      <c r="J21" s="54">
        <f>SUM(J16:J20)</f>
        <v>103083.6357016</v>
      </c>
      <c r="K21" s="54">
        <f>SUM(K16:K20)</f>
        <v>124700.27410822552</v>
      </c>
    </row>
    <row r="22" spans="1:11" ht="15" customHeight="1">
      <c r="A22" s="105">
        <v>3</v>
      </c>
      <c r="B22" s="8"/>
      <c r="C22" s="8"/>
      <c r="D22" s="8"/>
      <c r="E22" s="110" t="s">
        <v>42</v>
      </c>
      <c r="F22" s="6"/>
      <c r="G22" s="6"/>
      <c r="H22" s="25"/>
      <c r="I22" s="25"/>
      <c r="J22" s="53"/>
      <c r="K22" s="53"/>
    </row>
    <row r="23" spans="1:11" ht="105">
      <c r="A23" s="111" t="s">
        <v>41</v>
      </c>
      <c r="B23" s="2">
        <v>94996</v>
      </c>
      <c r="C23" s="2" t="s">
        <v>6</v>
      </c>
      <c r="D23" s="2" t="s">
        <v>5</v>
      </c>
      <c r="E23" s="62" t="s">
        <v>113</v>
      </c>
      <c r="F23" s="111" t="s">
        <v>27</v>
      </c>
      <c r="G23" s="89">
        <f>'[4]MEMORIAL QUANT. CBUQ'!I26</f>
        <v>32.64</v>
      </c>
      <c r="H23" s="89">
        <v>83.62</v>
      </c>
      <c r="I23" s="89">
        <f aca="true" t="shared" si="4" ref="I23">IF(D23="S",($K$5/100)*H23,($K$4/100)*H23)+H23</f>
        <v>101.155114</v>
      </c>
      <c r="J23" s="89">
        <f>G23*H23</f>
        <v>2729.3568</v>
      </c>
      <c r="K23" s="89">
        <f>G23*I23</f>
        <v>3301.70292096</v>
      </c>
    </row>
    <row r="24" spans="1:11" ht="15">
      <c r="A24" s="126" t="s">
        <v>2</v>
      </c>
      <c r="B24" s="127"/>
      <c r="C24" s="127"/>
      <c r="D24" s="127"/>
      <c r="E24" s="127"/>
      <c r="F24" s="127"/>
      <c r="G24" s="127"/>
      <c r="H24" s="127"/>
      <c r="I24" s="128"/>
      <c r="J24" s="54">
        <f>J23</f>
        <v>2729.3568</v>
      </c>
      <c r="K24" s="54">
        <f>K23</f>
        <v>3301.70292096</v>
      </c>
    </row>
    <row r="25" spans="1:11" ht="21" customHeight="1">
      <c r="A25" s="105">
        <v>4</v>
      </c>
      <c r="B25" s="110"/>
      <c r="C25" s="110"/>
      <c r="D25" s="110"/>
      <c r="E25" s="110" t="s">
        <v>40</v>
      </c>
      <c r="F25" s="6"/>
      <c r="G25" s="6"/>
      <c r="H25" s="25"/>
      <c r="I25" s="25"/>
      <c r="J25" s="53"/>
      <c r="K25" s="53"/>
    </row>
    <row r="26" spans="1:11" ht="75">
      <c r="A26" s="111" t="s">
        <v>39</v>
      </c>
      <c r="B26" s="2">
        <v>72947</v>
      </c>
      <c r="C26" s="2" t="s">
        <v>6</v>
      </c>
      <c r="D26" s="2" t="s">
        <v>5</v>
      </c>
      <c r="E26" s="62" t="s">
        <v>147</v>
      </c>
      <c r="F26" s="111" t="s">
        <v>27</v>
      </c>
      <c r="G26" s="89">
        <f>SUM('[4]MEMORIAL QUANT. CBUQ'!G30:G31)</f>
        <v>225.06</v>
      </c>
      <c r="H26" s="89">
        <v>24.63</v>
      </c>
      <c r="I26" s="89">
        <f aca="true" t="shared" si="5" ref="I26:I29">IF(D26="S",($K$5/100)*H26,($K$4/100)*H26)+H26</f>
        <v>29.794911</v>
      </c>
      <c r="J26" s="89">
        <f>G26*H26</f>
        <v>5543.2278</v>
      </c>
      <c r="K26" s="89">
        <f>I26*G26</f>
        <v>6705.64266966</v>
      </c>
    </row>
    <row r="27" spans="1:11" ht="45">
      <c r="A27" s="111" t="s">
        <v>38</v>
      </c>
      <c r="B27" s="88">
        <v>36178</v>
      </c>
      <c r="C27" s="88" t="s">
        <v>6</v>
      </c>
      <c r="D27" s="88" t="s">
        <v>10</v>
      </c>
      <c r="E27" s="92" t="s">
        <v>122</v>
      </c>
      <c r="F27" s="90" t="s">
        <v>14</v>
      </c>
      <c r="G27" s="91">
        <f>'[4]MEMORIAL QUANT. CBUQ'!G32</f>
        <v>47.99999999999999</v>
      </c>
      <c r="H27" s="91">
        <v>6.67</v>
      </c>
      <c r="I27" s="89">
        <f t="shared" si="5"/>
        <v>7.605134</v>
      </c>
      <c r="J27" s="91">
        <v>0</v>
      </c>
      <c r="K27" s="91">
        <v>0</v>
      </c>
    </row>
    <row r="28" spans="1:11" ht="30">
      <c r="A28" s="111" t="s">
        <v>37</v>
      </c>
      <c r="B28" s="2">
        <v>34723</v>
      </c>
      <c r="C28" s="2" t="s">
        <v>6</v>
      </c>
      <c r="D28" s="2" t="s">
        <v>10</v>
      </c>
      <c r="E28" s="62" t="s">
        <v>36</v>
      </c>
      <c r="F28" s="111" t="s">
        <v>27</v>
      </c>
      <c r="G28" s="89">
        <f>SUM('[4]MEMORIAL QUANT. CBUQ'!G35:G38)</f>
        <v>1.43</v>
      </c>
      <c r="H28" s="89">
        <v>519.75</v>
      </c>
      <c r="I28" s="89">
        <f t="shared" si="5"/>
        <v>592.61895</v>
      </c>
      <c r="J28" s="89">
        <f>G28*H28</f>
        <v>743.2425</v>
      </c>
      <c r="K28" s="89">
        <f>I28*G28</f>
        <v>847.4450985</v>
      </c>
    </row>
    <row r="29" spans="1:11" ht="60">
      <c r="A29" s="111" t="s">
        <v>132</v>
      </c>
      <c r="B29" s="2">
        <v>21013</v>
      </c>
      <c r="C29" s="2" t="s">
        <v>6</v>
      </c>
      <c r="D29" s="2" t="s">
        <v>10</v>
      </c>
      <c r="E29" s="92" t="s">
        <v>153</v>
      </c>
      <c r="F29" s="111" t="s">
        <v>3</v>
      </c>
      <c r="G29" s="89">
        <f>'[4]MEMORIAL QUANT. CBUQ'!G41</f>
        <v>28</v>
      </c>
      <c r="H29" s="89">
        <v>33.31</v>
      </c>
      <c r="I29" s="89">
        <f t="shared" si="5"/>
        <v>37.980062000000004</v>
      </c>
      <c r="J29" s="89">
        <f>G29*H29</f>
        <v>932.6800000000001</v>
      </c>
      <c r="K29" s="89">
        <f>G29*I29</f>
        <v>1063.4417360000002</v>
      </c>
    </row>
    <row r="30" spans="1:11" ht="15">
      <c r="A30" s="126" t="s">
        <v>2</v>
      </c>
      <c r="B30" s="127"/>
      <c r="C30" s="127"/>
      <c r="D30" s="127"/>
      <c r="E30" s="127"/>
      <c r="F30" s="127"/>
      <c r="G30" s="127"/>
      <c r="H30" s="127"/>
      <c r="I30" s="128"/>
      <c r="J30" s="54">
        <f>SUM(J26:J29)</f>
        <v>7219.1503</v>
      </c>
      <c r="K30" s="54">
        <f>SUM(K26:K29)</f>
        <v>8616.52950416</v>
      </c>
    </row>
    <row r="31" spans="1:11" ht="15.75" customHeight="1">
      <c r="A31" s="105">
        <v>5</v>
      </c>
      <c r="B31" s="8"/>
      <c r="C31" s="8"/>
      <c r="D31" s="8"/>
      <c r="E31" s="110" t="s">
        <v>35</v>
      </c>
      <c r="F31" s="6"/>
      <c r="G31" s="6"/>
      <c r="H31" s="25"/>
      <c r="I31" s="25"/>
      <c r="J31" s="53"/>
      <c r="K31" s="53"/>
    </row>
    <row r="32" spans="1:11" ht="60">
      <c r="A32" s="5" t="s">
        <v>34</v>
      </c>
      <c r="B32" s="2">
        <v>94265</v>
      </c>
      <c r="C32" s="2" t="s">
        <v>6</v>
      </c>
      <c r="D32" s="4" t="s">
        <v>5</v>
      </c>
      <c r="E32" s="62" t="s">
        <v>33</v>
      </c>
      <c r="F32" s="26" t="s">
        <v>3</v>
      </c>
      <c r="G32" s="26">
        <f>'[4]MEMORIAL QUANT. CBUQ'!K46</f>
        <v>1030</v>
      </c>
      <c r="H32" s="26">
        <v>31.39</v>
      </c>
      <c r="I32" s="89">
        <f aca="true" t="shared" si="6" ref="I32:I51">IF(D32="S",($K$5/100)*H32,($K$4/100)*H32)+H32</f>
        <v>37.972483</v>
      </c>
      <c r="J32" s="26">
        <f aca="true" t="shared" si="7" ref="J32:J51">G32*H32</f>
        <v>32331.7</v>
      </c>
      <c r="K32" s="89">
        <f aca="true" t="shared" si="8" ref="K32:K51">I32*G32</f>
        <v>39111.65749</v>
      </c>
    </row>
    <row r="33" spans="1:11" ht="60">
      <c r="A33" s="111" t="s">
        <v>32</v>
      </c>
      <c r="B33" s="2">
        <v>94281</v>
      </c>
      <c r="C33" s="2" t="s">
        <v>6</v>
      </c>
      <c r="D33" s="2" t="s">
        <v>5</v>
      </c>
      <c r="E33" s="62" t="s">
        <v>31</v>
      </c>
      <c r="F33" s="89" t="s">
        <v>3</v>
      </c>
      <c r="G33" s="89">
        <f>'[4]MEMORIAL QUANT. CBUQ'!K47</f>
        <v>1030</v>
      </c>
      <c r="H33" s="89">
        <v>37.49</v>
      </c>
      <c r="I33" s="89">
        <f t="shared" si="6"/>
        <v>45.351653</v>
      </c>
      <c r="J33" s="26">
        <f t="shared" si="7"/>
        <v>38614.700000000004</v>
      </c>
      <c r="K33" s="89">
        <f t="shared" si="8"/>
        <v>46712.20259</v>
      </c>
    </row>
    <row r="34" spans="1:11" ht="165">
      <c r="A34" s="111" t="s">
        <v>30</v>
      </c>
      <c r="B34" s="2">
        <v>90105</v>
      </c>
      <c r="C34" s="2" t="s">
        <v>6</v>
      </c>
      <c r="D34" s="2" t="s">
        <v>5</v>
      </c>
      <c r="E34" s="62" t="s">
        <v>151</v>
      </c>
      <c r="F34" s="89" t="s">
        <v>25</v>
      </c>
      <c r="G34" s="89">
        <f>'[4]MEMORIAL QUANT. CBUQ'!K48</f>
        <v>67.97999999999999</v>
      </c>
      <c r="H34" s="89">
        <v>11.93</v>
      </c>
      <c r="I34" s="89">
        <f t="shared" si="6"/>
        <v>14.431721</v>
      </c>
      <c r="J34" s="26">
        <f t="shared" si="7"/>
        <v>811.0013999999999</v>
      </c>
      <c r="K34" s="89">
        <f t="shared" si="8"/>
        <v>981.0683935799998</v>
      </c>
    </row>
    <row r="35" spans="1:11" ht="60">
      <c r="A35" s="111" t="s">
        <v>29</v>
      </c>
      <c r="B35" s="2">
        <v>94097</v>
      </c>
      <c r="C35" s="2" t="s">
        <v>6</v>
      </c>
      <c r="D35" s="2" t="s">
        <v>5</v>
      </c>
      <c r="E35" s="62" t="s">
        <v>28</v>
      </c>
      <c r="F35" s="89" t="s">
        <v>27</v>
      </c>
      <c r="G35" s="89">
        <f>'[4]MEMORIAL QUANT. CBUQ'!K49</f>
        <v>453.2</v>
      </c>
      <c r="H35" s="89">
        <v>4.6</v>
      </c>
      <c r="I35" s="89">
        <f t="shared" si="6"/>
        <v>5.56462</v>
      </c>
      <c r="J35" s="26">
        <f t="shared" si="7"/>
        <v>2084.72</v>
      </c>
      <c r="K35" s="89">
        <f t="shared" si="8"/>
        <v>2521.8857839999996</v>
      </c>
    </row>
    <row r="36" spans="1:11" ht="45">
      <c r="A36" s="111" t="s">
        <v>26</v>
      </c>
      <c r="B36" s="2">
        <v>95290</v>
      </c>
      <c r="C36" s="2" t="s">
        <v>6</v>
      </c>
      <c r="D36" s="2" t="s">
        <v>5</v>
      </c>
      <c r="E36" s="92" t="s">
        <v>23</v>
      </c>
      <c r="F36" s="89" t="s">
        <v>136</v>
      </c>
      <c r="G36" s="89">
        <f>'[4]MEMORIAL QUANT. CBUQ'!K50</f>
        <v>466.51275</v>
      </c>
      <c r="H36" s="89">
        <v>1.76</v>
      </c>
      <c r="I36" s="89">
        <f t="shared" si="6"/>
        <v>2.129072</v>
      </c>
      <c r="J36" s="26">
        <f t="shared" si="7"/>
        <v>821.0624399999999</v>
      </c>
      <c r="K36" s="89">
        <f aca="true" t="shared" si="9" ref="K36:K48">G36*I36</f>
        <v>993.2392336679999</v>
      </c>
    </row>
    <row r="37" spans="1:11" ht="30">
      <c r="A37" s="111" t="s">
        <v>24</v>
      </c>
      <c r="B37" s="2">
        <v>7781</v>
      </c>
      <c r="C37" s="2" t="s">
        <v>6</v>
      </c>
      <c r="D37" s="2" t="s">
        <v>10</v>
      </c>
      <c r="E37" s="62" t="s">
        <v>9</v>
      </c>
      <c r="F37" s="89" t="s">
        <v>3</v>
      </c>
      <c r="G37" s="89">
        <f>'[4]MEMORIAL QUANT. CBUQ'!K52</f>
        <v>0</v>
      </c>
      <c r="H37" s="89">
        <v>51.95</v>
      </c>
      <c r="I37" s="89">
        <f t="shared" si="6"/>
        <v>59.23339</v>
      </c>
      <c r="J37" s="26">
        <f t="shared" si="7"/>
        <v>0</v>
      </c>
      <c r="K37" s="89">
        <f t="shared" si="9"/>
        <v>0</v>
      </c>
    </row>
    <row r="38" spans="1:11" ht="165">
      <c r="A38" s="111" t="s">
        <v>21</v>
      </c>
      <c r="B38" s="2">
        <v>90106</v>
      </c>
      <c r="C38" s="2" t="s">
        <v>6</v>
      </c>
      <c r="D38" s="2" t="s">
        <v>5</v>
      </c>
      <c r="E38" s="62" t="s">
        <v>156</v>
      </c>
      <c r="F38" s="89" t="s">
        <v>25</v>
      </c>
      <c r="G38" s="89">
        <f>'[4]MEMORIAL QUANT. CBUQ'!K53</f>
        <v>0</v>
      </c>
      <c r="H38" s="89">
        <v>10.22</v>
      </c>
      <c r="I38" s="89">
        <f t="shared" si="6"/>
        <v>12.363134</v>
      </c>
      <c r="J38" s="26">
        <f t="shared" si="7"/>
        <v>0</v>
      </c>
      <c r="K38" s="89">
        <f t="shared" si="9"/>
        <v>0</v>
      </c>
    </row>
    <row r="39" spans="1:11" ht="60">
      <c r="A39" s="111" t="s">
        <v>18</v>
      </c>
      <c r="B39" s="2">
        <v>94097</v>
      </c>
      <c r="C39" s="2" t="s">
        <v>6</v>
      </c>
      <c r="D39" s="2" t="s">
        <v>5</v>
      </c>
      <c r="E39" s="62" t="s">
        <v>28</v>
      </c>
      <c r="F39" s="89" t="s">
        <v>25</v>
      </c>
      <c r="G39" s="89">
        <f>'[4]MEMORIAL QUANT. CBUQ'!K54</f>
        <v>0</v>
      </c>
      <c r="H39" s="89">
        <v>4.6</v>
      </c>
      <c r="I39" s="89">
        <f t="shared" si="6"/>
        <v>5.56462</v>
      </c>
      <c r="J39" s="26">
        <f t="shared" si="7"/>
        <v>0</v>
      </c>
      <c r="K39" s="89">
        <f t="shared" si="9"/>
        <v>0</v>
      </c>
    </row>
    <row r="40" spans="1:11" ht="99" customHeight="1">
      <c r="A40" s="111" t="s">
        <v>16</v>
      </c>
      <c r="B40" s="2">
        <v>93378</v>
      </c>
      <c r="C40" s="2" t="s">
        <v>6</v>
      </c>
      <c r="D40" s="2" t="s">
        <v>5</v>
      </c>
      <c r="E40" s="62" t="s">
        <v>148</v>
      </c>
      <c r="F40" s="89" t="s">
        <v>25</v>
      </c>
      <c r="G40" s="89">
        <f>'[4]MEMORIAL QUANT. CBUQ'!K55</f>
        <v>0</v>
      </c>
      <c r="H40" s="89">
        <v>19.6</v>
      </c>
      <c r="I40" s="89">
        <f t="shared" si="6"/>
        <v>23.710120000000003</v>
      </c>
      <c r="J40" s="26">
        <f t="shared" si="7"/>
        <v>0</v>
      </c>
      <c r="K40" s="89">
        <f t="shared" si="9"/>
        <v>0</v>
      </c>
    </row>
    <row r="41" spans="1:11" ht="95.25" customHeight="1">
      <c r="A41" s="111" t="s">
        <v>13</v>
      </c>
      <c r="B41" s="2">
        <v>92809</v>
      </c>
      <c r="C41" s="2" t="s">
        <v>6</v>
      </c>
      <c r="D41" s="2" t="s">
        <v>5</v>
      </c>
      <c r="E41" s="62" t="s">
        <v>149</v>
      </c>
      <c r="F41" s="89" t="s">
        <v>3</v>
      </c>
      <c r="G41" s="89">
        <f>'[4]MEMORIAL QUANT. CBUQ'!K56</f>
        <v>0</v>
      </c>
      <c r="H41" s="89">
        <v>37.54</v>
      </c>
      <c r="I41" s="89">
        <f t="shared" si="6"/>
        <v>45.412138</v>
      </c>
      <c r="J41" s="26">
        <f t="shared" si="7"/>
        <v>0</v>
      </c>
      <c r="K41" s="89">
        <f t="shared" si="9"/>
        <v>0</v>
      </c>
    </row>
    <row r="42" spans="1:11" ht="45">
      <c r="A42" s="111" t="s">
        <v>11</v>
      </c>
      <c r="B42" s="4">
        <v>95290</v>
      </c>
      <c r="C42" s="2" t="s">
        <v>6</v>
      </c>
      <c r="D42" s="2" t="s">
        <v>5</v>
      </c>
      <c r="E42" s="63" t="s">
        <v>23</v>
      </c>
      <c r="F42" s="26" t="s">
        <v>22</v>
      </c>
      <c r="G42" s="89">
        <f>'[4]MEMORIAL QUANT. CBUQ'!K57</f>
        <v>0</v>
      </c>
      <c r="H42" s="89">
        <v>1.76</v>
      </c>
      <c r="I42" s="89">
        <f t="shared" si="6"/>
        <v>2.129072</v>
      </c>
      <c r="J42" s="26">
        <f t="shared" si="7"/>
        <v>0</v>
      </c>
      <c r="K42" s="89">
        <f t="shared" si="9"/>
        <v>0</v>
      </c>
    </row>
    <row r="43" spans="1:11" ht="30">
      <c r="A43" s="111" t="s">
        <v>8</v>
      </c>
      <c r="B43" s="2">
        <v>7793</v>
      </c>
      <c r="C43" s="2" t="s">
        <v>6</v>
      </c>
      <c r="D43" s="2" t="s">
        <v>10</v>
      </c>
      <c r="E43" s="62" t="s">
        <v>12</v>
      </c>
      <c r="F43" s="89" t="s">
        <v>3</v>
      </c>
      <c r="G43" s="89">
        <f>'[4]MEMORIAL QUANT. CBUQ'!K58</f>
        <v>0</v>
      </c>
      <c r="H43" s="89">
        <v>104.87</v>
      </c>
      <c r="I43" s="89">
        <f t="shared" si="6"/>
        <v>119.57277400000001</v>
      </c>
      <c r="J43" s="26">
        <f t="shared" si="7"/>
        <v>0</v>
      </c>
      <c r="K43" s="89">
        <f t="shared" si="9"/>
        <v>0</v>
      </c>
    </row>
    <row r="44" spans="1:11" ht="165">
      <c r="A44" s="111" t="s">
        <v>7</v>
      </c>
      <c r="B44" s="2">
        <v>90106</v>
      </c>
      <c r="C44" s="2" t="s">
        <v>6</v>
      </c>
      <c r="D44" s="2" t="s">
        <v>5</v>
      </c>
      <c r="E44" s="63" t="s">
        <v>157</v>
      </c>
      <c r="F44" s="26" t="s">
        <v>25</v>
      </c>
      <c r="G44" s="89">
        <f>'[4]MEMORIAL QUANT. CBUQ'!K59</f>
        <v>0</v>
      </c>
      <c r="H44" s="89">
        <v>10.22</v>
      </c>
      <c r="I44" s="89">
        <f t="shared" si="6"/>
        <v>12.363134</v>
      </c>
      <c r="J44" s="26">
        <f t="shared" si="7"/>
        <v>0</v>
      </c>
      <c r="K44" s="89">
        <f t="shared" si="9"/>
        <v>0</v>
      </c>
    </row>
    <row r="45" spans="1:11" ht="89.25" customHeight="1">
      <c r="A45" s="111" t="s">
        <v>138</v>
      </c>
      <c r="B45" s="2">
        <v>94097</v>
      </c>
      <c r="C45" s="2" t="s">
        <v>6</v>
      </c>
      <c r="D45" s="2" t="s">
        <v>5</v>
      </c>
      <c r="E45" s="62" t="s">
        <v>28</v>
      </c>
      <c r="F45" s="89" t="s">
        <v>25</v>
      </c>
      <c r="G45" s="89">
        <f>'[4]MEMORIAL QUANT. CBUQ'!K60</f>
        <v>0</v>
      </c>
      <c r="H45" s="89">
        <v>4.6</v>
      </c>
      <c r="I45" s="89">
        <f t="shared" si="6"/>
        <v>5.56462</v>
      </c>
      <c r="J45" s="26">
        <f t="shared" si="7"/>
        <v>0</v>
      </c>
      <c r="K45" s="89">
        <f t="shared" si="9"/>
        <v>0</v>
      </c>
    </row>
    <row r="46" spans="1:11" ht="89.25" customHeight="1">
      <c r="A46" s="111" t="s">
        <v>139</v>
      </c>
      <c r="B46" s="2">
        <v>93378</v>
      </c>
      <c r="C46" s="2" t="s">
        <v>6</v>
      </c>
      <c r="D46" s="2" t="s">
        <v>5</v>
      </c>
      <c r="E46" s="62" t="s">
        <v>148</v>
      </c>
      <c r="F46" s="89" t="s">
        <v>25</v>
      </c>
      <c r="G46" s="89">
        <f>'[4]MEMORIAL QUANT. CBUQ'!K61</f>
        <v>0</v>
      </c>
      <c r="H46" s="89">
        <v>19.6</v>
      </c>
      <c r="I46" s="89">
        <f t="shared" si="6"/>
        <v>23.710120000000003</v>
      </c>
      <c r="J46" s="26">
        <f t="shared" si="7"/>
        <v>0</v>
      </c>
      <c r="K46" s="89">
        <f t="shared" si="9"/>
        <v>0</v>
      </c>
    </row>
    <row r="47" spans="1:11" ht="89.25" customHeight="1">
      <c r="A47" s="111" t="s">
        <v>140</v>
      </c>
      <c r="B47" s="2">
        <v>92811</v>
      </c>
      <c r="C47" s="2" t="s">
        <v>6</v>
      </c>
      <c r="D47" s="2" t="s">
        <v>5</v>
      </c>
      <c r="E47" s="62" t="s">
        <v>4</v>
      </c>
      <c r="F47" s="89" t="s">
        <v>3</v>
      </c>
      <c r="G47" s="89">
        <f>'[4]MEMORIAL QUANT. CBUQ'!K62</f>
        <v>0</v>
      </c>
      <c r="H47" s="89">
        <v>54.41</v>
      </c>
      <c r="I47" s="89">
        <f t="shared" si="6"/>
        <v>65.81977699999999</v>
      </c>
      <c r="J47" s="26">
        <f t="shared" si="7"/>
        <v>0</v>
      </c>
      <c r="K47" s="89">
        <f t="shared" si="9"/>
        <v>0</v>
      </c>
    </row>
    <row r="48" spans="1:11" ht="45">
      <c r="A48" s="111" t="s">
        <v>141</v>
      </c>
      <c r="B48" s="4">
        <v>95290</v>
      </c>
      <c r="C48" s="2" t="s">
        <v>6</v>
      </c>
      <c r="D48" s="2" t="s">
        <v>5</v>
      </c>
      <c r="E48" s="63" t="s">
        <v>23</v>
      </c>
      <c r="F48" s="26" t="s">
        <v>22</v>
      </c>
      <c r="G48" s="89">
        <f>'[4]MEMORIAL QUANT. CBUQ'!K63</f>
        <v>0</v>
      </c>
      <c r="H48" s="89">
        <v>1.76</v>
      </c>
      <c r="I48" s="89">
        <f t="shared" si="6"/>
        <v>2.129072</v>
      </c>
      <c r="J48" s="26">
        <f t="shared" si="7"/>
        <v>0</v>
      </c>
      <c r="K48" s="89">
        <f t="shared" si="9"/>
        <v>0</v>
      </c>
    </row>
    <row r="49" spans="1:11" ht="75">
      <c r="A49" s="111" t="s">
        <v>142</v>
      </c>
      <c r="B49" s="2">
        <v>83659</v>
      </c>
      <c r="C49" s="2" t="s">
        <v>20</v>
      </c>
      <c r="D49" s="2" t="s">
        <v>5</v>
      </c>
      <c r="E49" s="62" t="s">
        <v>19</v>
      </c>
      <c r="F49" s="89" t="s">
        <v>14</v>
      </c>
      <c r="G49" s="89">
        <f>'[4]MEMORIAL QUANT. CBUQ'!K64</f>
        <v>0</v>
      </c>
      <c r="H49" s="89">
        <v>694.56</v>
      </c>
      <c r="I49" s="89">
        <f t="shared" si="6"/>
        <v>840.2092319999999</v>
      </c>
      <c r="J49" s="26">
        <f t="shared" si="7"/>
        <v>0</v>
      </c>
      <c r="K49" s="89">
        <f t="shared" si="8"/>
        <v>0</v>
      </c>
    </row>
    <row r="50" spans="1:11" ht="75">
      <c r="A50" s="111" t="s">
        <v>143</v>
      </c>
      <c r="B50" s="2" t="s">
        <v>150</v>
      </c>
      <c r="C50" s="2" t="s">
        <v>6</v>
      </c>
      <c r="D50" s="2" t="s">
        <v>5</v>
      </c>
      <c r="E50" s="62" t="s">
        <v>17</v>
      </c>
      <c r="F50" s="89" t="s">
        <v>14</v>
      </c>
      <c r="G50" s="89">
        <f>'[4]MEMORIAL QUANT. CBUQ'!K65</f>
        <v>0</v>
      </c>
      <c r="H50" s="89">
        <v>332.61</v>
      </c>
      <c r="I50" s="89">
        <f t="shared" si="6"/>
        <v>402.358317</v>
      </c>
      <c r="J50" s="26">
        <f t="shared" si="7"/>
        <v>0</v>
      </c>
      <c r="K50" s="89">
        <f t="shared" si="8"/>
        <v>0</v>
      </c>
    </row>
    <row r="51" spans="1:11" ht="60">
      <c r="A51" s="111" t="s">
        <v>144</v>
      </c>
      <c r="B51" s="2">
        <v>21090</v>
      </c>
      <c r="C51" s="2" t="s">
        <v>6</v>
      </c>
      <c r="D51" s="2" t="s">
        <v>10</v>
      </c>
      <c r="E51" s="62" t="s">
        <v>15</v>
      </c>
      <c r="F51" s="89" t="s">
        <v>14</v>
      </c>
      <c r="G51" s="89">
        <f>'[4]MEMORIAL QUANT. CBUQ'!K66</f>
        <v>0</v>
      </c>
      <c r="H51" s="89">
        <v>431.62</v>
      </c>
      <c r="I51" s="89">
        <f t="shared" si="6"/>
        <v>492.133124</v>
      </c>
      <c r="J51" s="26">
        <f t="shared" si="7"/>
        <v>0</v>
      </c>
      <c r="K51" s="89">
        <f t="shared" si="8"/>
        <v>0</v>
      </c>
    </row>
    <row r="52" spans="1:11" ht="15">
      <c r="A52" s="126" t="s">
        <v>2</v>
      </c>
      <c r="B52" s="127"/>
      <c r="C52" s="127"/>
      <c r="D52" s="127"/>
      <c r="E52" s="127"/>
      <c r="F52" s="127"/>
      <c r="G52" s="127"/>
      <c r="H52" s="127"/>
      <c r="I52" s="128"/>
      <c r="J52" s="54">
        <f>SUM(J32:J51)</f>
        <v>74663.18384</v>
      </c>
      <c r="K52" s="54">
        <f>SUM(K32:K51)</f>
        <v>90320.053491248</v>
      </c>
    </row>
    <row r="53" spans="1:11" ht="17.25">
      <c r="A53" s="129" t="s">
        <v>1</v>
      </c>
      <c r="B53" s="129"/>
      <c r="C53" s="129"/>
      <c r="D53" s="129"/>
      <c r="E53" s="129"/>
      <c r="F53" s="129"/>
      <c r="G53" s="129"/>
      <c r="H53" s="129"/>
      <c r="I53" s="102"/>
      <c r="J53" s="138">
        <f>J14+J21+J24+J30+J52</f>
        <v>198133.6531696</v>
      </c>
      <c r="K53" s="139"/>
    </row>
    <row r="54" spans="1:11" ht="17.25">
      <c r="A54" s="129" t="s">
        <v>0</v>
      </c>
      <c r="B54" s="129"/>
      <c r="C54" s="129"/>
      <c r="D54" s="129"/>
      <c r="E54" s="129"/>
      <c r="F54" s="129"/>
      <c r="G54" s="129"/>
      <c r="H54" s="129"/>
      <c r="I54" s="102"/>
      <c r="J54" s="138">
        <f>K14+K21+K24+K30+K52</f>
        <v>239565.80362551514</v>
      </c>
      <c r="K54" s="139"/>
    </row>
  </sheetData>
  <sheetProtection algorithmName="SHA-512" hashValue="YpLgvlKCQBV/uqMe9pA/KLto8SuvTTnKcDPk0YlVoS5sCghtc+o7hFwkx/v4YJnKfDksa+GVIwZX+GA9Z76GLA==" saltValue="Ztlqnw09Y7YhWnrEjriVOg==" spinCount="100000" sheet="1" objects="1" scenarios="1"/>
  <autoFilter ref="A8:K54"/>
  <mergeCells count="15">
    <mergeCell ref="A7:K7"/>
    <mergeCell ref="A1:J1"/>
    <mergeCell ref="A2:K2"/>
    <mergeCell ref="A3:J3"/>
    <mergeCell ref="I4:J4"/>
    <mergeCell ref="I5:J5"/>
    <mergeCell ref="J53:K53"/>
    <mergeCell ref="A54:H54"/>
    <mergeCell ref="J54:K54"/>
    <mergeCell ref="A14:I14"/>
    <mergeCell ref="A21:I21"/>
    <mergeCell ref="A24:I24"/>
    <mergeCell ref="A30:I30"/>
    <mergeCell ref="A52:I52"/>
    <mergeCell ref="A53:H53"/>
  </mergeCells>
  <printOptions/>
  <pageMargins left="0.5118110236220472" right="0.5118110236220472" top="1.3779527559055118" bottom="1.1811023622047245" header="0.31496062992125984" footer="0.31496062992125984"/>
  <pageSetup horizontalDpi="360" verticalDpi="360" orientation="portrait" paperSize="9" scale="61" r:id="rId2"/>
  <headerFooter scaleWithDoc="0">
    <oddHeader>&amp;C&amp;G</oddHeader>
    <oddFooter>&amp;C&amp;G&amp;R&amp;G</oddFoot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view="pageBreakPreview" zoomScale="115" zoomScaleSheetLayoutView="115" workbookViewId="0" topLeftCell="A49">
      <selection activeCell="E63" sqref="E63"/>
    </sheetView>
  </sheetViews>
  <sheetFormatPr defaultColWidth="9.140625" defaultRowHeight="15"/>
  <cols>
    <col min="1" max="1" width="9.140625" style="30" customWidth="1"/>
    <col min="2" max="2" width="10.57421875" style="30" customWidth="1"/>
    <col min="3" max="3" width="9.140625" style="30" customWidth="1"/>
    <col min="4" max="4" width="12.140625" style="30" customWidth="1"/>
    <col min="5" max="5" width="30.57421875" style="30" customWidth="1"/>
    <col min="6" max="6" width="6.7109375" style="30" customWidth="1"/>
    <col min="7" max="7" width="17.421875" style="30" customWidth="1"/>
    <col min="8" max="8" width="14.421875" style="30" customWidth="1"/>
    <col min="9" max="9" width="11.8515625" style="30" customWidth="1"/>
    <col min="10" max="11" width="14.421875" style="30" customWidth="1"/>
    <col min="12" max="16384" width="9.140625" style="30" customWidth="1"/>
  </cols>
  <sheetData>
    <row r="1" spans="1:11" ht="18.75">
      <c r="A1" s="130" t="s">
        <v>70</v>
      </c>
      <c r="B1" s="131"/>
      <c r="C1" s="131"/>
      <c r="D1" s="131"/>
      <c r="E1" s="131"/>
      <c r="F1" s="131"/>
      <c r="G1" s="131"/>
      <c r="H1" s="131"/>
      <c r="I1" s="131"/>
      <c r="J1" s="131"/>
      <c r="K1" s="113"/>
    </row>
    <row r="2" spans="1:11" ht="18.75">
      <c r="A2" s="143" t="str">
        <f>'[4]CBUQ NÃO DESONERADA'!A2:K2</f>
        <v>PREFEITURA MUNICIPAL DE OURÉM</v>
      </c>
      <c r="B2" s="144"/>
      <c r="C2" s="144"/>
      <c r="D2" s="144"/>
      <c r="E2" s="144"/>
      <c r="F2" s="144"/>
      <c r="G2" s="144"/>
      <c r="H2" s="144"/>
      <c r="I2" s="144"/>
      <c r="J2" s="144"/>
      <c r="K2" s="104"/>
    </row>
    <row r="3" spans="1:11" ht="18.75">
      <c r="A3" s="132" t="s">
        <v>69</v>
      </c>
      <c r="B3" s="133"/>
      <c r="C3" s="133"/>
      <c r="D3" s="133"/>
      <c r="E3" s="133"/>
      <c r="F3" s="133"/>
      <c r="G3" s="133"/>
      <c r="H3" s="133"/>
      <c r="I3" s="133"/>
      <c r="J3" s="133"/>
      <c r="K3" s="18"/>
    </row>
    <row r="4" spans="1:11" ht="18.75">
      <c r="A4" s="17"/>
      <c r="B4" s="109"/>
      <c r="C4" s="109"/>
      <c r="D4" s="109"/>
      <c r="E4" s="109"/>
      <c r="F4" s="109"/>
      <c r="G4" s="109"/>
      <c r="H4" s="109"/>
      <c r="I4" s="137" t="s">
        <v>68</v>
      </c>
      <c r="J4" s="137"/>
      <c r="K4" s="114">
        <v>14.02</v>
      </c>
    </row>
    <row r="5" spans="1:11" ht="15">
      <c r="A5" s="15" t="s">
        <v>105</v>
      </c>
      <c r="B5" s="14"/>
      <c r="C5" s="14"/>
      <c r="D5" s="14"/>
      <c r="E5" s="14"/>
      <c r="F5" s="14"/>
      <c r="G5" s="14"/>
      <c r="H5" s="37"/>
      <c r="I5" s="137" t="s">
        <v>66</v>
      </c>
      <c r="J5" s="137"/>
      <c r="K5" s="114">
        <v>27.03</v>
      </c>
    </row>
    <row r="6" spans="1:11" ht="15">
      <c r="A6" s="15"/>
      <c r="B6" s="14"/>
      <c r="C6" s="14"/>
      <c r="D6" s="14"/>
      <c r="E6" s="14"/>
      <c r="F6" s="14"/>
      <c r="G6" s="14"/>
      <c r="H6" s="37"/>
      <c r="I6" s="37"/>
      <c r="J6" s="103"/>
      <c r="K6" s="12"/>
    </row>
    <row r="7" spans="1:13" ht="18.75">
      <c r="A7" s="134" t="str">
        <f>'[4]CBUQ NÃO DESONERADA'!A7:K7</f>
        <v>TV. 1 (Trecho: Entre Rua D e Rua C)</v>
      </c>
      <c r="B7" s="135"/>
      <c r="C7" s="135"/>
      <c r="D7" s="135"/>
      <c r="E7" s="135"/>
      <c r="F7" s="135"/>
      <c r="G7" s="135"/>
      <c r="H7" s="135"/>
      <c r="I7" s="135"/>
      <c r="J7" s="135"/>
      <c r="K7" s="136"/>
      <c r="M7" s="40"/>
    </row>
    <row r="8" spans="1:11" ht="51.75">
      <c r="A8" s="102" t="s">
        <v>65</v>
      </c>
      <c r="B8" s="102" t="s">
        <v>64</v>
      </c>
      <c r="C8" s="102" t="s">
        <v>63</v>
      </c>
      <c r="D8" s="10" t="s">
        <v>62</v>
      </c>
      <c r="E8" s="102" t="s">
        <v>61</v>
      </c>
      <c r="F8" s="102" t="s">
        <v>60</v>
      </c>
      <c r="G8" s="10" t="s">
        <v>59</v>
      </c>
      <c r="H8" s="10" t="s">
        <v>106</v>
      </c>
      <c r="I8" s="10" t="s">
        <v>58</v>
      </c>
      <c r="J8" s="52" t="s">
        <v>57</v>
      </c>
      <c r="K8" s="52" t="s">
        <v>56</v>
      </c>
    </row>
    <row r="9" spans="1:11" ht="21" customHeight="1">
      <c r="A9" s="105">
        <v>1</v>
      </c>
      <c r="B9" s="41"/>
      <c r="C9" s="41"/>
      <c r="D9" s="41"/>
      <c r="E9" s="110" t="s">
        <v>55</v>
      </c>
      <c r="F9" s="42"/>
      <c r="G9" s="42"/>
      <c r="H9" s="43"/>
      <c r="I9" s="43"/>
      <c r="J9" s="55"/>
      <c r="K9" s="55"/>
    </row>
    <row r="10" spans="1:11" ht="30">
      <c r="A10" s="44" t="s">
        <v>54</v>
      </c>
      <c r="B10" s="45">
        <v>72961</v>
      </c>
      <c r="C10" s="45" t="s">
        <v>6</v>
      </c>
      <c r="D10" s="45" t="s">
        <v>5</v>
      </c>
      <c r="E10" s="84" t="s">
        <v>53</v>
      </c>
      <c r="F10" s="44" t="s">
        <v>27</v>
      </c>
      <c r="G10" s="89">
        <f>'[4]MEMORIAL QUANT. CBUQ'!I9</f>
        <v>3028.2</v>
      </c>
      <c r="H10" s="46">
        <v>1.2</v>
      </c>
      <c r="I10" s="46">
        <f>IF(D10="S",($K$5/100)*H10,($K$4/100)*H10)+H10</f>
        <v>1.52436</v>
      </c>
      <c r="J10" s="56">
        <f>G10*H10</f>
        <v>3633.8399999999997</v>
      </c>
      <c r="K10" s="56">
        <f>I10*G10</f>
        <v>4616.066951999999</v>
      </c>
    </row>
    <row r="11" spans="1:11" ht="90">
      <c r="A11" s="44" t="s">
        <v>52</v>
      </c>
      <c r="B11" s="88">
        <v>96387</v>
      </c>
      <c r="C11" s="45" t="s">
        <v>6</v>
      </c>
      <c r="D11" s="45" t="s">
        <v>5</v>
      </c>
      <c r="E11" s="84" t="s">
        <v>51</v>
      </c>
      <c r="F11" s="44" t="s">
        <v>25</v>
      </c>
      <c r="G11" s="89">
        <f>'[4]MEMORIAL QUANT. CBUQ'!I10</f>
        <v>454.22999999999996</v>
      </c>
      <c r="H11" s="46">
        <v>6.23</v>
      </c>
      <c r="I11" s="46">
        <f aca="true" t="shared" si="0" ref="I11:I13">IF(D11="S",($K$5/100)*H11,($K$4/100)*H11)+H11</f>
        <v>7.913969000000001</v>
      </c>
      <c r="J11" s="56">
        <f aca="true" t="shared" si="1" ref="J11:J13">G11*H11</f>
        <v>2829.8529</v>
      </c>
      <c r="K11" s="56">
        <f aca="true" t="shared" si="2" ref="K11:K13">I11*G11</f>
        <v>3594.76213887</v>
      </c>
    </row>
    <row r="12" spans="1:11" ht="60">
      <c r="A12" s="44" t="s">
        <v>95</v>
      </c>
      <c r="B12" s="88" t="s">
        <v>97</v>
      </c>
      <c r="C12" s="45" t="s">
        <v>6</v>
      </c>
      <c r="D12" s="45" t="s">
        <v>5</v>
      </c>
      <c r="E12" s="84" t="s">
        <v>98</v>
      </c>
      <c r="F12" s="44" t="s">
        <v>25</v>
      </c>
      <c r="G12" s="89">
        <f>'[4]MEMORIAL QUANT. CBUQ'!I11</f>
        <v>454.22999999999996</v>
      </c>
      <c r="H12" s="46">
        <v>4.33</v>
      </c>
      <c r="I12" s="46">
        <f t="shared" si="0"/>
        <v>5.500399</v>
      </c>
      <c r="J12" s="56">
        <f t="shared" si="1"/>
        <v>1966.8158999999998</v>
      </c>
      <c r="K12" s="56">
        <f t="shared" si="2"/>
        <v>2498.4462377699997</v>
      </c>
    </row>
    <row r="13" spans="1:11" ht="60">
      <c r="A13" s="44" t="s">
        <v>96</v>
      </c>
      <c r="B13" s="48">
        <v>72838</v>
      </c>
      <c r="C13" s="45" t="s">
        <v>6</v>
      </c>
      <c r="D13" s="45" t="s">
        <v>5</v>
      </c>
      <c r="E13" s="63" t="s">
        <v>109</v>
      </c>
      <c r="F13" s="47" t="s">
        <v>99</v>
      </c>
      <c r="G13" s="89">
        <f>'[4]MEMORIAL QUANT. CBUQ'!I12</f>
        <v>2005.87968</v>
      </c>
      <c r="H13" s="46">
        <v>0.83</v>
      </c>
      <c r="I13" s="46">
        <f t="shared" si="0"/>
        <v>1.054349</v>
      </c>
      <c r="J13" s="56">
        <f t="shared" si="1"/>
        <v>1664.8801343999999</v>
      </c>
      <c r="K13" s="56">
        <f t="shared" si="2"/>
        <v>2114.8972347283197</v>
      </c>
    </row>
    <row r="14" spans="1:11" ht="15">
      <c r="A14" s="126" t="s">
        <v>2</v>
      </c>
      <c r="B14" s="127"/>
      <c r="C14" s="127"/>
      <c r="D14" s="127"/>
      <c r="E14" s="127"/>
      <c r="F14" s="127"/>
      <c r="G14" s="127"/>
      <c r="H14" s="127"/>
      <c r="I14" s="128"/>
      <c r="J14" s="56">
        <f>SUM(J10:J13)</f>
        <v>10095.3889344</v>
      </c>
      <c r="K14" s="56">
        <f>SUM(K10:K13)</f>
        <v>12824.17256336832</v>
      </c>
    </row>
    <row r="15" spans="1:11" ht="33" customHeight="1">
      <c r="A15" s="105">
        <v>2</v>
      </c>
      <c r="B15" s="41"/>
      <c r="C15" s="41"/>
      <c r="D15" s="41"/>
      <c r="E15" s="110" t="s">
        <v>50</v>
      </c>
      <c r="F15" s="42"/>
      <c r="G15" s="42"/>
      <c r="H15" s="43"/>
      <c r="I15" s="43"/>
      <c r="J15" s="55"/>
      <c r="K15" s="55"/>
    </row>
    <row r="16" spans="1:11" ht="30">
      <c r="A16" s="47" t="s">
        <v>49</v>
      </c>
      <c r="B16" s="48">
        <v>96401</v>
      </c>
      <c r="C16" s="48" t="s">
        <v>6</v>
      </c>
      <c r="D16" s="48" t="s">
        <v>5</v>
      </c>
      <c r="E16" s="85" t="s">
        <v>100</v>
      </c>
      <c r="F16" s="47" t="s">
        <v>27</v>
      </c>
      <c r="G16" s="26">
        <f>'[4]MEMORIAL QUANT. CBUQ'!H16</f>
        <v>2575</v>
      </c>
      <c r="H16" s="49">
        <v>4.28</v>
      </c>
      <c r="I16" s="46">
        <f aca="true" t="shared" si="3" ref="I16:I20">IF(D16="S",($K$5/100)*H16,($K$4/100)*H16)+H16</f>
        <v>5.436884</v>
      </c>
      <c r="J16" s="57">
        <f>G16*H16</f>
        <v>11021</v>
      </c>
      <c r="K16" s="56">
        <f>I16*G16</f>
        <v>13999.9763</v>
      </c>
    </row>
    <row r="17" spans="1:11" ht="75">
      <c r="A17" s="47" t="s">
        <v>48</v>
      </c>
      <c r="B17" s="48">
        <v>72840</v>
      </c>
      <c r="C17" s="48" t="s">
        <v>6</v>
      </c>
      <c r="D17" s="48" t="s">
        <v>5</v>
      </c>
      <c r="E17" s="63" t="s">
        <v>145</v>
      </c>
      <c r="F17" s="47" t="s">
        <v>99</v>
      </c>
      <c r="G17" s="26">
        <f>'[4]MEMORIAL QUANT. CBUQ'!H17</f>
        <v>222.48</v>
      </c>
      <c r="H17" s="49">
        <v>0.56</v>
      </c>
      <c r="I17" s="46">
        <f t="shared" si="3"/>
        <v>0.711368</v>
      </c>
      <c r="J17" s="57">
        <f>G17*H17</f>
        <v>124.5888</v>
      </c>
      <c r="K17" s="56">
        <f>I17*G17</f>
        <v>158.26515264</v>
      </c>
    </row>
    <row r="18" spans="1:11" ht="75">
      <c r="A18" s="44" t="s">
        <v>47</v>
      </c>
      <c r="B18" s="45">
        <v>95996</v>
      </c>
      <c r="C18" s="45" t="s">
        <v>6</v>
      </c>
      <c r="D18" s="45" t="s">
        <v>5</v>
      </c>
      <c r="E18" s="84" t="s">
        <v>46</v>
      </c>
      <c r="F18" s="44" t="s">
        <v>25</v>
      </c>
      <c r="G18" s="89">
        <f>'[4]MEMORIAL QUANT. CBUQ'!H18</f>
        <v>128.75</v>
      </c>
      <c r="H18" s="46">
        <v>641.91</v>
      </c>
      <c r="I18" s="46">
        <f t="shared" si="3"/>
        <v>815.418273</v>
      </c>
      <c r="J18" s="57">
        <f>G18*H18</f>
        <v>82645.91249999999</v>
      </c>
      <c r="K18" s="56">
        <f>I18*G18</f>
        <v>104985.10264875</v>
      </c>
    </row>
    <row r="19" spans="1:11" ht="60">
      <c r="A19" s="44" t="s">
        <v>45</v>
      </c>
      <c r="B19" s="48">
        <v>95303</v>
      </c>
      <c r="C19" s="48" t="s">
        <v>6</v>
      </c>
      <c r="D19" s="48" t="s">
        <v>5</v>
      </c>
      <c r="E19" s="85" t="s">
        <v>44</v>
      </c>
      <c r="F19" s="47" t="s">
        <v>22</v>
      </c>
      <c r="G19" s="89">
        <f>'[4]MEMORIAL QUANT. CBUQ'!H19</f>
        <v>9270</v>
      </c>
      <c r="H19" s="46">
        <v>0.95</v>
      </c>
      <c r="I19" s="46">
        <f t="shared" si="3"/>
        <v>1.206785</v>
      </c>
      <c r="J19" s="57">
        <f>G19*H19</f>
        <v>8806.5</v>
      </c>
      <c r="K19" s="56">
        <f>I19*G19</f>
        <v>11186.89695</v>
      </c>
    </row>
    <row r="20" spans="1:11" ht="45">
      <c r="A20" s="44" t="s">
        <v>43</v>
      </c>
      <c r="B20" s="45">
        <v>94963</v>
      </c>
      <c r="C20" s="45" t="s">
        <v>6</v>
      </c>
      <c r="D20" s="45" t="s">
        <v>5</v>
      </c>
      <c r="E20" s="93" t="s">
        <v>146</v>
      </c>
      <c r="F20" s="44" t="s">
        <v>25</v>
      </c>
      <c r="G20" s="89">
        <f>'[4]MEMORIAL QUANT. CBUQ'!G22:H22</f>
        <v>0.42336</v>
      </c>
      <c r="H20" s="50">
        <v>339.24</v>
      </c>
      <c r="I20" s="46">
        <f t="shared" si="3"/>
        <v>430.936572</v>
      </c>
      <c r="J20" s="57">
        <f>G20*H20</f>
        <v>143.6206464</v>
      </c>
      <c r="K20" s="56">
        <f>I20*G20</f>
        <v>182.44130712192</v>
      </c>
    </row>
    <row r="21" spans="1:11" ht="15">
      <c r="A21" s="140" t="s">
        <v>2</v>
      </c>
      <c r="B21" s="141"/>
      <c r="C21" s="141"/>
      <c r="D21" s="141"/>
      <c r="E21" s="141"/>
      <c r="F21" s="141"/>
      <c r="G21" s="141"/>
      <c r="H21" s="141"/>
      <c r="I21" s="142"/>
      <c r="J21" s="56">
        <f>SUM(J16:J20)</f>
        <v>102741.62194639999</v>
      </c>
      <c r="K21" s="56">
        <f>SUM(K16:K20)</f>
        <v>130512.68235851191</v>
      </c>
    </row>
    <row r="22" spans="1:11" ht="15" customHeight="1">
      <c r="A22" s="105">
        <v>3</v>
      </c>
      <c r="B22" s="41"/>
      <c r="C22" s="41"/>
      <c r="D22" s="41"/>
      <c r="E22" s="110" t="s">
        <v>42</v>
      </c>
      <c r="F22" s="42"/>
      <c r="G22" s="42"/>
      <c r="H22" s="43"/>
      <c r="I22" s="43"/>
      <c r="J22" s="55"/>
      <c r="K22" s="55"/>
    </row>
    <row r="23" spans="1:11" ht="105">
      <c r="A23" s="44" t="s">
        <v>41</v>
      </c>
      <c r="B23" s="45">
        <v>94996</v>
      </c>
      <c r="C23" s="45" t="s">
        <v>6</v>
      </c>
      <c r="D23" s="45" t="s">
        <v>5</v>
      </c>
      <c r="E23" s="62" t="s">
        <v>113</v>
      </c>
      <c r="F23" s="44" t="s">
        <v>27</v>
      </c>
      <c r="G23" s="89">
        <f>'[4]MEMORIAL QUANT. CBUQ'!I26</f>
        <v>32.64</v>
      </c>
      <c r="H23" s="46">
        <v>80.97</v>
      </c>
      <c r="I23" s="46">
        <f aca="true" t="shared" si="4" ref="I23">IF(D23="S",($K$5/100)*H23,($K$4/100)*H23)+H23</f>
        <v>102.856191</v>
      </c>
      <c r="J23" s="56">
        <f>G23*H23</f>
        <v>2642.8608</v>
      </c>
      <c r="K23" s="56">
        <f>G23*I23</f>
        <v>3357.22607424</v>
      </c>
    </row>
    <row r="24" spans="1:11" ht="15">
      <c r="A24" s="126" t="s">
        <v>2</v>
      </c>
      <c r="B24" s="127"/>
      <c r="C24" s="127"/>
      <c r="D24" s="127"/>
      <c r="E24" s="127"/>
      <c r="F24" s="127"/>
      <c r="G24" s="127"/>
      <c r="H24" s="127"/>
      <c r="I24" s="128"/>
      <c r="J24" s="56">
        <f>J23</f>
        <v>2642.8608</v>
      </c>
      <c r="K24" s="56">
        <f>K23</f>
        <v>3357.22607424</v>
      </c>
    </row>
    <row r="25" spans="1:11" ht="21" customHeight="1">
      <c r="A25" s="105">
        <v>4</v>
      </c>
      <c r="B25" s="110"/>
      <c r="C25" s="110"/>
      <c r="D25" s="110"/>
      <c r="E25" s="110" t="s">
        <v>40</v>
      </c>
      <c r="F25" s="42"/>
      <c r="G25" s="42"/>
      <c r="H25" s="43"/>
      <c r="I25" s="43"/>
      <c r="J25" s="55"/>
      <c r="K25" s="55"/>
    </row>
    <row r="26" spans="1:11" ht="75">
      <c r="A26" s="44" t="s">
        <v>39</v>
      </c>
      <c r="B26" s="45">
        <v>72947</v>
      </c>
      <c r="C26" s="45" t="s">
        <v>6</v>
      </c>
      <c r="D26" s="45" t="s">
        <v>5</v>
      </c>
      <c r="E26" s="62" t="s">
        <v>147</v>
      </c>
      <c r="F26" s="44" t="s">
        <v>27</v>
      </c>
      <c r="G26" s="89">
        <f>SUM('[4]MEMORIAL QUANT. CBUQ'!G30:G31)</f>
        <v>225.06</v>
      </c>
      <c r="H26" s="46">
        <v>24.57</v>
      </c>
      <c r="I26" s="46">
        <f aca="true" t="shared" si="5" ref="I26:I29">IF(D26="S",($K$5/100)*H26,($K$4/100)*H26)+H26</f>
        <v>31.211271</v>
      </c>
      <c r="J26" s="56">
        <f>G26*H26</f>
        <v>5529.724200000001</v>
      </c>
      <c r="K26" s="56">
        <f>I26*G26</f>
        <v>7024.40865126</v>
      </c>
    </row>
    <row r="27" spans="1:11" ht="45">
      <c r="A27" s="111" t="s">
        <v>38</v>
      </c>
      <c r="B27" s="88">
        <v>36178</v>
      </c>
      <c r="C27" s="88" t="s">
        <v>6</v>
      </c>
      <c r="D27" s="88" t="s">
        <v>10</v>
      </c>
      <c r="E27" s="92" t="s">
        <v>122</v>
      </c>
      <c r="F27" s="90" t="s">
        <v>14</v>
      </c>
      <c r="G27" s="91">
        <f>'[4]MEMORIAL QUANT. CBUQ'!G32</f>
        <v>47.99999999999999</v>
      </c>
      <c r="H27" s="46">
        <v>6.67</v>
      </c>
      <c r="I27" s="46">
        <f t="shared" si="5"/>
        <v>7.605134</v>
      </c>
      <c r="J27" s="56">
        <f>G27*H27</f>
        <v>320.15999999999997</v>
      </c>
      <c r="K27" s="56">
        <f>I27*G27</f>
        <v>365.0464319999999</v>
      </c>
    </row>
    <row r="28" spans="1:11" ht="30">
      <c r="A28" s="44" t="s">
        <v>37</v>
      </c>
      <c r="B28" s="45">
        <v>34723</v>
      </c>
      <c r="C28" s="45" t="s">
        <v>6</v>
      </c>
      <c r="D28" s="45" t="s">
        <v>10</v>
      </c>
      <c r="E28" s="84" t="s">
        <v>36</v>
      </c>
      <c r="F28" s="44" t="s">
        <v>27</v>
      </c>
      <c r="G28" s="89">
        <f>SUM('[4]MEMORIAL QUANT. CBUQ'!G35:G38)</f>
        <v>1.43</v>
      </c>
      <c r="H28" s="46">
        <v>519.75</v>
      </c>
      <c r="I28" s="46">
        <f t="shared" si="5"/>
        <v>592.61895</v>
      </c>
      <c r="J28" s="56">
        <f>G28*H28</f>
        <v>743.2425</v>
      </c>
      <c r="K28" s="56">
        <f>I28*G28</f>
        <v>847.4450985</v>
      </c>
    </row>
    <row r="29" spans="1:11" ht="60">
      <c r="A29" s="65" t="s">
        <v>132</v>
      </c>
      <c r="B29" s="45">
        <v>21013</v>
      </c>
      <c r="C29" s="67" t="s">
        <v>6</v>
      </c>
      <c r="D29" s="67" t="s">
        <v>10</v>
      </c>
      <c r="E29" s="92" t="s">
        <v>153</v>
      </c>
      <c r="F29" s="65" t="s">
        <v>3</v>
      </c>
      <c r="G29" s="89">
        <f>'[4]MEMORIAL QUANT. CBUQ'!G41</f>
        <v>28</v>
      </c>
      <c r="H29" s="46">
        <v>33.31</v>
      </c>
      <c r="I29" s="46">
        <f t="shared" si="5"/>
        <v>37.980062000000004</v>
      </c>
      <c r="J29" s="56">
        <f>G29*H29</f>
        <v>932.6800000000001</v>
      </c>
      <c r="K29" s="56">
        <f>G29*I29</f>
        <v>1063.4417360000002</v>
      </c>
    </row>
    <row r="30" spans="1:11" ht="15.75" customHeight="1">
      <c r="A30" s="126" t="s">
        <v>2</v>
      </c>
      <c r="B30" s="127"/>
      <c r="C30" s="127"/>
      <c r="D30" s="127"/>
      <c r="E30" s="127"/>
      <c r="F30" s="127"/>
      <c r="G30" s="127"/>
      <c r="H30" s="127"/>
      <c r="I30" s="128"/>
      <c r="J30" s="56">
        <f>SUM(J26:J29)</f>
        <v>7525.806700000001</v>
      </c>
      <c r="K30" s="56">
        <f>SUM(K26:K29)</f>
        <v>9300.34191776</v>
      </c>
    </row>
    <row r="31" spans="1:11" ht="15">
      <c r="A31" s="105">
        <v>5</v>
      </c>
      <c r="B31" s="41"/>
      <c r="C31" s="41"/>
      <c r="D31" s="41"/>
      <c r="E31" s="110" t="s">
        <v>35</v>
      </c>
      <c r="F31" s="42"/>
      <c r="G31" s="42"/>
      <c r="H31" s="43"/>
      <c r="I31" s="43"/>
      <c r="J31" s="55"/>
      <c r="K31" s="55"/>
    </row>
    <row r="32" spans="1:11" ht="60">
      <c r="A32" s="47" t="s">
        <v>34</v>
      </c>
      <c r="B32" s="45">
        <v>94265</v>
      </c>
      <c r="C32" s="45" t="s">
        <v>6</v>
      </c>
      <c r="D32" s="48" t="s">
        <v>5</v>
      </c>
      <c r="E32" s="84" t="s">
        <v>33</v>
      </c>
      <c r="F32" s="47" t="s">
        <v>3</v>
      </c>
      <c r="G32" s="26">
        <f>'[4]MEMORIAL QUANT. CBUQ'!K46</f>
        <v>1030</v>
      </c>
      <c r="H32" s="49">
        <v>30.08</v>
      </c>
      <c r="I32" s="46">
        <f aca="true" t="shared" si="6" ref="I32:I51">IF(D32="S",($K$5/100)*H32,($K$4/100)*H32)+H32</f>
        <v>38.210623999999996</v>
      </c>
      <c r="J32" s="57">
        <f aca="true" t="shared" si="7" ref="J32:J51">G32*H32</f>
        <v>30982.399999999998</v>
      </c>
      <c r="K32" s="56">
        <f aca="true" t="shared" si="8" ref="K32:K51">I32*G32</f>
        <v>39356.94272</v>
      </c>
    </row>
    <row r="33" spans="1:11" ht="60">
      <c r="A33" s="44" t="s">
        <v>32</v>
      </c>
      <c r="B33" s="45">
        <v>94281</v>
      </c>
      <c r="C33" s="45" t="s">
        <v>6</v>
      </c>
      <c r="D33" s="45" t="s">
        <v>5</v>
      </c>
      <c r="E33" s="84" t="s">
        <v>31</v>
      </c>
      <c r="F33" s="44" t="s">
        <v>3</v>
      </c>
      <c r="G33" s="89">
        <f>'[4]MEMORIAL QUANT. CBUQ'!K47</f>
        <v>1030</v>
      </c>
      <c r="H33" s="46">
        <v>35.81</v>
      </c>
      <c r="I33" s="46">
        <f t="shared" si="6"/>
        <v>45.489443</v>
      </c>
      <c r="J33" s="57">
        <f t="shared" si="7"/>
        <v>36884.3</v>
      </c>
      <c r="K33" s="56">
        <f t="shared" si="8"/>
        <v>46854.12629</v>
      </c>
    </row>
    <row r="34" spans="1:11" ht="165">
      <c r="A34" s="111" t="s">
        <v>30</v>
      </c>
      <c r="B34" s="2">
        <v>90105</v>
      </c>
      <c r="C34" s="2" t="s">
        <v>6</v>
      </c>
      <c r="D34" s="2" t="s">
        <v>5</v>
      </c>
      <c r="E34" s="62" t="s">
        <v>151</v>
      </c>
      <c r="F34" s="44" t="s">
        <v>25</v>
      </c>
      <c r="G34" s="89">
        <f>'[4]MEMORIAL QUANT. CBUQ'!K48</f>
        <v>67.97999999999999</v>
      </c>
      <c r="H34" s="46">
        <v>11.38</v>
      </c>
      <c r="I34" s="46">
        <f t="shared" si="6"/>
        <v>14.456014000000001</v>
      </c>
      <c r="J34" s="57">
        <f t="shared" si="7"/>
        <v>773.6124</v>
      </c>
      <c r="K34" s="56">
        <f t="shared" si="8"/>
        <v>982.71983172</v>
      </c>
    </row>
    <row r="35" spans="1:11" ht="60">
      <c r="A35" s="44" t="s">
        <v>29</v>
      </c>
      <c r="B35" s="45">
        <v>94097</v>
      </c>
      <c r="C35" s="45" t="s">
        <v>6</v>
      </c>
      <c r="D35" s="45" t="s">
        <v>5</v>
      </c>
      <c r="E35" s="84" t="s">
        <v>28</v>
      </c>
      <c r="F35" s="44" t="s">
        <v>27</v>
      </c>
      <c r="G35" s="89">
        <f>'[4]MEMORIAL QUANT. CBUQ'!K49</f>
        <v>453.2</v>
      </c>
      <c r="H35" s="46">
        <v>4.15</v>
      </c>
      <c r="I35" s="46">
        <f t="shared" si="6"/>
        <v>5.271745</v>
      </c>
      <c r="J35" s="57">
        <f t="shared" si="7"/>
        <v>1880.7800000000002</v>
      </c>
      <c r="K35" s="56">
        <f t="shared" si="8"/>
        <v>2389.154834</v>
      </c>
    </row>
    <row r="36" spans="1:11" ht="45">
      <c r="A36" s="65" t="s">
        <v>26</v>
      </c>
      <c r="B36" s="2">
        <v>95290</v>
      </c>
      <c r="C36" s="2" t="s">
        <v>6</v>
      </c>
      <c r="D36" s="2" t="s">
        <v>5</v>
      </c>
      <c r="E36" s="92" t="s">
        <v>23</v>
      </c>
      <c r="F36" s="111" t="s">
        <v>136</v>
      </c>
      <c r="G36" s="89">
        <f>'[4]MEMORIAL QUANT. CBUQ'!K50</f>
        <v>466.51275</v>
      </c>
      <c r="H36" s="46">
        <v>1.74</v>
      </c>
      <c r="I36" s="46">
        <f t="shared" si="6"/>
        <v>2.210322</v>
      </c>
      <c r="J36" s="57">
        <f t="shared" si="7"/>
        <v>811.732185</v>
      </c>
      <c r="K36" s="56">
        <f t="shared" si="8"/>
        <v>1031.1433946055</v>
      </c>
    </row>
    <row r="37" spans="1:11" ht="30">
      <c r="A37" s="111" t="s">
        <v>24</v>
      </c>
      <c r="B37" s="2">
        <v>7781</v>
      </c>
      <c r="C37" s="2" t="s">
        <v>6</v>
      </c>
      <c r="D37" s="2" t="s">
        <v>10</v>
      </c>
      <c r="E37" s="62" t="s">
        <v>9</v>
      </c>
      <c r="F37" s="111" t="s">
        <v>3</v>
      </c>
      <c r="G37" s="89">
        <f>'[4]MEMORIAL QUANT. CBUQ'!K52</f>
        <v>0</v>
      </c>
      <c r="H37" s="46">
        <v>51.95</v>
      </c>
      <c r="I37" s="46">
        <f t="shared" si="6"/>
        <v>59.23339</v>
      </c>
      <c r="J37" s="57">
        <f t="shared" si="7"/>
        <v>0</v>
      </c>
      <c r="K37" s="56">
        <f t="shared" si="8"/>
        <v>0</v>
      </c>
    </row>
    <row r="38" spans="1:11" ht="165">
      <c r="A38" s="111" t="s">
        <v>21</v>
      </c>
      <c r="B38" s="2">
        <v>90106</v>
      </c>
      <c r="C38" s="2" t="s">
        <v>6</v>
      </c>
      <c r="D38" s="2" t="s">
        <v>5</v>
      </c>
      <c r="E38" s="62" t="s">
        <v>152</v>
      </c>
      <c r="F38" s="111" t="s">
        <v>25</v>
      </c>
      <c r="G38" s="89">
        <f>'[4]MEMORIAL QUANT. CBUQ'!K53</f>
        <v>0</v>
      </c>
      <c r="H38" s="91">
        <v>9.73</v>
      </c>
      <c r="I38" s="46">
        <f t="shared" si="6"/>
        <v>12.360019000000001</v>
      </c>
      <c r="J38" s="57">
        <f t="shared" si="7"/>
        <v>0</v>
      </c>
      <c r="K38" s="56">
        <f t="shared" si="8"/>
        <v>0</v>
      </c>
    </row>
    <row r="39" spans="1:11" ht="60">
      <c r="A39" s="111" t="s">
        <v>18</v>
      </c>
      <c r="B39" s="2">
        <v>94097</v>
      </c>
      <c r="C39" s="2" t="s">
        <v>6</v>
      </c>
      <c r="D39" s="2" t="s">
        <v>5</v>
      </c>
      <c r="E39" s="62" t="s">
        <v>28</v>
      </c>
      <c r="F39" s="111" t="s">
        <v>25</v>
      </c>
      <c r="G39" s="89">
        <f>'[4]MEMORIAL QUANT. CBUQ'!K54</f>
        <v>0</v>
      </c>
      <c r="H39" s="46">
        <v>4.15</v>
      </c>
      <c r="I39" s="46">
        <f t="shared" si="6"/>
        <v>5.271745</v>
      </c>
      <c r="J39" s="57">
        <f t="shared" si="7"/>
        <v>0</v>
      </c>
      <c r="K39" s="56">
        <f t="shared" si="8"/>
        <v>0</v>
      </c>
    </row>
    <row r="40" spans="1:11" ht="90">
      <c r="A40" s="111" t="s">
        <v>16</v>
      </c>
      <c r="B40" s="2">
        <v>93378</v>
      </c>
      <c r="C40" s="2" t="s">
        <v>6</v>
      </c>
      <c r="D40" s="2" t="s">
        <v>5</v>
      </c>
      <c r="E40" s="62" t="s">
        <v>148</v>
      </c>
      <c r="F40" s="111" t="s">
        <v>25</v>
      </c>
      <c r="G40" s="89">
        <f>'[4]MEMORIAL QUANT. CBUQ'!K55</f>
        <v>0</v>
      </c>
      <c r="H40" s="46">
        <v>18.15</v>
      </c>
      <c r="I40" s="46">
        <f t="shared" si="6"/>
        <v>23.055944999999998</v>
      </c>
      <c r="J40" s="57">
        <f t="shared" si="7"/>
        <v>0</v>
      </c>
      <c r="K40" s="56">
        <f t="shared" si="8"/>
        <v>0</v>
      </c>
    </row>
    <row r="41" spans="1:11" ht="90">
      <c r="A41" s="111" t="s">
        <v>13</v>
      </c>
      <c r="B41" s="2">
        <v>92809</v>
      </c>
      <c r="C41" s="2" t="s">
        <v>6</v>
      </c>
      <c r="D41" s="2" t="s">
        <v>5</v>
      </c>
      <c r="E41" s="62" t="s">
        <v>149</v>
      </c>
      <c r="F41" s="111" t="s">
        <v>3</v>
      </c>
      <c r="G41" s="89">
        <f>'[4]MEMORIAL QUANT. CBUQ'!K56</f>
        <v>0</v>
      </c>
      <c r="H41" s="46">
        <v>35.08</v>
      </c>
      <c r="I41" s="46">
        <f t="shared" si="6"/>
        <v>44.562124</v>
      </c>
      <c r="J41" s="57">
        <f t="shared" si="7"/>
        <v>0</v>
      </c>
      <c r="K41" s="56">
        <f t="shared" si="8"/>
        <v>0</v>
      </c>
    </row>
    <row r="42" spans="1:11" ht="45">
      <c r="A42" s="111" t="s">
        <v>11</v>
      </c>
      <c r="B42" s="4">
        <v>95290</v>
      </c>
      <c r="C42" s="2" t="s">
        <v>6</v>
      </c>
      <c r="D42" s="2" t="s">
        <v>5</v>
      </c>
      <c r="E42" s="63" t="s">
        <v>23</v>
      </c>
      <c r="F42" s="3" t="s">
        <v>22</v>
      </c>
      <c r="G42" s="89">
        <f>'[4]MEMORIAL QUANT. CBUQ'!K57</f>
        <v>0</v>
      </c>
      <c r="H42" s="46">
        <v>1.74</v>
      </c>
      <c r="I42" s="46">
        <f t="shared" si="6"/>
        <v>2.210322</v>
      </c>
      <c r="J42" s="57">
        <f t="shared" si="7"/>
        <v>0</v>
      </c>
      <c r="K42" s="56">
        <f t="shared" si="8"/>
        <v>0</v>
      </c>
    </row>
    <row r="43" spans="1:11" ht="30">
      <c r="A43" s="111" t="s">
        <v>8</v>
      </c>
      <c r="B43" s="2">
        <v>7793</v>
      </c>
      <c r="C43" s="2" t="s">
        <v>6</v>
      </c>
      <c r="D43" s="2" t="s">
        <v>10</v>
      </c>
      <c r="E43" s="62" t="s">
        <v>12</v>
      </c>
      <c r="F43" s="111" t="s">
        <v>3</v>
      </c>
      <c r="G43" s="89">
        <f>'[4]MEMORIAL QUANT. CBUQ'!K58</f>
        <v>0</v>
      </c>
      <c r="H43" s="46">
        <v>104.87</v>
      </c>
      <c r="I43" s="46">
        <f t="shared" si="6"/>
        <v>119.57277400000001</v>
      </c>
      <c r="J43" s="57">
        <f t="shared" si="7"/>
        <v>0</v>
      </c>
      <c r="K43" s="56">
        <f t="shared" si="8"/>
        <v>0</v>
      </c>
    </row>
    <row r="44" spans="1:11" ht="165">
      <c r="A44" s="111" t="s">
        <v>7</v>
      </c>
      <c r="B44" s="2">
        <v>90106</v>
      </c>
      <c r="C44" s="2" t="s">
        <v>6</v>
      </c>
      <c r="D44" s="2" t="s">
        <v>5</v>
      </c>
      <c r="E44" s="63" t="s">
        <v>152</v>
      </c>
      <c r="F44" s="3" t="s">
        <v>25</v>
      </c>
      <c r="G44" s="89">
        <f>'[4]MEMORIAL QUANT. CBUQ'!K59</f>
        <v>0</v>
      </c>
      <c r="H44" s="91">
        <v>9.73</v>
      </c>
      <c r="I44" s="46">
        <f t="shared" si="6"/>
        <v>12.360019000000001</v>
      </c>
      <c r="J44" s="57">
        <f t="shared" si="7"/>
        <v>0</v>
      </c>
      <c r="K44" s="56">
        <f t="shared" si="8"/>
        <v>0</v>
      </c>
    </row>
    <row r="45" spans="1:11" ht="60">
      <c r="A45" s="111" t="s">
        <v>138</v>
      </c>
      <c r="B45" s="2">
        <v>94097</v>
      </c>
      <c r="C45" s="2" t="s">
        <v>6</v>
      </c>
      <c r="D45" s="2" t="s">
        <v>5</v>
      </c>
      <c r="E45" s="62" t="s">
        <v>28</v>
      </c>
      <c r="F45" s="111" t="s">
        <v>25</v>
      </c>
      <c r="G45" s="89">
        <f>'[4]MEMORIAL QUANT. CBUQ'!K60</f>
        <v>0</v>
      </c>
      <c r="H45" s="46">
        <v>4.15</v>
      </c>
      <c r="I45" s="46">
        <f t="shared" si="6"/>
        <v>5.271745</v>
      </c>
      <c r="J45" s="57">
        <f t="shared" si="7"/>
        <v>0</v>
      </c>
      <c r="K45" s="56">
        <f t="shared" si="8"/>
        <v>0</v>
      </c>
    </row>
    <row r="46" spans="1:11" ht="90">
      <c r="A46" s="111" t="s">
        <v>139</v>
      </c>
      <c r="B46" s="2">
        <v>93378</v>
      </c>
      <c r="C46" s="2" t="s">
        <v>6</v>
      </c>
      <c r="D46" s="2" t="s">
        <v>5</v>
      </c>
      <c r="E46" s="62" t="s">
        <v>148</v>
      </c>
      <c r="F46" s="111" t="s">
        <v>25</v>
      </c>
      <c r="G46" s="89">
        <f>'[4]MEMORIAL QUANT. CBUQ'!K61</f>
        <v>0</v>
      </c>
      <c r="H46" s="46">
        <v>18.15</v>
      </c>
      <c r="I46" s="46">
        <f t="shared" si="6"/>
        <v>23.055944999999998</v>
      </c>
      <c r="J46" s="57">
        <f t="shared" si="7"/>
        <v>0</v>
      </c>
      <c r="K46" s="56">
        <f t="shared" si="8"/>
        <v>0</v>
      </c>
    </row>
    <row r="47" spans="1:11" ht="90">
      <c r="A47" s="111" t="s">
        <v>140</v>
      </c>
      <c r="B47" s="2">
        <v>92811</v>
      </c>
      <c r="C47" s="2" t="s">
        <v>6</v>
      </c>
      <c r="D47" s="2" t="s">
        <v>5</v>
      </c>
      <c r="E47" s="62" t="s">
        <v>4</v>
      </c>
      <c r="F47" s="111" t="s">
        <v>3</v>
      </c>
      <c r="G47" s="89">
        <f>'[4]MEMORIAL QUANT. CBUQ'!K62</f>
        <v>0</v>
      </c>
      <c r="H47" s="46">
        <v>50.87</v>
      </c>
      <c r="I47" s="46">
        <f t="shared" si="6"/>
        <v>64.620161</v>
      </c>
      <c r="J47" s="57">
        <f t="shared" si="7"/>
        <v>0</v>
      </c>
      <c r="K47" s="56">
        <f t="shared" si="8"/>
        <v>0</v>
      </c>
    </row>
    <row r="48" spans="1:11" ht="45">
      <c r="A48" s="111" t="s">
        <v>141</v>
      </c>
      <c r="B48" s="4">
        <v>95290</v>
      </c>
      <c r="C48" s="2" t="s">
        <v>6</v>
      </c>
      <c r="D48" s="2" t="s">
        <v>5</v>
      </c>
      <c r="E48" s="63" t="s">
        <v>23</v>
      </c>
      <c r="F48" s="3" t="s">
        <v>22</v>
      </c>
      <c r="G48" s="89">
        <f>'[4]MEMORIAL QUANT. CBUQ'!K63</f>
        <v>0</v>
      </c>
      <c r="H48" s="46">
        <v>1.74</v>
      </c>
      <c r="I48" s="46">
        <f t="shared" si="6"/>
        <v>2.210322</v>
      </c>
      <c r="J48" s="57">
        <f t="shared" si="7"/>
        <v>0</v>
      </c>
      <c r="K48" s="56">
        <f t="shared" si="8"/>
        <v>0</v>
      </c>
    </row>
    <row r="49" spans="1:11" ht="75">
      <c r="A49" s="111" t="s">
        <v>142</v>
      </c>
      <c r="B49" s="2">
        <v>83659</v>
      </c>
      <c r="C49" s="2" t="s">
        <v>20</v>
      </c>
      <c r="D49" s="2" t="s">
        <v>5</v>
      </c>
      <c r="E49" s="62" t="s">
        <v>19</v>
      </c>
      <c r="F49" s="111" t="s">
        <v>14</v>
      </c>
      <c r="G49" s="89">
        <f>'[4]MEMORIAL QUANT. CBUQ'!K64</f>
        <v>0</v>
      </c>
      <c r="H49" s="46">
        <v>647.98</v>
      </c>
      <c r="I49" s="46">
        <f t="shared" si="6"/>
        <v>823.128994</v>
      </c>
      <c r="J49" s="57">
        <f t="shared" si="7"/>
        <v>0</v>
      </c>
      <c r="K49" s="56">
        <f t="shared" si="8"/>
        <v>0</v>
      </c>
    </row>
    <row r="50" spans="1:11" ht="75">
      <c r="A50" s="111" t="s">
        <v>143</v>
      </c>
      <c r="B50" s="2" t="s">
        <v>150</v>
      </c>
      <c r="C50" s="2" t="s">
        <v>6</v>
      </c>
      <c r="D50" s="2" t="s">
        <v>5</v>
      </c>
      <c r="E50" s="62" t="s">
        <v>17</v>
      </c>
      <c r="F50" s="111" t="s">
        <v>14</v>
      </c>
      <c r="G50" s="89">
        <f>'[4]MEMORIAL QUANT. CBUQ'!K65</f>
        <v>0</v>
      </c>
      <c r="H50" s="46">
        <v>319.32</v>
      </c>
      <c r="I50" s="46">
        <f t="shared" si="6"/>
        <v>405.632196</v>
      </c>
      <c r="J50" s="57">
        <f t="shared" si="7"/>
        <v>0</v>
      </c>
      <c r="K50" s="56">
        <f t="shared" si="8"/>
        <v>0</v>
      </c>
    </row>
    <row r="51" spans="1:11" ht="60">
      <c r="A51" s="111" t="s">
        <v>144</v>
      </c>
      <c r="B51" s="2">
        <v>21090</v>
      </c>
      <c r="C51" s="2" t="s">
        <v>6</v>
      </c>
      <c r="D51" s="2" t="s">
        <v>10</v>
      </c>
      <c r="E51" s="62" t="s">
        <v>15</v>
      </c>
      <c r="F51" s="111" t="s">
        <v>14</v>
      </c>
      <c r="G51" s="89">
        <f>'[4]MEMORIAL QUANT. CBUQ'!K66</f>
        <v>0</v>
      </c>
      <c r="H51" s="46">
        <v>431.62</v>
      </c>
      <c r="I51" s="46">
        <f t="shared" si="6"/>
        <v>492.133124</v>
      </c>
      <c r="J51" s="57">
        <f t="shared" si="7"/>
        <v>0</v>
      </c>
      <c r="K51" s="56">
        <f t="shared" si="8"/>
        <v>0</v>
      </c>
    </row>
    <row r="52" spans="1:11" ht="15">
      <c r="A52" s="126" t="s">
        <v>2</v>
      </c>
      <c r="B52" s="127"/>
      <c r="C52" s="127"/>
      <c r="D52" s="127"/>
      <c r="E52" s="127"/>
      <c r="F52" s="127"/>
      <c r="G52" s="127"/>
      <c r="H52" s="127"/>
      <c r="I52" s="128"/>
      <c r="J52" s="56">
        <f>SUM(J32:J51)</f>
        <v>71332.824585</v>
      </c>
      <c r="K52" s="56">
        <f>SUM(K32:K51)</f>
        <v>90614.0870703255</v>
      </c>
    </row>
    <row r="53" spans="1:11" ht="17.25">
      <c r="A53" s="129" t="s">
        <v>1</v>
      </c>
      <c r="B53" s="129"/>
      <c r="C53" s="129"/>
      <c r="D53" s="129"/>
      <c r="E53" s="129"/>
      <c r="F53" s="129"/>
      <c r="G53" s="129"/>
      <c r="H53" s="129"/>
      <c r="I53" s="102"/>
      <c r="J53" s="146">
        <f>J14+J21+J24+J30+J52</f>
        <v>194338.5029658</v>
      </c>
      <c r="K53" s="147"/>
    </row>
    <row r="54" spans="1:11" ht="17.25">
      <c r="A54" s="129" t="s">
        <v>0</v>
      </c>
      <c r="B54" s="129"/>
      <c r="C54" s="129"/>
      <c r="D54" s="129"/>
      <c r="E54" s="129"/>
      <c r="F54" s="129"/>
      <c r="G54" s="129"/>
      <c r="H54" s="129"/>
      <c r="I54" s="102"/>
      <c r="J54" s="146">
        <f>K14+K21+K24+K30+K52</f>
        <v>246608.50998420574</v>
      </c>
      <c r="K54" s="147"/>
    </row>
  </sheetData>
  <sheetProtection algorithmName="SHA-512" hashValue="nHw0yo6ia+qp+Lmoni3YecgF857AxpmHteF4oDfs+z6YxBZ9hUA8T666nmZeYkXJaii9CAFivqz6r/rQyaFhJQ==" saltValue="9Kg/il7dCzzY9yQriWRhBQ==" spinCount="100000" sheet="1" objects="1" scenarios="1"/>
  <autoFilter ref="A8:K54"/>
  <mergeCells count="15">
    <mergeCell ref="A7:K7"/>
    <mergeCell ref="A1:J1"/>
    <mergeCell ref="A2:J2"/>
    <mergeCell ref="A3:J3"/>
    <mergeCell ref="I4:J4"/>
    <mergeCell ref="I5:J5"/>
    <mergeCell ref="J53:K53"/>
    <mergeCell ref="A54:H54"/>
    <mergeCell ref="J54:K54"/>
    <mergeCell ref="A14:I14"/>
    <mergeCell ref="A21:I21"/>
    <mergeCell ref="A24:I24"/>
    <mergeCell ref="A30:I30"/>
    <mergeCell ref="A52:I52"/>
    <mergeCell ref="A53:H53"/>
  </mergeCells>
  <printOptions/>
  <pageMargins left="0.5118110236220472" right="0.5118110236220472" top="1.3779527559055118" bottom="1.1811023622047245" header="0.31496062992125984" footer="0.31496062992125984"/>
  <pageSetup horizontalDpi="360" verticalDpi="360" orientation="portrait" paperSize="9" scale="61" r:id="rId2"/>
  <headerFooter scaleWithDoc="0">
    <oddHeader>&amp;C&amp;G</oddHeader>
    <oddFooter>&amp;C&amp;G&amp;R&amp;G</oddFoot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6"/>
  <sheetViews>
    <sheetView view="pageBreakPreview" zoomScale="85" zoomScaleSheetLayoutView="85" workbookViewId="0" topLeftCell="A1">
      <selection activeCell="B14" sqref="B14:B15"/>
    </sheetView>
  </sheetViews>
  <sheetFormatPr defaultColWidth="9.140625" defaultRowHeight="15"/>
  <cols>
    <col min="2" max="2" width="25.8515625" style="99" customWidth="1"/>
    <col min="3" max="3" width="13.57421875" style="0" customWidth="1"/>
    <col min="4" max="4" width="18.140625" style="0" customWidth="1"/>
    <col min="5" max="5" width="23.00390625" style="0" customWidth="1"/>
    <col min="6" max="6" width="14.140625" style="0" customWidth="1"/>
    <col min="7" max="8" width="12.8515625" style="0" customWidth="1"/>
    <col min="9" max="9" width="14.00390625" style="0" customWidth="1"/>
    <col min="10" max="10" width="17.421875" style="0" customWidth="1"/>
    <col min="16" max="16" width="10.00390625" style="0" bestFit="1" customWidth="1"/>
  </cols>
  <sheetData>
    <row r="1" spans="1:12" ht="18.75">
      <c r="A1" s="171" t="s">
        <v>94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2"/>
    </row>
    <row r="2" spans="1:12" ht="18.75">
      <c r="A2" s="144" t="s">
        <v>166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5"/>
    </row>
    <row r="3" spans="1:12" ht="18.75">
      <c r="A3" s="144" t="s">
        <v>169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5"/>
    </row>
    <row r="4" spans="1:12" ht="15">
      <c r="A4" s="13"/>
      <c r="B4" s="98"/>
      <c r="C4" s="13"/>
      <c r="D4" s="13"/>
      <c r="E4" s="13"/>
      <c r="F4" s="13"/>
      <c r="G4" s="13"/>
      <c r="H4" s="13"/>
      <c r="I4" s="13"/>
      <c r="J4" s="13"/>
      <c r="K4" s="13"/>
      <c r="L4" s="68"/>
    </row>
    <row r="5" spans="1:12" ht="18.75">
      <c r="A5" s="173" t="str">
        <f>'[4]CBUQ NÃO DESONERADA'!A7:K7</f>
        <v>TV. 1 (Trecho: Entre Rua D e Rua C)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4"/>
    </row>
    <row r="6" spans="1:13" ht="15">
      <c r="A6" s="105" t="s">
        <v>93</v>
      </c>
      <c r="B6" s="182" t="s">
        <v>55</v>
      </c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24"/>
    </row>
    <row r="7" spans="1:13" ht="45">
      <c r="A7" s="183" t="s">
        <v>65</v>
      </c>
      <c r="B7" s="184" t="s">
        <v>61</v>
      </c>
      <c r="C7" s="112" t="s">
        <v>85</v>
      </c>
      <c r="D7" s="112" t="s">
        <v>84</v>
      </c>
      <c r="E7" s="107" t="s">
        <v>90</v>
      </c>
      <c r="F7" s="106" t="s">
        <v>101</v>
      </c>
      <c r="G7" s="107" t="s">
        <v>80</v>
      </c>
      <c r="H7" s="107" t="s">
        <v>81</v>
      </c>
      <c r="I7" s="169" t="s">
        <v>78</v>
      </c>
      <c r="J7" s="160" t="s">
        <v>71</v>
      </c>
      <c r="K7" s="161"/>
      <c r="L7" s="162"/>
      <c r="M7" s="23"/>
    </row>
    <row r="8" spans="1:13" ht="15">
      <c r="A8" s="183"/>
      <c r="B8" s="184"/>
      <c r="C8" s="107" t="s">
        <v>77</v>
      </c>
      <c r="D8" s="107" t="s">
        <v>77</v>
      </c>
      <c r="E8" s="107" t="s">
        <v>77</v>
      </c>
      <c r="F8" s="107" t="s">
        <v>102</v>
      </c>
      <c r="G8" s="107" t="s">
        <v>74</v>
      </c>
      <c r="H8" s="107" t="s">
        <v>89</v>
      </c>
      <c r="I8" s="169"/>
      <c r="J8" s="163"/>
      <c r="K8" s="164"/>
      <c r="L8" s="165"/>
      <c r="M8" s="23"/>
    </row>
    <row r="9" spans="1:13" ht="45.75" customHeight="1">
      <c r="A9" s="111" t="s">
        <v>54</v>
      </c>
      <c r="B9" s="62" t="s">
        <v>53</v>
      </c>
      <c r="C9" s="87">
        <v>5.88</v>
      </c>
      <c r="D9" s="87">
        <v>515</v>
      </c>
      <c r="E9" s="89"/>
      <c r="F9" s="89"/>
      <c r="G9" s="89"/>
      <c r="H9" s="89"/>
      <c r="I9" s="89">
        <f>C9*D9</f>
        <v>3028.2</v>
      </c>
      <c r="J9" s="166" t="s">
        <v>27</v>
      </c>
      <c r="K9" s="167"/>
      <c r="L9" s="168"/>
      <c r="M9" s="23"/>
    </row>
    <row r="10" spans="1:13" ht="97.5" customHeight="1">
      <c r="A10" s="111" t="s">
        <v>52</v>
      </c>
      <c r="B10" s="62" t="s">
        <v>51</v>
      </c>
      <c r="C10" s="108">
        <f>C9</f>
        <v>5.88</v>
      </c>
      <c r="D10" s="108">
        <f>D9</f>
        <v>515</v>
      </c>
      <c r="E10" s="87">
        <v>0.15</v>
      </c>
      <c r="F10" s="89"/>
      <c r="G10" s="89"/>
      <c r="H10" s="89"/>
      <c r="I10" s="89">
        <f>C10*D10*E10</f>
        <v>454.22999999999996</v>
      </c>
      <c r="J10" s="166" t="s">
        <v>25</v>
      </c>
      <c r="K10" s="167"/>
      <c r="L10" s="168"/>
      <c r="M10" s="23"/>
    </row>
    <row r="11" spans="1:13" ht="100.5" customHeight="1">
      <c r="A11" s="111" t="s">
        <v>95</v>
      </c>
      <c r="B11" s="62" t="s">
        <v>98</v>
      </c>
      <c r="C11" s="108">
        <f>C9</f>
        <v>5.88</v>
      </c>
      <c r="D11" s="108">
        <f>D9</f>
        <v>515</v>
      </c>
      <c r="E11" s="108">
        <f>+E10</f>
        <v>0.15</v>
      </c>
      <c r="F11" s="89"/>
      <c r="G11" s="89"/>
      <c r="H11" s="89"/>
      <c r="I11" s="89">
        <f>C11*D11*E11</f>
        <v>454.22999999999996</v>
      </c>
      <c r="J11" s="166" t="s">
        <v>25</v>
      </c>
      <c r="K11" s="167"/>
      <c r="L11" s="168"/>
      <c r="M11" s="23"/>
    </row>
    <row r="12" spans="1:13" ht="78.75" customHeight="1">
      <c r="A12" s="111" t="s">
        <v>96</v>
      </c>
      <c r="B12" s="63" t="s">
        <v>107</v>
      </c>
      <c r="C12" s="89"/>
      <c r="D12" s="89"/>
      <c r="E12" s="89"/>
      <c r="F12" s="89">
        <v>1.6</v>
      </c>
      <c r="G12" s="89">
        <f>I11*F12</f>
        <v>726.768</v>
      </c>
      <c r="H12" s="87">
        <v>2.76</v>
      </c>
      <c r="I12" s="89">
        <f>G12*H12</f>
        <v>2005.87968</v>
      </c>
      <c r="J12" s="166" t="s">
        <v>108</v>
      </c>
      <c r="K12" s="167"/>
      <c r="L12" s="168"/>
      <c r="M12" s="23"/>
    </row>
    <row r="13" spans="1:13" ht="15">
      <c r="A13" s="105" t="s">
        <v>92</v>
      </c>
      <c r="B13" s="179" t="s">
        <v>91</v>
      </c>
      <c r="C13" s="180"/>
      <c r="D13" s="180"/>
      <c r="E13" s="180"/>
      <c r="F13" s="180"/>
      <c r="G13" s="180"/>
      <c r="H13" s="180"/>
      <c r="I13" s="180"/>
      <c r="J13" s="180"/>
      <c r="K13" s="180"/>
      <c r="L13" s="181"/>
      <c r="M13" s="21"/>
    </row>
    <row r="14" spans="1:13" ht="15">
      <c r="A14" s="175" t="s">
        <v>65</v>
      </c>
      <c r="B14" s="177" t="s">
        <v>61</v>
      </c>
      <c r="C14" s="112" t="s">
        <v>85</v>
      </c>
      <c r="D14" s="112" t="s">
        <v>84</v>
      </c>
      <c r="E14" s="112" t="s">
        <v>90</v>
      </c>
      <c r="F14" s="112" t="s">
        <v>80</v>
      </c>
      <c r="G14" s="112" t="s">
        <v>81</v>
      </c>
      <c r="H14" s="175" t="s">
        <v>78</v>
      </c>
      <c r="I14" s="185" t="s">
        <v>71</v>
      </c>
      <c r="J14" s="186"/>
      <c r="K14" s="186"/>
      <c r="L14" s="187"/>
      <c r="M14" s="22"/>
    </row>
    <row r="15" spans="1:13" ht="15">
      <c r="A15" s="176"/>
      <c r="B15" s="178"/>
      <c r="C15" s="112" t="s">
        <v>77</v>
      </c>
      <c r="D15" s="112" t="s">
        <v>77</v>
      </c>
      <c r="E15" s="112" t="s">
        <v>77</v>
      </c>
      <c r="F15" s="112" t="s">
        <v>74</v>
      </c>
      <c r="G15" s="112" t="s">
        <v>89</v>
      </c>
      <c r="H15" s="176"/>
      <c r="I15" s="188"/>
      <c r="J15" s="189"/>
      <c r="K15" s="189"/>
      <c r="L15" s="190"/>
      <c r="M15" s="21"/>
    </row>
    <row r="16" spans="1:13" ht="30">
      <c r="A16" s="111" t="s">
        <v>49</v>
      </c>
      <c r="B16" s="63" t="s">
        <v>100</v>
      </c>
      <c r="C16" s="108">
        <f>+C9-(2*(C46+C47))</f>
        <v>5</v>
      </c>
      <c r="D16" s="108">
        <f>+D9</f>
        <v>515</v>
      </c>
      <c r="E16" s="89"/>
      <c r="F16" s="89"/>
      <c r="G16" s="89"/>
      <c r="H16" s="89">
        <f>C16*D16</f>
        <v>2575</v>
      </c>
      <c r="I16" s="166" t="s">
        <v>27</v>
      </c>
      <c r="J16" s="167"/>
      <c r="K16" s="167"/>
      <c r="L16" s="168"/>
      <c r="M16" s="21"/>
    </row>
    <row r="17" spans="1:12" ht="90">
      <c r="A17" s="111" t="s">
        <v>48</v>
      </c>
      <c r="B17" s="63" t="s">
        <v>103</v>
      </c>
      <c r="C17" s="89"/>
      <c r="D17" s="89"/>
      <c r="E17" s="89"/>
      <c r="F17" s="89">
        <f>(0.0012)*H16</f>
        <v>3.09</v>
      </c>
      <c r="G17" s="87">
        <v>72</v>
      </c>
      <c r="H17" s="89">
        <f>F17*G17</f>
        <v>222.48</v>
      </c>
      <c r="I17" s="166" t="s">
        <v>99</v>
      </c>
      <c r="J17" s="167"/>
      <c r="K17" s="167"/>
      <c r="L17" s="168"/>
    </row>
    <row r="18" spans="1:14" ht="75">
      <c r="A18" s="111" t="s">
        <v>47</v>
      </c>
      <c r="B18" s="62" t="s">
        <v>46</v>
      </c>
      <c r="C18" s="108">
        <f>C16</f>
        <v>5</v>
      </c>
      <c r="D18" s="108">
        <f>D16</f>
        <v>515</v>
      </c>
      <c r="E18" s="89">
        <v>0.05</v>
      </c>
      <c r="F18" s="89"/>
      <c r="G18" s="89"/>
      <c r="H18" s="89">
        <f>C18*D18*E18</f>
        <v>128.75</v>
      </c>
      <c r="I18" s="166" t="s">
        <v>25</v>
      </c>
      <c r="J18" s="167"/>
      <c r="K18" s="167"/>
      <c r="L18" s="168"/>
      <c r="N18" s="20"/>
    </row>
    <row r="19" spans="1:12" ht="60">
      <c r="A19" s="111" t="s">
        <v>45</v>
      </c>
      <c r="B19" s="63" t="s">
        <v>44</v>
      </c>
      <c r="C19" s="89"/>
      <c r="D19" s="89"/>
      <c r="E19" s="89"/>
      <c r="F19" s="89">
        <f>H18</f>
        <v>128.75</v>
      </c>
      <c r="G19" s="87">
        <f>G17</f>
        <v>72</v>
      </c>
      <c r="H19" s="89">
        <f>F19*G19</f>
        <v>9270</v>
      </c>
      <c r="I19" s="166" t="s">
        <v>110</v>
      </c>
      <c r="J19" s="167"/>
      <c r="K19" s="167"/>
      <c r="L19" s="168"/>
    </row>
    <row r="20" spans="1:12" ht="15">
      <c r="A20" s="195" t="s">
        <v>65</v>
      </c>
      <c r="B20" s="205" t="s">
        <v>61</v>
      </c>
      <c r="C20" s="107" t="s">
        <v>85</v>
      </c>
      <c r="D20" s="107" t="s">
        <v>112</v>
      </c>
      <c r="E20" s="107" t="s">
        <v>90</v>
      </c>
      <c r="F20" s="107" t="s">
        <v>82</v>
      </c>
      <c r="G20" s="207" t="s">
        <v>78</v>
      </c>
      <c r="H20" s="208"/>
      <c r="I20" s="160" t="s">
        <v>71</v>
      </c>
      <c r="J20" s="161"/>
      <c r="K20" s="161"/>
      <c r="L20" s="162"/>
    </row>
    <row r="21" spans="1:12" ht="15">
      <c r="A21" s="196"/>
      <c r="B21" s="206"/>
      <c r="C21" s="107" t="s">
        <v>77</v>
      </c>
      <c r="D21" s="107" t="s">
        <v>77</v>
      </c>
      <c r="E21" s="107" t="s">
        <v>77</v>
      </c>
      <c r="F21" s="107" t="s">
        <v>71</v>
      </c>
      <c r="G21" s="209"/>
      <c r="H21" s="210"/>
      <c r="I21" s="163"/>
      <c r="J21" s="164"/>
      <c r="K21" s="164"/>
      <c r="L21" s="165"/>
    </row>
    <row r="22" spans="1:12" ht="89.25" customHeight="1">
      <c r="A22" s="111" t="s">
        <v>43</v>
      </c>
      <c r="B22" s="62" t="s">
        <v>111</v>
      </c>
      <c r="C22" s="89">
        <f>C9</f>
        <v>5.88</v>
      </c>
      <c r="D22" s="108">
        <v>0.3</v>
      </c>
      <c r="E22" s="89">
        <v>0.12</v>
      </c>
      <c r="F22" s="87">
        <v>2</v>
      </c>
      <c r="G22" s="211">
        <f>C22*D22*E22*F22</f>
        <v>0.42336</v>
      </c>
      <c r="H22" s="212"/>
      <c r="I22" s="166" t="s">
        <v>25</v>
      </c>
      <c r="J22" s="167"/>
      <c r="K22" s="167"/>
      <c r="L22" s="168"/>
    </row>
    <row r="23" spans="1:12" ht="15">
      <c r="A23" s="105" t="s">
        <v>88</v>
      </c>
      <c r="B23" s="158" t="s">
        <v>42</v>
      </c>
      <c r="C23" s="158"/>
      <c r="D23" s="158"/>
      <c r="E23" s="158"/>
      <c r="F23" s="158"/>
      <c r="G23" s="158"/>
      <c r="H23" s="158"/>
      <c r="I23" s="158"/>
      <c r="J23" s="158"/>
      <c r="K23" s="158"/>
      <c r="L23" s="158"/>
    </row>
    <row r="24" spans="1:12" ht="15">
      <c r="A24" s="191" t="s">
        <v>65</v>
      </c>
      <c r="B24" s="192" t="s">
        <v>61</v>
      </c>
      <c r="C24" s="169" t="s">
        <v>114</v>
      </c>
      <c r="D24" s="169"/>
      <c r="E24" s="169" t="s">
        <v>115</v>
      </c>
      <c r="F24" s="169"/>
      <c r="G24" s="107" t="s">
        <v>112</v>
      </c>
      <c r="H24" s="107" t="s">
        <v>82</v>
      </c>
      <c r="I24" s="169" t="s">
        <v>78</v>
      </c>
      <c r="J24" s="160" t="s">
        <v>71</v>
      </c>
      <c r="K24" s="161"/>
      <c r="L24" s="162"/>
    </row>
    <row r="25" spans="1:12" ht="15">
      <c r="A25" s="191"/>
      <c r="B25" s="192"/>
      <c r="C25" s="169" t="s">
        <v>77</v>
      </c>
      <c r="D25" s="169"/>
      <c r="E25" s="169" t="s">
        <v>77</v>
      </c>
      <c r="F25" s="169"/>
      <c r="G25" s="107" t="s">
        <v>77</v>
      </c>
      <c r="H25" s="107" t="s">
        <v>71</v>
      </c>
      <c r="I25" s="169"/>
      <c r="J25" s="163"/>
      <c r="K25" s="164"/>
      <c r="L25" s="165"/>
    </row>
    <row r="26" spans="1:12" ht="125.25" customHeight="1">
      <c r="A26" s="64" t="s">
        <v>41</v>
      </c>
      <c r="B26" s="62" t="s">
        <v>113</v>
      </c>
      <c r="C26" s="170">
        <v>2.2</v>
      </c>
      <c r="D26" s="170"/>
      <c r="E26" s="170">
        <v>1.2</v>
      </c>
      <c r="F26" s="170"/>
      <c r="G26" s="108">
        <v>1.2</v>
      </c>
      <c r="H26" s="87">
        <v>16</v>
      </c>
      <c r="I26" s="27">
        <f>(((C26+E26)*G26)/2)*H26</f>
        <v>32.64</v>
      </c>
      <c r="J26" s="166" t="s">
        <v>27</v>
      </c>
      <c r="K26" s="167"/>
      <c r="L26" s="168"/>
    </row>
    <row r="27" spans="1:12" ht="15">
      <c r="A27" s="105" t="s">
        <v>87</v>
      </c>
      <c r="B27" s="158" t="s">
        <v>40</v>
      </c>
      <c r="C27" s="158"/>
      <c r="D27" s="158"/>
      <c r="E27" s="158"/>
      <c r="F27" s="158"/>
      <c r="G27" s="158"/>
      <c r="H27" s="158"/>
      <c r="I27" s="158"/>
      <c r="J27" s="158"/>
      <c r="K27" s="158"/>
      <c r="L27" s="158"/>
    </row>
    <row r="28" spans="1:12" ht="15">
      <c r="A28" s="191" t="s">
        <v>65</v>
      </c>
      <c r="B28" s="192" t="s">
        <v>61</v>
      </c>
      <c r="C28" s="107" t="s">
        <v>85</v>
      </c>
      <c r="D28" s="107" t="s">
        <v>84</v>
      </c>
      <c r="E28" s="107" t="s">
        <v>119</v>
      </c>
      <c r="F28" s="107" t="s">
        <v>82</v>
      </c>
      <c r="G28" s="169" t="s">
        <v>78</v>
      </c>
      <c r="H28" s="160" t="s">
        <v>71</v>
      </c>
      <c r="I28" s="161"/>
      <c r="J28" s="161"/>
      <c r="K28" s="161"/>
      <c r="L28" s="162"/>
    </row>
    <row r="29" spans="1:12" ht="15">
      <c r="A29" s="191"/>
      <c r="B29" s="192"/>
      <c r="C29" s="107" t="s">
        <v>77</v>
      </c>
      <c r="D29" s="107" t="s">
        <v>77</v>
      </c>
      <c r="E29" s="107" t="s">
        <v>76</v>
      </c>
      <c r="F29" s="107" t="s">
        <v>76</v>
      </c>
      <c r="G29" s="169"/>
      <c r="H29" s="163"/>
      <c r="I29" s="164"/>
      <c r="J29" s="164"/>
      <c r="K29" s="164"/>
      <c r="L29" s="165"/>
    </row>
    <row r="30" spans="1:12" ht="90">
      <c r="A30" s="5" t="s">
        <v>116</v>
      </c>
      <c r="B30" s="62" t="s">
        <v>118</v>
      </c>
      <c r="C30" s="94">
        <v>0.1</v>
      </c>
      <c r="D30" s="94">
        <f>D9</f>
        <v>515</v>
      </c>
      <c r="E30" s="94" t="s">
        <v>120</v>
      </c>
      <c r="F30" s="86">
        <v>3</v>
      </c>
      <c r="G30" s="94">
        <f>C30*D30*F30</f>
        <v>154.5</v>
      </c>
      <c r="H30" s="213" t="s">
        <v>27</v>
      </c>
      <c r="I30" s="214"/>
      <c r="J30" s="214"/>
      <c r="K30" s="214"/>
      <c r="L30" s="215"/>
    </row>
    <row r="31" spans="1:12" ht="75">
      <c r="A31" s="111" t="s">
        <v>117</v>
      </c>
      <c r="B31" s="62" t="s">
        <v>121</v>
      </c>
      <c r="C31" s="108">
        <v>0.4</v>
      </c>
      <c r="D31" s="108">
        <v>3</v>
      </c>
      <c r="E31" s="108">
        <f>C9/(2*C31)</f>
        <v>7.35</v>
      </c>
      <c r="F31" s="108">
        <f>ROUNDUP(H26/2,0)</f>
        <v>8</v>
      </c>
      <c r="G31" s="89">
        <f>C31*D31*E31*F31</f>
        <v>70.56</v>
      </c>
      <c r="H31" s="166" t="s">
        <v>27</v>
      </c>
      <c r="I31" s="167"/>
      <c r="J31" s="167"/>
      <c r="K31" s="167"/>
      <c r="L31" s="168"/>
    </row>
    <row r="32" spans="1:12" ht="45">
      <c r="A32" s="111" t="s">
        <v>38</v>
      </c>
      <c r="B32" s="93" t="s">
        <v>122</v>
      </c>
      <c r="C32" s="108">
        <v>0.4</v>
      </c>
      <c r="D32" s="108">
        <f>+E26</f>
        <v>1.2</v>
      </c>
      <c r="E32" s="108" t="s">
        <v>120</v>
      </c>
      <c r="F32" s="108">
        <f>H26</f>
        <v>16</v>
      </c>
      <c r="G32" s="89">
        <f>(D32/C32)*F32</f>
        <v>47.99999999999999</v>
      </c>
      <c r="H32" s="166" t="s">
        <v>27</v>
      </c>
      <c r="I32" s="167"/>
      <c r="J32" s="167"/>
      <c r="K32" s="167"/>
      <c r="L32" s="168"/>
    </row>
    <row r="33" spans="1:12" ht="15">
      <c r="A33" s="195" t="s">
        <v>37</v>
      </c>
      <c r="B33" s="199" t="s">
        <v>61</v>
      </c>
      <c r="C33" s="197" t="s">
        <v>123</v>
      </c>
      <c r="D33" s="197"/>
      <c r="E33" s="198" t="s">
        <v>82</v>
      </c>
      <c r="F33" s="198"/>
      <c r="G33" s="195" t="s">
        <v>78</v>
      </c>
      <c r="H33" s="160" t="s">
        <v>71</v>
      </c>
      <c r="I33" s="161"/>
      <c r="J33" s="161"/>
      <c r="K33" s="161"/>
      <c r="L33" s="162"/>
    </row>
    <row r="34" spans="1:12" ht="15">
      <c r="A34" s="196"/>
      <c r="B34" s="200"/>
      <c r="C34" s="201" t="s">
        <v>27</v>
      </c>
      <c r="D34" s="202"/>
      <c r="E34" s="203" t="s">
        <v>76</v>
      </c>
      <c r="F34" s="204"/>
      <c r="G34" s="196"/>
      <c r="H34" s="163"/>
      <c r="I34" s="164"/>
      <c r="J34" s="164"/>
      <c r="K34" s="164"/>
      <c r="L34" s="165"/>
    </row>
    <row r="35" spans="1:12" ht="75">
      <c r="A35" s="111" t="s">
        <v>124</v>
      </c>
      <c r="B35" s="62" t="s">
        <v>127</v>
      </c>
      <c r="C35" s="216">
        <v>0.3</v>
      </c>
      <c r="D35" s="217"/>
      <c r="E35" s="193">
        <v>1</v>
      </c>
      <c r="F35" s="194"/>
      <c r="G35" s="89">
        <f>+C35*E35</f>
        <v>0.3</v>
      </c>
      <c r="H35" s="166" t="s">
        <v>27</v>
      </c>
      <c r="I35" s="167"/>
      <c r="J35" s="167"/>
      <c r="K35" s="167"/>
      <c r="L35" s="168"/>
    </row>
    <row r="36" spans="1:12" ht="60">
      <c r="A36" s="111" t="s">
        <v>125</v>
      </c>
      <c r="B36" s="62" t="s">
        <v>128</v>
      </c>
      <c r="C36" s="216">
        <v>0.13</v>
      </c>
      <c r="D36" s="217"/>
      <c r="E36" s="193">
        <v>1</v>
      </c>
      <c r="F36" s="194"/>
      <c r="G36" s="89">
        <f aca="true" t="shared" si="0" ref="G36:G38">+C36*E36</f>
        <v>0.13</v>
      </c>
      <c r="H36" s="166" t="s">
        <v>27</v>
      </c>
      <c r="I36" s="167"/>
      <c r="J36" s="167"/>
      <c r="K36" s="167"/>
      <c r="L36" s="168"/>
    </row>
    <row r="37" spans="1:12" ht="75">
      <c r="A37" s="111" t="s">
        <v>126</v>
      </c>
      <c r="B37" s="62" t="s">
        <v>129</v>
      </c>
      <c r="C37" s="216">
        <v>0.2</v>
      </c>
      <c r="D37" s="217"/>
      <c r="E37" s="193"/>
      <c r="F37" s="194"/>
      <c r="G37" s="89">
        <f t="shared" si="0"/>
        <v>0</v>
      </c>
      <c r="H37" s="166" t="s">
        <v>27</v>
      </c>
      <c r="I37" s="167"/>
      <c r="J37" s="167"/>
      <c r="K37" s="167"/>
      <c r="L37" s="168"/>
    </row>
    <row r="38" spans="1:12" ht="75">
      <c r="A38" s="111" t="s">
        <v>131</v>
      </c>
      <c r="B38" s="62" t="s">
        <v>130</v>
      </c>
      <c r="C38" s="216">
        <v>0.125</v>
      </c>
      <c r="D38" s="217"/>
      <c r="E38" s="193">
        <f>F31</f>
        <v>8</v>
      </c>
      <c r="F38" s="194"/>
      <c r="G38" s="89">
        <f t="shared" si="0"/>
        <v>1</v>
      </c>
      <c r="H38" s="166" t="s">
        <v>27</v>
      </c>
      <c r="I38" s="167"/>
      <c r="J38" s="167"/>
      <c r="K38" s="167"/>
      <c r="L38" s="168"/>
    </row>
    <row r="39" spans="1:12" ht="15">
      <c r="A39" s="195" t="s">
        <v>132</v>
      </c>
      <c r="B39" s="199" t="s">
        <v>61</v>
      </c>
      <c r="C39" s="201" t="s">
        <v>112</v>
      </c>
      <c r="D39" s="202"/>
      <c r="E39" s="203" t="s">
        <v>82</v>
      </c>
      <c r="F39" s="204"/>
      <c r="G39" s="195" t="s">
        <v>78</v>
      </c>
      <c r="H39" s="160" t="s">
        <v>71</v>
      </c>
      <c r="I39" s="161"/>
      <c r="J39" s="161"/>
      <c r="K39" s="161"/>
      <c r="L39" s="162"/>
    </row>
    <row r="40" spans="1:12" ht="15">
      <c r="A40" s="196"/>
      <c r="B40" s="200"/>
      <c r="C40" s="201" t="s">
        <v>77</v>
      </c>
      <c r="D40" s="202"/>
      <c r="E40" s="203" t="s">
        <v>71</v>
      </c>
      <c r="F40" s="204"/>
      <c r="G40" s="196"/>
      <c r="H40" s="163"/>
      <c r="I40" s="164"/>
      <c r="J40" s="164"/>
      <c r="K40" s="164"/>
      <c r="L40" s="165"/>
    </row>
    <row r="41" spans="1:12" ht="60">
      <c r="A41" s="111" t="s">
        <v>133</v>
      </c>
      <c r="B41" s="92" t="s">
        <v>153</v>
      </c>
      <c r="C41" s="216">
        <v>2.8</v>
      </c>
      <c r="D41" s="217"/>
      <c r="E41" s="216">
        <f>SUM(E35:F38)</f>
        <v>10</v>
      </c>
      <c r="F41" s="217"/>
      <c r="G41" s="89">
        <f>C41*E41</f>
        <v>28</v>
      </c>
      <c r="H41" s="166" t="s">
        <v>3</v>
      </c>
      <c r="I41" s="167"/>
      <c r="J41" s="167"/>
      <c r="K41" s="167"/>
      <c r="L41" s="168"/>
    </row>
    <row r="42" spans="1:15" ht="15">
      <c r="A42" s="105" t="s">
        <v>86</v>
      </c>
      <c r="B42" s="158" t="s">
        <v>35</v>
      </c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O42" s="11"/>
    </row>
    <row r="43" spans="1:13" ht="30">
      <c r="A43" s="191" t="s">
        <v>65</v>
      </c>
      <c r="B43" s="192" t="s">
        <v>61</v>
      </c>
      <c r="C43" s="107" t="s">
        <v>85</v>
      </c>
      <c r="D43" s="107" t="s">
        <v>84</v>
      </c>
      <c r="E43" s="107" t="s">
        <v>83</v>
      </c>
      <c r="F43" s="107" t="s">
        <v>82</v>
      </c>
      <c r="G43" s="107" t="s">
        <v>81</v>
      </c>
      <c r="H43" s="106" t="s">
        <v>80</v>
      </c>
      <c r="I43" s="106" t="s">
        <v>79</v>
      </c>
      <c r="J43" s="159" t="s">
        <v>104</v>
      </c>
      <c r="K43" s="169" t="s">
        <v>78</v>
      </c>
      <c r="L43" s="169" t="s">
        <v>71</v>
      </c>
      <c r="M43" s="19"/>
    </row>
    <row r="44" spans="1:12" ht="15">
      <c r="A44" s="191"/>
      <c r="B44" s="192"/>
      <c r="C44" s="107" t="s">
        <v>77</v>
      </c>
      <c r="D44" s="107" t="s">
        <v>77</v>
      </c>
      <c r="E44" s="107" t="s">
        <v>77</v>
      </c>
      <c r="F44" s="107" t="s">
        <v>76</v>
      </c>
      <c r="G44" s="107" t="s">
        <v>75</v>
      </c>
      <c r="H44" s="107" t="s">
        <v>74</v>
      </c>
      <c r="I44" s="107" t="s">
        <v>73</v>
      </c>
      <c r="J44" s="159"/>
      <c r="K44" s="169"/>
      <c r="L44" s="169"/>
    </row>
    <row r="45" spans="1:12" ht="15">
      <c r="A45" s="218" t="s">
        <v>134</v>
      </c>
      <c r="B45" s="219"/>
      <c r="C45" s="219"/>
      <c r="D45" s="219"/>
      <c r="E45" s="219"/>
      <c r="F45" s="219"/>
      <c r="G45" s="219"/>
      <c r="H45" s="219"/>
      <c r="I45" s="219"/>
      <c r="J45" s="219"/>
      <c r="K45" s="219"/>
      <c r="L45" s="220"/>
    </row>
    <row r="46" spans="1:12" ht="60">
      <c r="A46" s="64" t="s">
        <v>34</v>
      </c>
      <c r="B46" s="62" t="s">
        <v>33</v>
      </c>
      <c r="C46" s="89">
        <v>0.14</v>
      </c>
      <c r="D46" s="87">
        <f>2*D9</f>
        <v>1030</v>
      </c>
      <c r="E46" s="89" t="s">
        <v>120</v>
      </c>
      <c r="F46" s="89" t="s">
        <v>120</v>
      </c>
      <c r="G46" s="89" t="s">
        <v>120</v>
      </c>
      <c r="H46" s="89" t="s">
        <v>120</v>
      </c>
      <c r="I46" s="96" t="s">
        <v>120</v>
      </c>
      <c r="J46" s="96" t="s">
        <v>120</v>
      </c>
      <c r="K46" s="89">
        <f>D46</f>
        <v>1030</v>
      </c>
      <c r="L46" s="111" t="s">
        <v>3</v>
      </c>
    </row>
    <row r="47" spans="1:12" ht="60">
      <c r="A47" s="64" t="s">
        <v>32</v>
      </c>
      <c r="B47" s="62" t="s">
        <v>31</v>
      </c>
      <c r="C47" s="89">
        <v>0.3</v>
      </c>
      <c r="D47" s="87">
        <f>D46</f>
        <v>1030</v>
      </c>
      <c r="E47" s="89" t="s">
        <v>120</v>
      </c>
      <c r="F47" s="89" t="s">
        <v>120</v>
      </c>
      <c r="G47" s="89" t="s">
        <v>120</v>
      </c>
      <c r="H47" s="89" t="s">
        <v>120</v>
      </c>
      <c r="I47" s="89" t="s">
        <v>120</v>
      </c>
      <c r="J47" s="89" t="s">
        <v>120</v>
      </c>
      <c r="K47" s="89">
        <f>D47</f>
        <v>1030</v>
      </c>
      <c r="L47" s="111" t="s">
        <v>3</v>
      </c>
    </row>
    <row r="48" spans="1:12" ht="195">
      <c r="A48" s="64" t="s">
        <v>30</v>
      </c>
      <c r="B48" s="62" t="s">
        <v>151</v>
      </c>
      <c r="C48" s="108">
        <f>C47+C46</f>
        <v>0.44</v>
      </c>
      <c r="D48" s="108">
        <f>D47</f>
        <v>1030</v>
      </c>
      <c r="E48" s="108">
        <v>0.15</v>
      </c>
      <c r="F48" s="89" t="s">
        <v>120</v>
      </c>
      <c r="G48" s="89" t="s">
        <v>120</v>
      </c>
      <c r="H48" s="89" t="s">
        <v>120</v>
      </c>
      <c r="I48" s="89" t="s">
        <v>120</v>
      </c>
      <c r="J48" s="89" t="s">
        <v>120</v>
      </c>
      <c r="K48" s="89">
        <f>C48*D48*E48</f>
        <v>67.97999999999999</v>
      </c>
      <c r="L48" s="111" t="s">
        <v>25</v>
      </c>
    </row>
    <row r="49" spans="1:12" ht="60">
      <c r="A49" s="64" t="s">
        <v>29</v>
      </c>
      <c r="B49" s="62" t="s">
        <v>28</v>
      </c>
      <c r="C49" s="108">
        <f>C48</f>
        <v>0.44</v>
      </c>
      <c r="D49" s="108">
        <f>D48</f>
        <v>1030</v>
      </c>
      <c r="E49" s="89" t="s">
        <v>120</v>
      </c>
      <c r="F49" s="89" t="s">
        <v>120</v>
      </c>
      <c r="G49" s="89" t="s">
        <v>120</v>
      </c>
      <c r="H49" s="89" t="s">
        <v>120</v>
      </c>
      <c r="I49" s="89" t="s">
        <v>120</v>
      </c>
      <c r="J49" s="89" t="s">
        <v>120</v>
      </c>
      <c r="K49" s="95">
        <f>C49*D49</f>
        <v>453.2</v>
      </c>
      <c r="L49" s="73" t="s">
        <v>27</v>
      </c>
    </row>
    <row r="50" spans="1:12" ht="60">
      <c r="A50" s="64" t="s">
        <v>26</v>
      </c>
      <c r="B50" s="62" t="s">
        <v>135</v>
      </c>
      <c r="C50" s="108"/>
      <c r="D50" s="108"/>
      <c r="E50" s="89"/>
      <c r="F50" s="89"/>
      <c r="G50" s="87">
        <v>5.49</v>
      </c>
      <c r="H50" s="89">
        <f>K48*J50</f>
        <v>84.975</v>
      </c>
      <c r="I50" s="89"/>
      <c r="J50" s="89">
        <v>1.25</v>
      </c>
      <c r="K50" s="95">
        <f>G50*H50</f>
        <v>466.51275</v>
      </c>
      <c r="L50" s="73" t="s">
        <v>136</v>
      </c>
    </row>
    <row r="51" spans="1:12" ht="15">
      <c r="A51" s="201" t="s">
        <v>137</v>
      </c>
      <c r="B51" s="221"/>
      <c r="C51" s="221"/>
      <c r="D51" s="221"/>
      <c r="E51" s="221"/>
      <c r="F51" s="221"/>
      <c r="G51" s="221"/>
      <c r="H51" s="221"/>
      <c r="I51" s="221"/>
      <c r="J51" s="221"/>
      <c r="K51" s="221"/>
      <c r="L51" s="202"/>
    </row>
    <row r="52" spans="1:12" ht="45">
      <c r="A52" s="74" t="s">
        <v>24</v>
      </c>
      <c r="B52" s="93" t="s">
        <v>9</v>
      </c>
      <c r="C52" s="76" t="s">
        <v>120</v>
      </c>
      <c r="D52" s="86"/>
      <c r="E52" s="76" t="s">
        <v>120</v>
      </c>
      <c r="F52" s="76" t="s">
        <v>120</v>
      </c>
      <c r="G52" s="76" t="s">
        <v>120</v>
      </c>
      <c r="H52" s="76">
        <f>D52*I52</f>
        <v>0</v>
      </c>
      <c r="I52" s="76">
        <v>0.13</v>
      </c>
      <c r="J52" s="76"/>
      <c r="K52" s="76">
        <f>D52</f>
        <v>0</v>
      </c>
      <c r="L52" s="75" t="s">
        <v>3</v>
      </c>
    </row>
    <row r="53" spans="1:12" ht="225">
      <c r="A53" s="74" t="s">
        <v>21</v>
      </c>
      <c r="B53" s="93" t="s">
        <v>154</v>
      </c>
      <c r="C53" s="76">
        <v>0.9</v>
      </c>
      <c r="D53" s="76">
        <f>D52</f>
        <v>0</v>
      </c>
      <c r="E53" s="76">
        <v>1</v>
      </c>
      <c r="F53" s="76" t="s">
        <v>120</v>
      </c>
      <c r="G53" s="76" t="s">
        <v>120</v>
      </c>
      <c r="H53" s="76" t="s">
        <v>120</v>
      </c>
      <c r="I53" s="76" t="s">
        <v>120</v>
      </c>
      <c r="J53" s="76" t="s">
        <v>120</v>
      </c>
      <c r="K53" s="76">
        <f>C53*D53*E53</f>
        <v>0</v>
      </c>
      <c r="L53" s="75" t="s">
        <v>25</v>
      </c>
    </row>
    <row r="54" spans="1:12" ht="75">
      <c r="A54" s="74" t="s">
        <v>18</v>
      </c>
      <c r="B54" s="93" t="s">
        <v>158</v>
      </c>
      <c r="C54" s="76">
        <v>0.9</v>
      </c>
      <c r="D54" s="76">
        <f>D52</f>
        <v>0</v>
      </c>
      <c r="E54" s="76" t="s">
        <v>120</v>
      </c>
      <c r="F54" s="76" t="s">
        <v>120</v>
      </c>
      <c r="G54" s="76" t="s">
        <v>120</v>
      </c>
      <c r="H54" s="76" t="s">
        <v>120</v>
      </c>
      <c r="I54" s="76" t="s">
        <v>120</v>
      </c>
      <c r="J54" s="76" t="s">
        <v>120</v>
      </c>
      <c r="K54" s="76">
        <f>C54*D54</f>
        <v>0</v>
      </c>
      <c r="L54" s="75" t="s">
        <v>25</v>
      </c>
    </row>
    <row r="55" spans="1:12" ht="105">
      <c r="A55" s="64" t="s">
        <v>16</v>
      </c>
      <c r="B55" s="93" t="s">
        <v>159</v>
      </c>
      <c r="C55" s="108">
        <v>0.9</v>
      </c>
      <c r="D55" s="108">
        <f>D53</f>
        <v>0</v>
      </c>
      <c r="E55" s="108">
        <f>E53</f>
        <v>1</v>
      </c>
      <c r="F55" s="89" t="s">
        <v>120</v>
      </c>
      <c r="G55" s="89" t="s">
        <v>120</v>
      </c>
      <c r="H55" s="89" t="s">
        <v>120</v>
      </c>
      <c r="I55" s="89" t="s">
        <v>120</v>
      </c>
      <c r="J55" s="89" t="s">
        <v>120</v>
      </c>
      <c r="K55" s="95">
        <f>K53-H52</f>
        <v>0</v>
      </c>
      <c r="L55" s="73" t="s">
        <v>25</v>
      </c>
    </row>
    <row r="56" spans="1:12" ht="120">
      <c r="A56" s="64" t="s">
        <v>13</v>
      </c>
      <c r="B56" s="93" t="s">
        <v>160</v>
      </c>
      <c r="C56" s="108" t="s">
        <v>120</v>
      </c>
      <c r="D56" s="108">
        <f>D52</f>
        <v>0</v>
      </c>
      <c r="E56" s="108" t="s">
        <v>120</v>
      </c>
      <c r="F56" s="89" t="s">
        <v>120</v>
      </c>
      <c r="G56" s="89" t="s">
        <v>120</v>
      </c>
      <c r="H56" s="89" t="s">
        <v>120</v>
      </c>
      <c r="I56" s="89" t="s">
        <v>120</v>
      </c>
      <c r="J56" s="89" t="s">
        <v>120</v>
      </c>
      <c r="K56" s="95">
        <f>D56</f>
        <v>0</v>
      </c>
      <c r="L56" s="73" t="s">
        <v>3</v>
      </c>
    </row>
    <row r="57" spans="1:12" ht="60">
      <c r="A57" s="64" t="s">
        <v>11</v>
      </c>
      <c r="B57" s="63" t="s">
        <v>161</v>
      </c>
      <c r="C57" s="89" t="s">
        <v>120</v>
      </c>
      <c r="D57" s="89" t="s">
        <v>120</v>
      </c>
      <c r="E57" s="89" t="s">
        <v>120</v>
      </c>
      <c r="F57" s="89" t="s">
        <v>120</v>
      </c>
      <c r="G57" s="87"/>
      <c r="H57" s="89">
        <f>H52</f>
        <v>0</v>
      </c>
      <c r="I57" s="89" t="s">
        <v>120</v>
      </c>
      <c r="J57" s="89">
        <v>1.25</v>
      </c>
      <c r="K57" s="89">
        <f>G57*H57*J57</f>
        <v>0</v>
      </c>
      <c r="L57" s="111" t="s">
        <v>72</v>
      </c>
    </row>
    <row r="58" spans="1:12" ht="45">
      <c r="A58" s="64" t="s">
        <v>8</v>
      </c>
      <c r="B58" s="62" t="s">
        <v>12</v>
      </c>
      <c r="C58" s="89" t="s">
        <v>120</v>
      </c>
      <c r="D58" s="87"/>
      <c r="E58" s="89" t="s">
        <v>120</v>
      </c>
      <c r="F58" s="89" t="s">
        <v>120</v>
      </c>
      <c r="G58" s="97" t="s">
        <v>120</v>
      </c>
      <c r="H58" s="89">
        <f>D58*I58</f>
        <v>0</v>
      </c>
      <c r="I58" s="89">
        <f>3.14*((0.3)^2)</f>
        <v>0.2826</v>
      </c>
      <c r="J58" s="89" t="s">
        <v>120</v>
      </c>
      <c r="K58" s="89">
        <f>D58</f>
        <v>0</v>
      </c>
      <c r="L58" s="111" t="s">
        <v>3</v>
      </c>
    </row>
    <row r="59" spans="1:12" ht="225">
      <c r="A59" s="64" t="s">
        <v>7</v>
      </c>
      <c r="B59" s="93" t="s">
        <v>155</v>
      </c>
      <c r="C59" s="89">
        <v>1.15</v>
      </c>
      <c r="D59" s="108">
        <f>D58</f>
        <v>0</v>
      </c>
      <c r="E59" s="89">
        <f>0.6+0.6</f>
        <v>1.2</v>
      </c>
      <c r="F59" s="89" t="s">
        <v>120</v>
      </c>
      <c r="G59" s="97" t="s">
        <v>120</v>
      </c>
      <c r="H59" s="89" t="s">
        <v>120</v>
      </c>
      <c r="I59" s="89" t="s">
        <v>120</v>
      </c>
      <c r="J59" s="89" t="s">
        <v>120</v>
      </c>
      <c r="K59" s="89">
        <f>C59*D59*E59</f>
        <v>0</v>
      </c>
      <c r="L59" s="111" t="s">
        <v>25</v>
      </c>
    </row>
    <row r="60" spans="1:12" ht="75">
      <c r="A60" s="64" t="s">
        <v>138</v>
      </c>
      <c r="B60" s="93" t="s">
        <v>162</v>
      </c>
      <c r="C60" s="89">
        <f>C59</f>
        <v>1.15</v>
      </c>
      <c r="D60" s="108">
        <f>D58</f>
        <v>0</v>
      </c>
      <c r="E60" s="89" t="s">
        <v>120</v>
      </c>
      <c r="F60" s="89" t="s">
        <v>120</v>
      </c>
      <c r="G60" s="97" t="s">
        <v>120</v>
      </c>
      <c r="H60" s="89" t="s">
        <v>120</v>
      </c>
      <c r="I60" s="89" t="s">
        <v>120</v>
      </c>
      <c r="J60" s="89" t="s">
        <v>120</v>
      </c>
      <c r="K60" s="89">
        <f>C60*D60</f>
        <v>0</v>
      </c>
      <c r="L60" s="111" t="s">
        <v>27</v>
      </c>
    </row>
    <row r="61" spans="1:12" ht="120">
      <c r="A61" s="64" t="s">
        <v>139</v>
      </c>
      <c r="B61" s="93" t="s">
        <v>163</v>
      </c>
      <c r="C61" s="89">
        <f>C59</f>
        <v>1.15</v>
      </c>
      <c r="D61" s="108">
        <f>D58</f>
        <v>0</v>
      </c>
      <c r="E61" s="89">
        <f>E59</f>
        <v>1.2</v>
      </c>
      <c r="F61" s="89" t="s">
        <v>120</v>
      </c>
      <c r="G61" s="97" t="s">
        <v>120</v>
      </c>
      <c r="H61" s="89" t="s">
        <v>120</v>
      </c>
      <c r="I61" s="89" t="s">
        <v>120</v>
      </c>
      <c r="J61" s="89" t="s">
        <v>120</v>
      </c>
      <c r="K61" s="89">
        <f>(K59)-(H58)</f>
        <v>0</v>
      </c>
      <c r="L61" s="111" t="s">
        <v>25</v>
      </c>
    </row>
    <row r="62" spans="1:12" ht="120">
      <c r="A62" s="64" t="s">
        <v>140</v>
      </c>
      <c r="B62" s="93" t="s">
        <v>164</v>
      </c>
      <c r="C62" s="89" t="s">
        <v>120</v>
      </c>
      <c r="D62" s="108">
        <f>D58</f>
        <v>0</v>
      </c>
      <c r="E62" s="89" t="s">
        <v>120</v>
      </c>
      <c r="F62" s="89" t="s">
        <v>120</v>
      </c>
      <c r="G62" s="97" t="s">
        <v>120</v>
      </c>
      <c r="H62" s="89" t="s">
        <v>120</v>
      </c>
      <c r="I62" s="89" t="s">
        <v>120</v>
      </c>
      <c r="J62" s="89" t="s">
        <v>120</v>
      </c>
      <c r="K62" s="89">
        <f>D62</f>
        <v>0</v>
      </c>
      <c r="L62" s="111" t="s">
        <v>3</v>
      </c>
    </row>
    <row r="63" spans="1:12" ht="60">
      <c r="A63" s="64" t="s">
        <v>141</v>
      </c>
      <c r="B63" s="63" t="s">
        <v>165</v>
      </c>
      <c r="C63" s="89" t="s">
        <v>120</v>
      </c>
      <c r="D63" s="108" t="s">
        <v>120</v>
      </c>
      <c r="E63" s="89" t="s">
        <v>120</v>
      </c>
      <c r="F63" s="89" t="s">
        <v>120</v>
      </c>
      <c r="G63" s="87"/>
      <c r="H63" s="89">
        <f>H58</f>
        <v>0</v>
      </c>
      <c r="I63" s="89" t="s">
        <v>120</v>
      </c>
      <c r="J63" s="89">
        <v>1.25</v>
      </c>
      <c r="K63" s="89">
        <f>G63*H63*J63</f>
        <v>0</v>
      </c>
      <c r="L63" s="111" t="s">
        <v>136</v>
      </c>
    </row>
    <row r="64" spans="1:12" ht="90">
      <c r="A64" s="64" t="s">
        <v>142</v>
      </c>
      <c r="B64" s="62" t="s">
        <v>19</v>
      </c>
      <c r="C64" s="89" t="s">
        <v>120</v>
      </c>
      <c r="D64" s="89" t="s">
        <v>120</v>
      </c>
      <c r="E64" s="89" t="s">
        <v>120</v>
      </c>
      <c r="F64" s="87"/>
      <c r="G64" s="89" t="s">
        <v>120</v>
      </c>
      <c r="H64" s="89" t="s">
        <v>120</v>
      </c>
      <c r="I64" s="89" t="s">
        <v>120</v>
      </c>
      <c r="J64" s="89" t="s">
        <v>120</v>
      </c>
      <c r="K64" s="89">
        <f>F64</f>
        <v>0</v>
      </c>
      <c r="L64" s="111" t="s">
        <v>71</v>
      </c>
    </row>
    <row r="65" spans="1:12" ht="90">
      <c r="A65" s="64" t="s">
        <v>143</v>
      </c>
      <c r="B65" s="62" t="s">
        <v>17</v>
      </c>
      <c r="C65" s="89" t="s">
        <v>120</v>
      </c>
      <c r="D65" s="89" t="s">
        <v>120</v>
      </c>
      <c r="E65" s="89" t="s">
        <v>120</v>
      </c>
      <c r="F65" s="87"/>
      <c r="G65" s="89" t="s">
        <v>120</v>
      </c>
      <c r="H65" s="89" t="s">
        <v>120</v>
      </c>
      <c r="I65" s="89" t="s">
        <v>120</v>
      </c>
      <c r="J65" s="89" t="s">
        <v>120</v>
      </c>
      <c r="K65" s="89">
        <f>F65</f>
        <v>0</v>
      </c>
      <c r="L65" s="111" t="s">
        <v>71</v>
      </c>
    </row>
    <row r="66" spans="1:12" ht="60">
      <c r="A66" s="64" t="s">
        <v>144</v>
      </c>
      <c r="B66" s="62" t="s">
        <v>15</v>
      </c>
      <c r="C66" s="89" t="s">
        <v>120</v>
      </c>
      <c r="D66" s="89" t="s">
        <v>120</v>
      </c>
      <c r="E66" s="89" t="s">
        <v>120</v>
      </c>
      <c r="F66" s="108">
        <f>F65</f>
        <v>0</v>
      </c>
      <c r="G66" s="89" t="s">
        <v>120</v>
      </c>
      <c r="H66" s="89" t="s">
        <v>120</v>
      </c>
      <c r="I66" s="89" t="s">
        <v>120</v>
      </c>
      <c r="J66" s="89" t="s">
        <v>120</v>
      </c>
      <c r="K66" s="89">
        <f>F66</f>
        <v>0</v>
      </c>
      <c r="L66" s="111" t="s">
        <v>71</v>
      </c>
    </row>
  </sheetData>
  <sheetProtection algorithmName="SHA-512" hashValue="LejAUfWZ0Is8KubHV9a4DHjc9bVx3GWQKg/1PgDwMg03CHIE7Oya25w79JjtjRYa5sbliPMhA66ydzWtcxtMAA==" saltValue="R0dEkUro3Mh5Kw5eW61VCQ==" spinCount="100000" sheet="1" objects="1" scenarios="1"/>
  <mergeCells count="87">
    <mergeCell ref="A14:A15"/>
    <mergeCell ref="B14:B15"/>
    <mergeCell ref="H14:H15"/>
    <mergeCell ref="I14:L15"/>
    <mergeCell ref="A1:L1"/>
    <mergeCell ref="A2:L2"/>
    <mergeCell ref="A3:L3"/>
    <mergeCell ref="A5:L5"/>
    <mergeCell ref="B6:L6"/>
    <mergeCell ref="A7:A8"/>
    <mergeCell ref="B7:B8"/>
    <mergeCell ref="I7:I8"/>
    <mergeCell ref="J7:L8"/>
    <mergeCell ref="J9:L9"/>
    <mergeCell ref="J10:L10"/>
    <mergeCell ref="J11:L11"/>
    <mergeCell ref="J12:L12"/>
    <mergeCell ref="B13:L13"/>
    <mergeCell ref="I16:L16"/>
    <mergeCell ref="I17:L17"/>
    <mergeCell ref="I18:L18"/>
    <mergeCell ref="I19:L19"/>
    <mergeCell ref="A20:A21"/>
    <mergeCell ref="B20:B21"/>
    <mergeCell ref="G20:H21"/>
    <mergeCell ref="I20:L21"/>
    <mergeCell ref="A28:A29"/>
    <mergeCell ref="B28:B29"/>
    <mergeCell ref="G28:G29"/>
    <mergeCell ref="H28:L29"/>
    <mergeCell ref="G22:H22"/>
    <mergeCell ref="I22:L22"/>
    <mergeCell ref="B23:L23"/>
    <mergeCell ref="A24:A25"/>
    <mergeCell ref="B24:B25"/>
    <mergeCell ref="C24:D24"/>
    <mergeCell ref="E24:F24"/>
    <mergeCell ref="I24:I25"/>
    <mergeCell ref="J24:L25"/>
    <mergeCell ref="C25:D25"/>
    <mergeCell ref="E25:F25"/>
    <mergeCell ref="C26:D26"/>
    <mergeCell ref="E26:F26"/>
    <mergeCell ref="J26:L26"/>
    <mergeCell ref="B27:L27"/>
    <mergeCell ref="H30:L30"/>
    <mergeCell ref="H31:L31"/>
    <mergeCell ref="H32:L32"/>
    <mergeCell ref="A33:A34"/>
    <mergeCell ref="B33:B34"/>
    <mergeCell ref="C33:D33"/>
    <mergeCell ref="E33:F33"/>
    <mergeCell ref="G33:G34"/>
    <mergeCell ref="H33:L34"/>
    <mergeCell ref="C34:D34"/>
    <mergeCell ref="E34:F34"/>
    <mergeCell ref="C35:D35"/>
    <mergeCell ref="E35:F35"/>
    <mergeCell ref="H35:L35"/>
    <mergeCell ref="C36:D36"/>
    <mergeCell ref="E36:F36"/>
    <mergeCell ref="H36:L36"/>
    <mergeCell ref="H39:L40"/>
    <mergeCell ref="C40:D40"/>
    <mergeCell ref="E40:F40"/>
    <mergeCell ref="C37:D37"/>
    <mergeCell ref="E37:F37"/>
    <mergeCell ref="H37:L37"/>
    <mergeCell ref="C38:D38"/>
    <mergeCell ref="E38:F38"/>
    <mergeCell ref="H38:L38"/>
    <mergeCell ref="A39:A40"/>
    <mergeCell ref="B39:B40"/>
    <mergeCell ref="C39:D39"/>
    <mergeCell ref="E39:F39"/>
    <mergeCell ref="G39:G40"/>
    <mergeCell ref="A45:L45"/>
    <mergeCell ref="A51:L51"/>
    <mergeCell ref="C41:D41"/>
    <mergeCell ref="E41:F41"/>
    <mergeCell ref="H41:L41"/>
    <mergeCell ref="B42:L42"/>
    <mergeCell ref="A43:A44"/>
    <mergeCell ref="B43:B44"/>
    <mergeCell ref="J43:J44"/>
    <mergeCell ref="K43:K44"/>
    <mergeCell ref="L43:L44"/>
  </mergeCells>
  <dataValidations count="1">
    <dataValidation type="decimal" allowBlank="1" showInputMessage="1" showErrorMessage="1" sqref="E10">
      <formula1>0.1</formula1>
      <formula2>0.15</formula2>
    </dataValidation>
  </dataValidations>
  <hyperlinks>
    <hyperlink ref="L49" r:id="rId1" display="m@"/>
  </hyperlinks>
  <printOptions/>
  <pageMargins left="0.5118110236220472" right="0.5118110236220472" top="1.3779527559055118" bottom="1.1811023622047245" header="0.31496062992125984" footer="0.31496062992125984"/>
  <pageSetup horizontalDpi="360" verticalDpi="360" orientation="portrait" paperSize="9" scale="51" r:id="rId5"/>
  <headerFooter scaleWithDoc="0">
    <oddHeader>&amp;C&amp;G</oddHeader>
    <oddFooter>&amp;C&amp;G&amp;R&amp;G</oddFooter>
  </headerFooter>
  <legacyDrawing r:id="rId3"/>
  <legacyDrawingHF r:id="rId4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view="pageBreakPreview" zoomScaleSheetLayoutView="100" workbookViewId="0" topLeftCell="A1">
      <selection activeCell="A7" sqref="A7:K7"/>
    </sheetView>
  </sheetViews>
  <sheetFormatPr defaultColWidth="9.140625" defaultRowHeight="15"/>
  <cols>
    <col min="2" max="2" width="10.57421875" style="0" customWidth="1"/>
    <col min="4" max="4" width="12.140625" style="0" customWidth="1"/>
    <col min="5" max="5" width="30.57421875" style="0" customWidth="1"/>
    <col min="6" max="6" width="6.7109375" style="0" customWidth="1"/>
    <col min="7" max="7" width="17.421875" style="0" customWidth="1"/>
    <col min="8" max="8" width="14.421875" style="0" customWidth="1"/>
    <col min="9" max="9" width="11.8515625" style="0" customWidth="1"/>
    <col min="10" max="11" width="14.421875" style="0" customWidth="1"/>
  </cols>
  <sheetData>
    <row r="1" spans="1:11" ht="18.75">
      <c r="A1" s="130" t="s">
        <v>70</v>
      </c>
      <c r="B1" s="131"/>
      <c r="C1" s="131"/>
      <c r="D1" s="131"/>
      <c r="E1" s="131"/>
      <c r="F1" s="131"/>
      <c r="G1" s="131"/>
      <c r="H1" s="131"/>
      <c r="I1" s="131"/>
      <c r="J1" s="131"/>
      <c r="K1" s="79"/>
    </row>
    <row r="2" spans="1:11" ht="18.75">
      <c r="A2" s="143" t="s">
        <v>167</v>
      </c>
      <c r="B2" s="144"/>
      <c r="C2" s="144"/>
      <c r="D2" s="144"/>
      <c r="E2" s="144"/>
      <c r="F2" s="144"/>
      <c r="G2" s="144"/>
      <c r="H2" s="144"/>
      <c r="I2" s="144"/>
      <c r="J2" s="144"/>
      <c r="K2" s="145"/>
    </row>
    <row r="3" spans="1:11" ht="18.75">
      <c r="A3" s="132" t="s">
        <v>69</v>
      </c>
      <c r="B3" s="133"/>
      <c r="C3" s="133"/>
      <c r="D3" s="133"/>
      <c r="E3" s="133"/>
      <c r="F3" s="133"/>
      <c r="G3" s="133"/>
      <c r="H3" s="133"/>
      <c r="I3" s="133"/>
      <c r="J3" s="133"/>
      <c r="K3" s="18"/>
    </row>
    <row r="4" spans="1:11" ht="18.75">
      <c r="A4" s="17"/>
      <c r="B4" s="122"/>
      <c r="C4" s="122"/>
      <c r="D4" s="122"/>
      <c r="E4" s="122"/>
      <c r="F4" s="122"/>
      <c r="G4" s="122"/>
      <c r="H4" s="122"/>
      <c r="I4" s="137" t="s">
        <v>68</v>
      </c>
      <c r="J4" s="137"/>
      <c r="K4" s="80">
        <v>14.02</v>
      </c>
    </row>
    <row r="5" spans="1:11" ht="15">
      <c r="A5" s="15" t="s">
        <v>67</v>
      </c>
      <c r="B5" s="14"/>
      <c r="C5" s="14"/>
      <c r="D5" s="14"/>
      <c r="E5" s="14"/>
      <c r="F5" s="14"/>
      <c r="G5" s="14"/>
      <c r="H5" s="13"/>
      <c r="I5" s="137" t="s">
        <v>66</v>
      </c>
      <c r="J5" s="137"/>
      <c r="K5" s="80">
        <v>20.97</v>
      </c>
    </row>
    <row r="6" spans="1:14" ht="15">
      <c r="A6" s="15"/>
      <c r="B6" s="14"/>
      <c r="C6" s="14"/>
      <c r="D6" s="14"/>
      <c r="E6" s="14"/>
      <c r="F6" s="14"/>
      <c r="G6" s="14"/>
      <c r="H6" s="13"/>
      <c r="I6" s="13"/>
      <c r="J6" s="116"/>
      <c r="K6" s="12"/>
      <c r="N6" s="78"/>
    </row>
    <row r="7" spans="1:13" ht="18.75">
      <c r="A7" s="134" t="s">
        <v>174</v>
      </c>
      <c r="B7" s="135"/>
      <c r="C7" s="135"/>
      <c r="D7" s="135"/>
      <c r="E7" s="135"/>
      <c r="F7" s="135"/>
      <c r="G7" s="135"/>
      <c r="H7" s="135"/>
      <c r="I7" s="135"/>
      <c r="J7" s="135"/>
      <c r="K7" s="136"/>
      <c r="M7" s="11"/>
    </row>
    <row r="8" spans="1:11" ht="51.75">
      <c r="A8" s="115" t="s">
        <v>65</v>
      </c>
      <c r="B8" s="115" t="s">
        <v>64</v>
      </c>
      <c r="C8" s="115" t="s">
        <v>63</v>
      </c>
      <c r="D8" s="10" t="s">
        <v>62</v>
      </c>
      <c r="E8" s="115" t="s">
        <v>61</v>
      </c>
      <c r="F8" s="115" t="s">
        <v>60</v>
      </c>
      <c r="G8" s="10" t="s">
        <v>59</v>
      </c>
      <c r="H8" s="10" t="s">
        <v>106</v>
      </c>
      <c r="I8" s="10" t="s">
        <v>58</v>
      </c>
      <c r="J8" s="52" t="s">
        <v>57</v>
      </c>
      <c r="K8" s="52" t="s">
        <v>56</v>
      </c>
    </row>
    <row r="9" spans="1:11" ht="21" customHeight="1">
      <c r="A9" s="118">
        <v>1</v>
      </c>
      <c r="B9" s="8"/>
      <c r="C9" s="8"/>
      <c r="D9" s="8"/>
      <c r="E9" s="123" t="s">
        <v>55</v>
      </c>
      <c r="F9" s="6"/>
      <c r="G9" s="6"/>
      <c r="H9" s="25"/>
      <c r="I9" s="25"/>
      <c r="J9" s="53"/>
      <c r="K9" s="53"/>
    </row>
    <row r="10" spans="1:13" ht="30">
      <c r="A10" s="124" t="s">
        <v>54</v>
      </c>
      <c r="B10" s="2">
        <v>72961</v>
      </c>
      <c r="C10" s="2" t="s">
        <v>6</v>
      </c>
      <c r="D10" s="2" t="s">
        <v>5</v>
      </c>
      <c r="E10" s="62" t="s">
        <v>53</v>
      </c>
      <c r="F10" s="124" t="s">
        <v>27</v>
      </c>
      <c r="G10" s="89">
        <f>'[5]MEMORIAL QUANT. CBUQ'!I9</f>
        <v>1164.24</v>
      </c>
      <c r="H10" s="89">
        <v>1.24</v>
      </c>
      <c r="I10" s="89">
        <f>IF(D10="S",($K$5/100)*H10,($K$4/100)*H10)+H10</f>
        <v>1.500028</v>
      </c>
      <c r="J10" s="89">
        <f>G10*H10</f>
        <v>1443.6576</v>
      </c>
      <c r="K10" s="89">
        <f>I10*G10</f>
        <v>1746.39259872</v>
      </c>
      <c r="M10" s="78"/>
    </row>
    <row r="11" spans="1:11" ht="90">
      <c r="A11" s="124" t="s">
        <v>52</v>
      </c>
      <c r="B11" s="88">
        <v>96387</v>
      </c>
      <c r="C11" s="2" t="s">
        <v>6</v>
      </c>
      <c r="D11" s="2" t="s">
        <v>5</v>
      </c>
      <c r="E11" s="62" t="s">
        <v>51</v>
      </c>
      <c r="F11" s="124" t="s">
        <v>25</v>
      </c>
      <c r="G11" s="89">
        <f>'[5]MEMORIAL QUANT. CBUQ'!I10</f>
        <v>174.636</v>
      </c>
      <c r="H11" s="89">
        <v>6.52</v>
      </c>
      <c r="I11" s="89">
        <f aca="true" t="shared" si="0" ref="I11:I13">IF(D11="S",($K$5/100)*H11,($K$4/100)*H11)+H11</f>
        <v>7.887243999999999</v>
      </c>
      <c r="J11" s="89">
        <f aca="true" t="shared" si="1" ref="J11:J13">G11*H11</f>
        <v>1138.62672</v>
      </c>
      <c r="K11" s="89">
        <f aca="true" t="shared" si="2" ref="K11:K13">I11*G11</f>
        <v>1377.396743184</v>
      </c>
    </row>
    <row r="12" spans="1:11" ht="64.5" customHeight="1">
      <c r="A12" s="124" t="s">
        <v>95</v>
      </c>
      <c r="B12" s="88" t="s">
        <v>97</v>
      </c>
      <c r="C12" s="2" t="s">
        <v>6</v>
      </c>
      <c r="D12" s="2" t="s">
        <v>5</v>
      </c>
      <c r="E12" s="62" t="s">
        <v>98</v>
      </c>
      <c r="F12" s="124" t="s">
        <v>25</v>
      </c>
      <c r="G12" s="89">
        <f>'[5]MEMORIAL QUANT. CBUQ'!I11</f>
        <v>174.636</v>
      </c>
      <c r="H12" s="89">
        <v>4.44</v>
      </c>
      <c r="I12" s="89">
        <f t="shared" si="0"/>
        <v>5.371068</v>
      </c>
      <c r="J12" s="89">
        <f t="shared" si="1"/>
        <v>775.3838400000001</v>
      </c>
      <c r="K12" s="89">
        <f t="shared" si="2"/>
        <v>937.981831248</v>
      </c>
    </row>
    <row r="13" spans="1:11" ht="60">
      <c r="A13" s="124" t="s">
        <v>96</v>
      </c>
      <c r="B13" s="4">
        <v>72838</v>
      </c>
      <c r="C13" s="2" t="s">
        <v>6</v>
      </c>
      <c r="D13" s="2" t="s">
        <v>5</v>
      </c>
      <c r="E13" s="63" t="s">
        <v>109</v>
      </c>
      <c r="F13" s="3" t="s">
        <v>99</v>
      </c>
      <c r="G13" s="89">
        <f>'[5]MEMORIAL QUANT. CBUQ'!I12</f>
        <v>771.1925759999999</v>
      </c>
      <c r="H13" s="89">
        <v>0.85</v>
      </c>
      <c r="I13" s="89">
        <f t="shared" si="0"/>
        <v>1.028245</v>
      </c>
      <c r="J13" s="89">
        <f t="shared" si="1"/>
        <v>655.5136895999999</v>
      </c>
      <c r="K13" s="89">
        <f t="shared" si="2"/>
        <v>792.97491030912</v>
      </c>
    </row>
    <row r="14" spans="1:11" ht="15">
      <c r="A14" s="126" t="s">
        <v>2</v>
      </c>
      <c r="B14" s="127"/>
      <c r="C14" s="127"/>
      <c r="D14" s="127"/>
      <c r="E14" s="127"/>
      <c r="F14" s="127"/>
      <c r="G14" s="127"/>
      <c r="H14" s="127"/>
      <c r="I14" s="128"/>
      <c r="J14" s="54">
        <f>SUM(J10:J13)</f>
        <v>4013.1818495999996</v>
      </c>
      <c r="K14" s="54">
        <f>SUM(K10:K13)</f>
        <v>4854.74608346112</v>
      </c>
    </row>
    <row r="15" spans="1:11" ht="33" customHeight="1">
      <c r="A15" s="118">
        <v>2</v>
      </c>
      <c r="B15" s="8"/>
      <c r="C15" s="8"/>
      <c r="D15" s="8"/>
      <c r="E15" s="123" t="s">
        <v>50</v>
      </c>
      <c r="F15" s="6"/>
      <c r="G15" s="6"/>
      <c r="H15" s="25"/>
      <c r="I15" s="25"/>
      <c r="J15" s="53"/>
      <c r="K15" s="53"/>
    </row>
    <row r="16" spans="1:11" ht="30">
      <c r="A16" s="5" t="s">
        <v>49</v>
      </c>
      <c r="B16" s="4">
        <v>96401</v>
      </c>
      <c r="C16" s="4" t="s">
        <v>6</v>
      </c>
      <c r="D16" s="4" t="s">
        <v>5</v>
      </c>
      <c r="E16" s="63" t="s">
        <v>100</v>
      </c>
      <c r="F16" s="3" t="s">
        <v>27</v>
      </c>
      <c r="G16" s="26">
        <f>'[5]MEMORIAL QUANT. CBUQ'!H16</f>
        <v>990</v>
      </c>
      <c r="H16" s="26">
        <v>4.29</v>
      </c>
      <c r="I16" s="89">
        <f>IF(D16="S",($K$5/100)*H16,($K$4/100)*H16)+H16</f>
        <v>5.189613</v>
      </c>
      <c r="J16" s="26">
        <f>G16*H16</f>
        <v>4247.1</v>
      </c>
      <c r="K16" s="89">
        <f>I16*G16</f>
        <v>5137.716869999999</v>
      </c>
    </row>
    <row r="17" spans="1:11" ht="84" customHeight="1">
      <c r="A17" s="5" t="s">
        <v>48</v>
      </c>
      <c r="B17" s="4">
        <v>72840</v>
      </c>
      <c r="C17" s="4" t="s">
        <v>6</v>
      </c>
      <c r="D17" s="4" t="s">
        <v>5</v>
      </c>
      <c r="E17" s="63" t="s">
        <v>145</v>
      </c>
      <c r="F17" s="3" t="s">
        <v>99</v>
      </c>
      <c r="G17" s="26">
        <f>'[5]MEMORIAL QUANT. CBUQ'!H17</f>
        <v>85.536</v>
      </c>
      <c r="H17" s="26">
        <v>0.57</v>
      </c>
      <c r="I17" s="89">
        <f aca="true" t="shared" si="3" ref="I17:I20">IF(D17="S",($K$5/100)*H17,($K$4/100)*H17)+H17</f>
        <v>0.689529</v>
      </c>
      <c r="J17" s="26">
        <f>G17*H17</f>
        <v>48.75552</v>
      </c>
      <c r="K17" s="89">
        <f>I17*G17</f>
        <v>58.97955254399999</v>
      </c>
    </row>
    <row r="18" spans="1:11" ht="75">
      <c r="A18" s="124" t="s">
        <v>47</v>
      </c>
      <c r="B18" s="2">
        <v>95996</v>
      </c>
      <c r="C18" s="2" t="s">
        <v>6</v>
      </c>
      <c r="D18" s="2" t="s">
        <v>5</v>
      </c>
      <c r="E18" s="62" t="s">
        <v>46</v>
      </c>
      <c r="F18" s="124" t="s">
        <v>25</v>
      </c>
      <c r="G18" s="89">
        <f>'[5]MEMORIAL QUANT. CBUQ'!H18</f>
        <v>49.5</v>
      </c>
      <c r="H18" s="89">
        <v>643.61</v>
      </c>
      <c r="I18" s="89">
        <f t="shared" si="3"/>
        <v>778.575017</v>
      </c>
      <c r="J18" s="26">
        <f>G18*H18</f>
        <v>31858.695</v>
      </c>
      <c r="K18" s="89">
        <f>I18*G18</f>
        <v>38539.4633415</v>
      </c>
    </row>
    <row r="19" spans="1:11" ht="60">
      <c r="A19" s="124" t="s">
        <v>45</v>
      </c>
      <c r="B19" s="4">
        <v>95303</v>
      </c>
      <c r="C19" s="4" t="s">
        <v>6</v>
      </c>
      <c r="D19" s="4" t="s">
        <v>5</v>
      </c>
      <c r="E19" s="63" t="s">
        <v>44</v>
      </c>
      <c r="F19" s="3" t="s">
        <v>22</v>
      </c>
      <c r="G19" s="89">
        <f>'[5]MEMORIAL QUANT. CBUQ'!H19</f>
        <v>3564</v>
      </c>
      <c r="H19" s="89">
        <v>0.96</v>
      </c>
      <c r="I19" s="89">
        <f t="shared" si="3"/>
        <v>1.161312</v>
      </c>
      <c r="J19" s="26">
        <f>G19*H19</f>
        <v>3421.44</v>
      </c>
      <c r="K19" s="89">
        <f>I19*G19</f>
        <v>4138.915967999999</v>
      </c>
    </row>
    <row r="20" spans="1:11" ht="45">
      <c r="A20" s="124" t="s">
        <v>43</v>
      </c>
      <c r="B20" s="2">
        <v>94963</v>
      </c>
      <c r="C20" s="2" t="s">
        <v>6</v>
      </c>
      <c r="D20" s="2" t="s">
        <v>5</v>
      </c>
      <c r="E20" s="62" t="s">
        <v>146</v>
      </c>
      <c r="F20" s="124" t="s">
        <v>25</v>
      </c>
      <c r="G20" s="89">
        <f>'[5]MEMORIAL QUANT. CBUQ'!G22:H22</f>
        <v>0.42336</v>
      </c>
      <c r="H20" s="27">
        <v>345.06</v>
      </c>
      <c r="I20" s="89">
        <f t="shared" si="3"/>
        <v>417.419082</v>
      </c>
      <c r="J20" s="26">
        <f>G20*H20</f>
        <v>146.0846016</v>
      </c>
      <c r="K20" s="89">
        <f>I20*G20</f>
        <v>176.71854255552</v>
      </c>
    </row>
    <row r="21" spans="1:11" ht="15">
      <c r="A21" s="140" t="s">
        <v>2</v>
      </c>
      <c r="B21" s="141"/>
      <c r="C21" s="141"/>
      <c r="D21" s="141"/>
      <c r="E21" s="141"/>
      <c r="F21" s="141"/>
      <c r="G21" s="141"/>
      <c r="H21" s="141"/>
      <c r="I21" s="142"/>
      <c r="J21" s="54">
        <f>SUM(J16:J20)</f>
        <v>39722.0751216</v>
      </c>
      <c r="K21" s="54">
        <f>SUM(K16:K20)</f>
        <v>48051.794274599524</v>
      </c>
    </row>
    <row r="22" spans="1:11" ht="15" customHeight="1">
      <c r="A22" s="118">
        <v>3</v>
      </c>
      <c r="B22" s="8"/>
      <c r="C22" s="8"/>
      <c r="D22" s="8"/>
      <c r="E22" s="123" t="s">
        <v>42</v>
      </c>
      <c r="F22" s="6"/>
      <c r="G22" s="6"/>
      <c r="H22" s="25"/>
      <c r="I22" s="25"/>
      <c r="J22" s="53"/>
      <c r="K22" s="53"/>
    </row>
    <row r="23" spans="1:11" ht="105">
      <c r="A23" s="124" t="s">
        <v>41</v>
      </c>
      <c r="B23" s="2">
        <v>94996</v>
      </c>
      <c r="C23" s="2" t="s">
        <v>6</v>
      </c>
      <c r="D23" s="2" t="s">
        <v>5</v>
      </c>
      <c r="E23" s="62" t="s">
        <v>113</v>
      </c>
      <c r="F23" s="124" t="s">
        <v>27</v>
      </c>
      <c r="G23" s="89">
        <f>'[5]MEMORIAL QUANT. CBUQ'!I26</f>
        <v>12.24</v>
      </c>
      <c r="H23" s="89">
        <v>83.62</v>
      </c>
      <c r="I23" s="89">
        <f aca="true" t="shared" si="4" ref="I23">IF(D23="S",($K$5/100)*H23,($K$4/100)*H23)+H23</f>
        <v>101.155114</v>
      </c>
      <c r="J23" s="89">
        <f>G23*H23</f>
        <v>1023.5088000000001</v>
      </c>
      <c r="K23" s="89">
        <f>G23*I23</f>
        <v>1238.13859536</v>
      </c>
    </row>
    <row r="24" spans="1:11" ht="15">
      <c r="A24" s="126" t="s">
        <v>2</v>
      </c>
      <c r="B24" s="127"/>
      <c r="C24" s="127"/>
      <c r="D24" s="127"/>
      <c r="E24" s="127"/>
      <c r="F24" s="127"/>
      <c r="G24" s="127"/>
      <c r="H24" s="127"/>
      <c r="I24" s="128"/>
      <c r="J24" s="54">
        <f>J23</f>
        <v>1023.5088000000001</v>
      </c>
      <c r="K24" s="54">
        <f>K23</f>
        <v>1238.13859536</v>
      </c>
    </row>
    <row r="25" spans="1:11" ht="21" customHeight="1">
      <c r="A25" s="118">
        <v>4</v>
      </c>
      <c r="B25" s="123"/>
      <c r="C25" s="123"/>
      <c r="D25" s="123"/>
      <c r="E25" s="123" t="s">
        <v>40</v>
      </c>
      <c r="F25" s="6"/>
      <c r="G25" s="6"/>
      <c r="H25" s="25"/>
      <c r="I25" s="25"/>
      <c r="J25" s="53"/>
      <c r="K25" s="53"/>
    </row>
    <row r="26" spans="1:11" ht="75">
      <c r="A26" s="124" t="s">
        <v>39</v>
      </c>
      <c r="B26" s="2">
        <v>72947</v>
      </c>
      <c r="C26" s="2" t="s">
        <v>6</v>
      </c>
      <c r="D26" s="2" t="s">
        <v>5</v>
      </c>
      <c r="E26" s="62" t="s">
        <v>147</v>
      </c>
      <c r="F26" s="124" t="s">
        <v>27</v>
      </c>
      <c r="G26" s="89">
        <f>SUM('[5]MEMORIAL QUANT. CBUQ'!G30:G31)</f>
        <v>85.86000000000001</v>
      </c>
      <c r="H26" s="89">
        <v>24.63</v>
      </c>
      <c r="I26" s="89">
        <f aca="true" t="shared" si="5" ref="I26:I29">IF(D26="S",($K$5/100)*H26,($K$4/100)*H26)+H26</f>
        <v>29.794911</v>
      </c>
      <c r="J26" s="89">
        <f>G26*H26</f>
        <v>2114.7318000000005</v>
      </c>
      <c r="K26" s="89">
        <f>I26*G26</f>
        <v>2558.1910584600005</v>
      </c>
    </row>
    <row r="27" spans="1:11" ht="45">
      <c r="A27" s="124" t="s">
        <v>38</v>
      </c>
      <c r="B27" s="88">
        <v>36178</v>
      </c>
      <c r="C27" s="88" t="s">
        <v>6</v>
      </c>
      <c r="D27" s="88" t="s">
        <v>10</v>
      </c>
      <c r="E27" s="92" t="s">
        <v>122</v>
      </c>
      <c r="F27" s="90" t="s">
        <v>14</v>
      </c>
      <c r="G27" s="91">
        <f>'[5]MEMORIAL QUANT. CBUQ'!G32</f>
        <v>17.999999999999996</v>
      </c>
      <c r="H27" s="91">
        <v>6.67</v>
      </c>
      <c r="I27" s="89">
        <f t="shared" si="5"/>
        <v>7.605134</v>
      </c>
      <c r="J27" s="91">
        <v>0</v>
      </c>
      <c r="K27" s="91">
        <v>0</v>
      </c>
    </row>
    <row r="28" spans="1:11" ht="30">
      <c r="A28" s="124" t="s">
        <v>37</v>
      </c>
      <c r="B28" s="2">
        <v>34723</v>
      </c>
      <c r="C28" s="2" t="s">
        <v>6</v>
      </c>
      <c r="D28" s="2" t="s">
        <v>10</v>
      </c>
      <c r="E28" s="62" t="s">
        <v>36</v>
      </c>
      <c r="F28" s="124" t="s">
        <v>27</v>
      </c>
      <c r="G28" s="89">
        <f>SUM('[5]MEMORIAL QUANT. CBUQ'!G35:G38)</f>
        <v>0.675</v>
      </c>
      <c r="H28" s="89">
        <v>519.75</v>
      </c>
      <c r="I28" s="89">
        <f t="shared" si="5"/>
        <v>592.61895</v>
      </c>
      <c r="J28" s="89">
        <f>G28*H28</f>
        <v>350.83125</v>
      </c>
      <c r="K28" s="89">
        <f>I28*G28</f>
        <v>400.0177912500001</v>
      </c>
    </row>
    <row r="29" spans="1:11" ht="60">
      <c r="A29" s="124" t="s">
        <v>132</v>
      </c>
      <c r="B29" s="2">
        <v>21013</v>
      </c>
      <c r="C29" s="2" t="s">
        <v>6</v>
      </c>
      <c r="D29" s="2" t="s">
        <v>10</v>
      </c>
      <c r="E29" s="92" t="s">
        <v>153</v>
      </c>
      <c r="F29" s="124" t="s">
        <v>3</v>
      </c>
      <c r="G29" s="89">
        <f>'[5]MEMORIAL QUANT. CBUQ'!G41</f>
        <v>11.2</v>
      </c>
      <c r="H29" s="89">
        <v>33.31</v>
      </c>
      <c r="I29" s="89">
        <f t="shared" si="5"/>
        <v>37.980062000000004</v>
      </c>
      <c r="J29" s="89">
        <f>G29*H29</f>
        <v>373.072</v>
      </c>
      <c r="K29" s="89">
        <f>G29*I29</f>
        <v>425.3766944</v>
      </c>
    </row>
    <row r="30" spans="1:11" ht="15">
      <c r="A30" s="126" t="s">
        <v>2</v>
      </c>
      <c r="B30" s="127"/>
      <c r="C30" s="127"/>
      <c r="D30" s="127"/>
      <c r="E30" s="127"/>
      <c r="F30" s="127"/>
      <c r="G30" s="127"/>
      <c r="H30" s="127"/>
      <c r="I30" s="128"/>
      <c r="J30" s="54">
        <f>SUM(J26:J29)</f>
        <v>2838.635050000001</v>
      </c>
      <c r="K30" s="54">
        <f>SUM(K26:K29)</f>
        <v>3383.5855441100002</v>
      </c>
    </row>
    <row r="31" spans="1:11" ht="15.75" customHeight="1">
      <c r="A31" s="118">
        <v>5</v>
      </c>
      <c r="B31" s="8"/>
      <c r="C31" s="8"/>
      <c r="D31" s="8"/>
      <c r="E31" s="123" t="s">
        <v>35</v>
      </c>
      <c r="F31" s="6"/>
      <c r="G31" s="6"/>
      <c r="H31" s="25"/>
      <c r="I31" s="25"/>
      <c r="J31" s="53"/>
      <c r="K31" s="53"/>
    </row>
    <row r="32" spans="1:11" ht="60">
      <c r="A32" s="5" t="s">
        <v>34</v>
      </c>
      <c r="B32" s="2">
        <v>94265</v>
      </c>
      <c r="C32" s="2" t="s">
        <v>6</v>
      </c>
      <c r="D32" s="4" t="s">
        <v>5</v>
      </c>
      <c r="E32" s="62" t="s">
        <v>33</v>
      </c>
      <c r="F32" s="26" t="s">
        <v>3</v>
      </c>
      <c r="G32" s="26">
        <f>'[5]MEMORIAL QUANT. CBUQ'!K46</f>
        <v>396</v>
      </c>
      <c r="H32" s="26">
        <v>31.39</v>
      </c>
      <c r="I32" s="89">
        <f aca="true" t="shared" si="6" ref="I32:I51">IF(D32="S",($K$5/100)*H32,($K$4/100)*H32)+H32</f>
        <v>37.972483</v>
      </c>
      <c r="J32" s="26">
        <f aca="true" t="shared" si="7" ref="J32:J51">G32*H32</f>
        <v>12430.44</v>
      </c>
      <c r="K32" s="89">
        <f aca="true" t="shared" si="8" ref="K32:K51">I32*G32</f>
        <v>15037.103267999999</v>
      </c>
    </row>
    <row r="33" spans="1:11" ht="60">
      <c r="A33" s="124" t="s">
        <v>32</v>
      </c>
      <c r="B33" s="2">
        <v>94281</v>
      </c>
      <c r="C33" s="2" t="s">
        <v>6</v>
      </c>
      <c r="D33" s="2" t="s">
        <v>5</v>
      </c>
      <c r="E33" s="62" t="s">
        <v>31</v>
      </c>
      <c r="F33" s="89" t="s">
        <v>3</v>
      </c>
      <c r="G33" s="89">
        <f>'[5]MEMORIAL QUANT. CBUQ'!K47</f>
        <v>396</v>
      </c>
      <c r="H33" s="89">
        <v>37.49</v>
      </c>
      <c r="I33" s="89">
        <f t="shared" si="6"/>
        <v>45.351653</v>
      </c>
      <c r="J33" s="26">
        <f t="shared" si="7"/>
        <v>14846.04</v>
      </c>
      <c r="K33" s="89">
        <f t="shared" si="8"/>
        <v>17959.254588</v>
      </c>
    </row>
    <row r="34" spans="1:11" ht="165">
      <c r="A34" s="124" t="s">
        <v>30</v>
      </c>
      <c r="B34" s="2">
        <v>90105</v>
      </c>
      <c r="C34" s="2" t="s">
        <v>6</v>
      </c>
      <c r="D34" s="2" t="s">
        <v>5</v>
      </c>
      <c r="E34" s="62" t="s">
        <v>151</v>
      </c>
      <c r="F34" s="89" t="s">
        <v>25</v>
      </c>
      <c r="G34" s="89">
        <f>'[5]MEMORIAL QUANT. CBUQ'!K48</f>
        <v>26.136</v>
      </c>
      <c r="H34" s="89">
        <v>11.93</v>
      </c>
      <c r="I34" s="89">
        <f t="shared" si="6"/>
        <v>14.431721</v>
      </c>
      <c r="J34" s="26">
        <f t="shared" si="7"/>
        <v>311.80248</v>
      </c>
      <c r="K34" s="89">
        <f t="shared" si="8"/>
        <v>377.18746005599996</v>
      </c>
    </row>
    <row r="35" spans="1:11" ht="60">
      <c r="A35" s="124" t="s">
        <v>29</v>
      </c>
      <c r="B35" s="2">
        <v>94097</v>
      </c>
      <c r="C35" s="2" t="s">
        <v>6</v>
      </c>
      <c r="D35" s="2" t="s">
        <v>5</v>
      </c>
      <c r="E35" s="62" t="s">
        <v>28</v>
      </c>
      <c r="F35" s="89" t="s">
        <v>27</v>
      </c>
      <c r="G35" s="89">
        <f>'[5]MEMORIAL QUANT. CBUQ'!K49</f>
        <v>174.24</v>
      </c>
      <c r="H35" s="89">
        <v>4.6</v>
      </c>
      <c r="I35" s="89">
        <f t="shared" si="6"/>
        <v>5.56462</v>
      </c>
      <c r="J35" s="26">
        <f t="shared" si="7"/>
        <v>801.504</v>
      </c>
      <c r="K35" s="89">
        <f t="shared" si="8"/>
        <v>969.5793888</v>
      </c>
    </row>
    <row r="36" spans="1:11" ht="45">
      <c r="A36" s="124" t="s">
        <v>26</v>
      </c>
      <c r="B36" s="2">
        <v>95290</v>
      </c>
      <c r="C36" s="2" t="s">
        <v>6</v>
      </c>
      <c r="D36" s="2" t="s">
        <v>5</v>
      </c>
      <c r="E36" s="92" t="s">
        <v>23</v>
      </c>
      <c r="F36" s="89" t="s">
        <v>136</v>
      </c>
      <c r="G36" s="89">
        <f>'[5]MEMORIAL QUANT. CBUQ'!K50</f>
        <v>179.3583</v>
      </c>
      <c r="H36" s="89">
        <v>1.76</v>
      </c>
      <c r="I36" s="89">
        <f t="shared" si="6"/>
        <v>2.129072</v>
      </c>
      <c r="J36" s="26">
        <f t="shared" si="7"/>
        <v>315.670608</v>
      </c>
      <c r="K36" s="89">
        <f aca="true" t="shared" si="9" ref="K36:K48">G36*I36</f>
        <v>381.8667344976</v>
      </c>
    </row>
    <row r="37" spans="1:11" ht="30">
      <c r="A37" s="124" t="s">
        <v>24</v>
      </c>
      <c r="B37" s="2">
        <v>7781</v>
      </c>
      <c r="C37" s="2" t="s">
        <v>6</v>
      </c>
      <c r="D37" s="2" t="s">
        <v>10</v>
      </c>
      <c r="E37" s="62" t="s">
        <v>9</v>
      </c>
      <c r="F37" s="89" t="s">
        <v>3</v>
      </c>
      <c r="G37" s="89">
        <f>'[5]MEMORIAL QUANT. CBUQ'!K52</f>
        <v>0</v>
      </c>
      <c r="H37" s="89">
        <v>51.95</v>
      </c>
      <c r="I37" s="89">
        <f t="shared" si="6"/>
        <v>59.23339</v>
      </c>
      <c r="J37" s="26">
        <f t="shared" si="7"/>
        <v>0</v>
      </c>
      <c r="K37" s="89">
        <f t="shared" si="9"/>
        <v>0</v>
      </c>
    </row>
    <row r="38" spans="1:11" ht="165">
      <c r="A38" s="124" t="s">
        <v>21</v>
      </c>
      <c r="B38" s="2">
        <v>90106</v>
      </c>
      <c r="C38" s="2" t="s">
        <v>6</v>
      </c>
      <c r="D38" s="2" t="s">
        <v>5</v>
      </c>
      <c r="E38" s="62" t="s">
        <v>156</v>
      </c>
      <c r="F38" s="89" t="s">
        <v>25</v>
      </c>
      <c r="G38" s="89">
        <f>'[5]MEMORIAL QUANT. CBUQ'!K53</f>
        <v>0</v>
      </c>
      <c r="H38" s="89">
        <v>10.22</v>
      </c>
      <c r="I38" s="89">
        <f t="shared" si="6"/>
        <v>12.363134</v>
      </c>
      <c r="J38" s="26">
        <f t="shared" si="7"/>
        <v>0</v>
      </c>
      <c r="K38" s="89">
        <f t="shared" si="9"/>
        <v>0</v>
      </c>
    </row>
    <row r="39" spans="1:11" ht="60">
      <c r="A39" s="124" t="s">
        <v>18</v>
      </c>
      <c r="B39" s="2">
        <v>94097</v>
      </c>
      <c r="C39" s="2" t="s">
        <v>6</v>
      </c>
      <c r="D39" s="2" t="s">
        <v>5</v>
      </c>
      <c r="E39" s="62" t="s">
        <v>28</v>
      </c>
      <c r="F39" s="89" t="s">
        <v>25</v>
      </c>
      <c r="G39" s="89">
        <f>'[5]MEMORIAL QUANT. CBUQ'!K54</f>
        <v>0</v>
      </c>
      <c r="H39" s="89">
        <v>4.6</v>
      </c>
      <c r="I39" s="89">
        <f t="shared" si="6"/>
        <v>5.56462</v>
      </c>
      <c r="J39" s="26">
        <f t="shared" si="7"/>
        <v>0</v>
      </c>
      <c r="K39" s="89">
        <f t="shared" si="9"/>
        <v>0</v>
      </c>
    </row>
    <row r="40" spans="1:11" ht="99" customHeight="1">
      <c r="A40" s="124" t="s">
        <v>16</v>
      </c>
      <c r="B40" s="2">
        <v>93378</v>
      </c>
      <c r="C40" s="2" t="s">
        <v>6</v>
      </c>
      <c r="D40" s="2" t="s">
        <v>5</v>
      </c>
      <c r="E40" s="62" t="s">
        <v>148</v>
      </c>
      <c r="F40" s="89" t="s">
        <v>25</v>
      </c>
      <c r="G40" s="89">
        <f>'[5]MEMORIAL QUANT. CBUQ'!K55</f>
        <v>0</v>
      </c>
      <c r="H40" s="89">
        <v>19.6</v>
      </c>
      <c r="I40" s="89">
        <f t="shared" si="6"/>
        <v>23.710120000000003</v>
      </c>
      <c r="J40" s="26">
        <f t="shared" si="7"/>
        <v>0</v>
      </c>
      <c r="K40" s="89">
        <f t="shared" si="9"/>
        <v>0</v>
      </c>
    </row>
    <row r="41" spans="1:11" ht="95.25" customHeight="1">
      <c r="A41" s="124" t="s">
        <v>13</v>
      </c>
      <c r="B41" s="2">
        <v>92809</v>
      </c>
      <c r="C41" s="2" t="s">
        <v>6</v>
      </c>
      <c r="D41" s="2" t="s">
        <v>5</v>
      </c>
      <c r="E41" s="62" t="s">
        <v>149</v>
      </c>
      <c r="F41" s="89" t="s">
        <v>3</v>
      </c>
      <c r="G41" s="89">
        <f>'[5]MEMORIAL QUANT. CBUQ'!K56</f>
        <v>0</v>
      </c>
      <c r="H41" s="89">
        <v>37.54</v>
      </c>
      <c r="I41" s="89">
        <f t="shared" si="6"/>
        <v>45.412138</v>
      </c>
      <c r="J41" s="26">
        <f t="shared" si="7"/>
        <v>0</v>
      </c>
      <c r="K41" s="89">
        <f t="shared" si="9"/>
        <v>0</v>
      </c>
    </row>
    <row r="42" spans="1:11" ht="45">
      <c r="A42" s="124" t="s">
        <v>11</v>
      </c>
      <c r="B42" s="4">
        <v>95290</v>
      </c>
      <c r="C42" s="2" t="s">
        <v>6</v>
      </c>
      <c r="D42" s="2" t="s">
        <v>5</v>
      </c>
      <c r="E42" s="63" t="s">
        <v>23</v>
      </c>
      <c r="F42" s="26" t="s">
        <v>22</v>
      </c>
      <c r="G42" s="89">
        <f>'[5]MEMORIAL QUANT. CBUQ'!K57</f>
        <v>0</v>
      </c>
      <c r="H42" s="89">
        <v>1.76</v>
      </c>
      <c r="I42" s="89">
        <f t="shared" si="6"/>
        <v>2.129072</v>
      </c>
      <c r="J42" s="26">
        <f t="shared" si="7"/>
        <v>0</v>
      </c>
      <c r="K42" s="89">
        <f t="shared" si="9"/>
        <v>0</v>
      </c>
    </row>
    <row r="43" spans="1:11" ht="30">
      <c r="A43" s="124" t="s">
        <v>8</v>
      </c>
      <c r="B43" s="2">
        <v>7793</v>
      </c>
      <c r="C43" s="2" t="s">
        <v>6</v>
      </c>
      <c r="D43" s="2" t="s">
        <v>10</v>
      </c>
      <c r="E43" s="62" t="s">
        <v>12</v>
      </c>
      <c r="F43" s="89" t="s">
        <v>3</v>
      </c>
      <c r="G43" s="89">
        <f>'[5]MEMORIAL QUANT. CBUQ'!K58</f>
        <v>0</v>
      </c>
      <c r="H43" s="89">
        <v>104.87</v>
      </c>
      <c r="I43" s="89">
        <f t="shared" si="6"/>
        <v>119.57277400000001</v>
      </c>
      <c r="J43" s="26">
        <f t="shared" si="7"/>
        <v>0</v>
      </c>
      <c r="K43" s="89">
        <f t="shared" si="9"/>
        <v>0</v>
      </c>
    </row>
    <row r="44" spans="1:11" ht="165">
      <c r="A44" s="124" t="s">
        <v>7</v>
      </c>
      <c r="B44" s="2">
        <v>90106</v>
      </c>
      <c r="C44" s="2" t="s">
        <v>6</v>
      </c>
      <c r="D44" s="2" t="s">
        <v>5</v>
      </c>
      <c r="E44" s="63" t="s">
        <v>157</v>
      </c>
      <c r="F44" s="26" t="s">
        <v>25</v>
      </c>
      <c r="G44" s="89">
        <f>'[5]MEMORIAL QUANT. CBUQ'!K59</f>
        <v>0</v>
      </c>
      <c r="H44" s="89">
        <v>10.22</v>
      </c>
      <c r="I44" s="89">
        <f t="shared" si="6"/>
        <v>12.363134</v>
      </c>
      <c r="J44" s="26">
        <f t="shared" si="7"/>
        <v>0</v>
      </c>
      <c r="K44" s="89">
        <f t="shared" si="9"/>
        <v>0</v>
      </c>
    </row>
    <row r="45" spans="1:11" ht="89.25" customHeight="1">
      <c r="A45" s="124" t="s">
        <v>138</v>
      </c>
      <c r="B45" s="2">
        <v>94097</v>
      </c>
      <c r="C45" s="2" t="s">
        <v>6</v>
      </c>
      <c r="D45" s="2" t="s">
        <v>5</v>
      </c>
      <c r="E45" s="62" t="s">
        <v>28</v>
      </c>
      <c r="F45" s="89" t="s">
        <v>25</v>
      </c>
      <c r="G45" s="89">
        <f>'[5]MEMORIAL QUANT. CBUQ'!K60</f>
        <v>0</v>
      </c>
      <c r="H45" s="89">
        <v>4.6</v>
      </c>
      <c r="I45" s="89">
        <f t="shared" si="6"/>
        <v>5.56462</v>
      </c>
      <c r="J45" s="26">
        <f t="shared" si="7"/>
        <v>0</v>
      </c>
      <c r="K45" s="89">
        <f t="shared" si="9"/>
        <v>0</v>
      </c>
    </row>
    <row r="46" spans="1:11" ht="89.25" customHeight="1">
      <c r="A46" s="124" t="s">
        <v>139</v>
      </c>
      <c r="B46" s="2">
        <v>93378</v>
      </c>
      <c r="C46" s="2" t="s">
        <v>6</v>
      </c>
      <c r="D46" s="2" t="s">
        <v>5</v>
      </c>
      <c r="E46" s="62" t="s">
        <v>148</v>
      </c>
      <c r="F46" s="89" t="s">
        <v>25</v>
      </c>
      <c r="G46" s="89">
        <f>'[5]MEMORIAL QUANT. CBUQ'!K61</f>
        <v>0</v>
      </c>
      <c r="H46" s="89">
        <v>19.6</v>
      </c>
      <c r="I46" s="89">
        <f t="shared" si="6"/>
        <v>23.710120000000003</v>
      </c>
      <c r="J46" s="26">
        <f t="shared" si="7"/>
        <v>0</v>
      </c>
      <c r="K46" s="89">
        <f t="shared" si="9"/>
        <v>0</v>
      </c>
    </row>
    <row r="47" spans="1:11" ht="89.25" customHeight="1">
      <c r="A47" s="124" t="s">
        <v>140</v>
      </c>
      <c r="B47" s="2">
        <v>92811</v>
      </c>
      <c r="C47" s="2" t="s">
        <v>6</v>
      </c>
      <c r="D47" s="2" t="s">
        <v>5</v>
      </c>
      <c r="E47" s="62" t="s">
        <v>4</v>
      </c>
      <c r="F47" s="89" t="s">
        <v>3</v>
      </c>
      <c r="G47" s="89">
        <f>'[5]MEMORIAL QUANT. CBUQ'!K62</f>
        <v>0</v>
      </c>
      <c r="H47" s="89">
        <v>54.41</v>
      </c>
      <c r="I47" s="89">
        <f t="shared" si="6"/>
        <v>65.81977699999999</v>
      </c>
      <c r="J47" s="26">
        <f t="shared" si="7"/>
        <v>0</v>
      </c>
      <c r="K47" s="89">
        <f t="shared" si="9"/>
        <v>0</v>
      </c>
    </row>
    <row r="48" spans="1:11" ht="45">
      <c r="A48" s="124" t="s">
        <v>141</v>
      </c>
      <c r="B48" s="4">
        <v>95290</v>
      </c>
      <c r="C48" s="2" t="s">
        <v>6</v>
      </c>
      <c r="D48" s="2" t="s">
        <v>5</v>
      </c>
      <c r="E48" s="63" t="s">
        <v>23</v>
      </c>
      <c r="F48" s="26" t="s">
        <v>22</v>
      </c>
      <c r="G48" s="89">
        <f>'[5]MEMORIAL QUANT. CBUQ'!K63</f>
        <v>0</v>
      </c>
      <c r="H48" s="89">
        <v>1.76</v>
      </c>
      <c r="I48" s="89">
        <f t="shared" si="6"/>
        <v>2.129072</v>
      </c>
      <c r="J48" s="26">
        <f t="shared" si="7"/>
        <v>0</v>
      </c>
      <c r="K48" s="89">
        <f t="shared" si="9"/>
        <v>0</v>
      </c>
    </row>
    <row r="49" spans="1:11" ht="75">
      <c r="A49" s="124" t="s">
        <v>142</v>
      </c>
      <c r="B49" s="2">
        <v>83659</v>
      </c>
      <c r="C49" s="2" t="s">
        <v>20</v>
      </c>
      <c r="D49" s="2" t="s">
        <v>5</v>
      </c>
      <c r="E49" s="62" t="s">
        <v>19</v>
      </c>
      <c r="F49" s="89" t="s">
        <v>14</v>
      </c>
      <c r="G49" s="89">
        <f>'[5]MEMORIAL QUANT. CBUQ'!K64</f>
        <v>0</v>
      </c>
      <c r="H49" s="89">
        <v>694.56</v>
      </c>
      <c r="I49" s="89">
        <f t="shared" si="6"/>
        <v>840.2092319999999</v>
      </c>
      <c r="J49" s="26">
        <f t="shared" si="7"/>
        <v>0</v>
      </c>
      <c r="K49" s="89">
        <f t="shared" si="8"/>
        <v>0</v>
      </c>
    </row>
    <row r="50" spans="1:11" ht="75">
      <c r="A50" s="124" t="s">
        <v>143</v>
      </c>
      <c r="B50" s="2" t="s">
        <v>150</v>
      </c>
      <c r="C50" s="2" t="s">
        <v>6</v>
      </c>
      <c r="D50" s="2" t="s">
        <v>5</v>
      </c>
      <c r="E50" s="62" t="s">
        <v>17</v>
      </c>
      <c r="F50" s="89" t="s">
        <v>14</v>
      </c>
      <c r="G50" s="89">
        <f>'[5]MEMORIAL QUANT. CBUQ'!K65</f>
        <v>0</v>
      </c>
      <c r="H50" s="89">
        <v>332.61</v>
      </c>
      <c r="I50" s="89">
        <f t="shared" si="6"/>
        <v>402.358317</v>
      </c>
      <c r="J50" s="26">
        <f t="shared" si="7"/>
        <v>0</v>
      </c>
      <c r="K50" s="89">
        <f t="shared" si="8"/>
        <v>0</v>
      </c>
    </row>
    <row r="51" spans="1:11" ht="60">
      <c r="A51" s="124" t="s">
        <v>144</v>
      </c>
      <c r="B51" s="2">
        <v>21090</v>
      </c>
      <c r="C51" s="2" t="s">
        <v>6</v>
      </c>
      <c r="D51" s="2" t="s">
        <v>10</v>
      </c>
      <c r="E51" s="62" t="s">
        <v>15</v>
      </c>
      <c r="F51" s="89" t="s">
        <v>14</v>
      </c>
      <c r="G51" s="89">
        <f>'[5]MEMORIAL QUANT. CBUQ'!K66</f>
        <v>0</v>
      </c>
      <c r="H51" s="89">
        <v>431.62</v>
      </c>
      <c r="I51" s="89">
        <f t="shared" si="6"/>
        <v>492.133124</v>
      </c>
      <c r="J51" s="26">
        <f t="shared" si="7"/>
        <v>0</v>
      </c>
      <c r="K51" s="89">
        <f t="shared" si="8"/>
        <v>0</v>
      </c>
    </row>
    <row r="52" spans="1:11" ht="15">
      <c r="A52" s="126" t="s">
        <v>2</v>
      </c>
      <c r="B52" s="127"/>
      <c r="C52" s="127"/>
      <c r="D52" s="127"/>
      <c r="E52" s="127"/>
      <c r="F52" s="127"/>
      <c r="G52" s="127"/>
      <c r="H52" s="127"/>
      <c r="I52" s="128"/>
      <c r="J52" s="54">
        <f>SUM(J32:J51)</f>
        <v>28705.457088000003</v>
      </c>
      <c r="K52" s="54">
        <f>SUM(K32:K51)</f>
        <v>34724.991439353595</v>
      </c>
    </row>
    <row r="53" spans="1:11" ht="17.25">
      <c r="A53" s="129" t="s">
        <v>1</v>
      </c>
      <c r="B53" s="129"/>
      <c r="C53" s="129"/>
      <c r="D53" s="129"/>
      <c r="E53" s="129"/>
      <c r="F53" s="129"/>
      <c r="G53" s="129"/>
      <c r="H53" s="129"/>
      <c r="I53" s="115"/>
      <c r="J53" s="138">
        <f>J14+J21+J24+J30+J52</f>
        <v>76302.85790920001</v>
      </c>
      <c r="K53" s="139"/>
    </row>
    <row r="54" spans="1:11" ht="17.25">
      <c r="A54" s="129" t="s">
        <v>0</v>
      </c>
      <c r="B54" s="129"/>
      <c r="C54" s="129"/>
      <c r="D54" s="129"/>
      <c r="E54" s="129"/>
      <c r="F54" s="129"/>
      <c r="G54" s="129"/>
      <c r="H54" s="129"/>
      <c r="I54" s="115"/>
      <c r="J54" s="138">
        <f>K14+K21+K24+K30+K52</f>
        <v>92253.25593688423</v>
      </c>
      <c r="K54" s="139"/>
    </row>
  </sheetData>
  <sheetProtection algorithmName="SHA-512" hashValue="YpLgvlKCQBV/uqMe9pA/KLto8SuvTTnKcDPk0YlVoS5sCghtc+o7hFwkx/v4YJnKfDksa+GVIwZX+GA9Z76GLA==" saltValue="Ztlqnw09Y7YhWnrEjriVOg==" spinCount="100000" sheet="1" objects="1" scenarios="1"/>
  <autoFilter ref="A8:K54"/>
  <mergeCells count="15">
    <mergeCell ref="A7:K7"/>
    <mergeCell ref="A1:J1"/>
    <mergeCell ref="A2:K2"/>
    <mergeCell ref="A3:J3"/>
    <mergeCell ref="I4:J4"/>
    <mergeCell ref="I5:J5"/>
    <mergeCell ref="J53:K53"/>
    <mergeCell ref="A54:H54"/>
    <mergeCell ref="J54:K54"/>
    <mergeCell ref="A14:I14"/>
    <mergeCell ref="A21:I21"/>
    <mergeCell ref="A24:I24"/>
    <mergeCell ref="A30:I30"/>
    <mergeCell ref="A52:I52"/>
    <mergeCell ref="A53:H53"/>
  </mergeCells>
  <printOptions/>
  <pageMargins left="0.5118110236220472" right="0.5118110236220472" top="1.3779527559055118" bottom="1.1811023622047245" header="0.31496062992125984" footer="0.31496062992125984"/>
  <pageSetup horizontalDpi="360" verticalDpi="360" orientation="portrait" paperSize="9" scale="61" r:id="rId2"/>
  <headerFooter scaleWithDoc="0">
    <oddHeader>&amp;C&amp;G</oddHeader>
    <oddFooter>&amp;C&amp;G&amp;R&amp;G</oddFooter>
  </headerFooter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view="pageBreakPreview" zoomScale="115" zoomScaleSheetLayoutView="115" workbookViewId="0" topLeftCell="A1">
      <selection activeCell="N54" sqref="N54"/>
    </sheetView>
  </sheetViews>
  <sheetFormatPr defaultColWidth="9.140625" defaultRowHeight="15"/>
  <cols>
    <col min="1" max="1" width="9.140625" style="30" customWidth="1"/>
    <col min="2" max="2" width="10.57421875" style="30" customWidth="1"/>
    <col min="3" max="3" width="9.140625" style="30" customWidth="1"/>
    <col min="4" max="4" width="12.140625" style="30" customWidth="1"/>
    <col min="5" max="5" width="30.57421875" style="30" customWidth="1"/>
    <col min="6" max="6" width="6.7109375" style="30" customWidth="1"/>
    <col min="7" max="7" width="17.421875" style="30" customWidth="1"/>
    <col min="8" max="8" width="14.421875" style="30" customWidth="1"/>
    <col min="9" max="9" width="11.8515625" style="30" customWidth="1"/>
    <col min="10" max="11" width="14.421875" style="30" customWidth="1"/>
    <col min="12" max="16384" width="9.140625" style="30" customWidth="1"/>
  </cols>
  <sheetData>
    <row r="1" spans="1:11" ht="18.75">
      <c r="A1" s="130" t="s">
        <v>70</v>
      </c>
      <c r="B1" s="131"/>
      <c r="C1" s="131"/>
      <c r="D1" s="131"/>
      <c r="E1" s="131"/>
      <c r="F1" s="131"/>
      <c r="G1" s="131"/>
      <c r="H1" s="131"/>
      <c r="I1" s="131"/>
      <c r="J1" s="131"/>
      <c r="K1" s="113"/>
    </row>
    <row r="2" spans="1:11" ht="18.75">
      <c r="A2" s="143" t="str">
        <f>'[5]CBUQ NÃO DESONERADA'!A2:K2</f>
        <v>PREFEITURA MUNICIPAL DE OURÉM</v>
      </c>
      <c r="B2" s="144"/>
      <c r="C2" s="144"/>
      <c r="D2" s="144"/>
      <c r="E2" s="144"/>
      <c r="F2" s="144"/>
      <c r="G2" s="144"/>
      <c r="H2" s="144"/>
      <c r="I2" s="144"/>
      <c r="J2" s="144"/>
      <c r="K2" s="117"/>
    </row>
    <row r="3" spans="1:11" ht="18.75">
      <c r="A3" s="132" t="s">
        <v>69</v>
      </c>
      <c r="B3" s="133"/>
      <c r="C3" s="133"/>
      <c r="D3" s="133"/>
      <c r="E3" s="133"/>
      <c r="F3" s="133"/>
      <c r="G3" s="133"/>
      <c r="H3" s="133"/>
      <c r="I3" s="133"/>
      <c r="J3" s="133"/>
      <c r="K3" s="18"/>
    </row>
    <row r="4" spans="1:11" ht="18.75">
      <c r="A4" s="17"/>
      <c r="B4" s="122"/>
      <c r="C4" s="122"/>
      <c r="D4" s="122"/>
      <c r="E4" s="122"/>
      <c r="F4" s="122"/>
      <c r="G4" s="122"/>
      <c r="H4" s="122"/>
      <c r="I4" s="137" t="s">
        <v>68</v>
      </c>
      <c r="J4" s="137"/>
      <c r="K4" s="114">
        <v>14.02</v>
      </c>
    </row>
    <row r="5" spans="1:11" ht="15">
      <c r="A5" s="15" t="s">
        <v>105</v>
      </c>
      <c r="B5" s="14"/>
      <c r="C5" s="14"/>
      <c r="D5" s="14"/>
      <c r="E5" s="14"/>
      <c r="F5" s="14"/>
      <c r="G5" s="14"/>
      <c r="H5" s="37"/>
      <c r="I5" s="137" t="s">
        <v>66</v>
      </c>
      <c r="J5" s="137"/>
      <c r="K5" s="114">
        <v>27.03</v>
      </c>
    </row>
    <row r="6" spans="1:11" ht="15">
      <c r="A6" s="15"/>
      <c r="B6" s="14"/>
      <c r="C6" s="14"/>
      <c r="D6" s="14"/>
      <c r="E6" s="14"/>
      <c r="F6" s="14"/>
      <c r="G6" s="14"/>
      <c r="H6" s="37"/>
      <c r="I6" s="37"/>
      <c r="J6" s="116"/>
      <c r="K6" s="12"/>
    </row>
    <row r="7" spans="1:13" ht="18.75">
      <c r="A7" s="134" t="str">
        <f>'[5]CBUQ NÃO DESONERADA'!A7:K7</f>
        <v>RUA G (Trecho: Entre Tv. 4 e coordenada    1°32'1.27"S  47° 6'12.81"O)</v>
      </c>
      <c r="B7" s="135"/>
      <c r="C7" s="135"/>
      <c r="D7" s="135"/>
      <c r="E7" s="135"/>
      <c r="F7" s="135"/>
      <c r="G7" s="135"/>
      <c r="H7" s="135"/>
      <c r="I7" s="135"/>
      <c r="J7" s="135"/>
      <c r="K7" s="136"/>
      <c r="M7" s="40"/>
    </row>
    <row r="8" spans="1:11" ht="51.75">
      <c r="A8" s="115" t="s">
        <v>65</v>
      </c>
      <c r="B8" s="115" t="s">
        <v>64</v>
      </c>
      <c r="C8" s="115" t="s">
        <v>63</v>
      </c>
      <c r="D8" s="10" t="s">
        <v>62</v>
      </c>
      <c r="E8" s="115" t="s">
        <v>61</v>
      </c>
      <c r="F8" s="115" t="s">
        <v>60</v>
      </c>
      <c r="G8" s="10" t="s">
        <v>59</v>
      </c>
      <c r="H8" s="10" t="s">
        <v>106</v>
      </c>
      <c r="I8" s="10" t="s">
        <v>58</v>
      </c>
      <c r="J8" s="52" t="s">
        <v>57</v>
      </c>
      <c r="K8" s="52" t="s">
        <v>56</v>
      </c>
    </row>
    <row r="9" spans="1:11" ht="21" customHeight="1">
      <c r="A9" s="118">
        <v>1</v>
      </c>
      <c r="B9" s="41"/>
      <c r="C9" s="41"/>
      <c r="D9" s="41"/>
      <c r="E9" s="123" t="s">
        <v>55</v>
      </c>
      <c r="F9" s="42"/>
      <c r="G9" s="42"/>
      <c r="H9" s="43"/>
      <c r="I9" s="43"/>
      <c r="J9" s="55"/>
      <c r="K9" s="55"/>
    </row>
    <row r="10" spans="1:11" ht="30">
      <c r="A10" s="44" t="s">
        <v>54</v>
      </c>
      <c r="B10" s="45">
        <v>72961</v>
      </c>
      <c r="C10" s="45" t="s">
        <v>6</v>
      </c>
      <c r="D10" s="45" t="s">
        <v>5</v>
      </c>
      <c r="E10" s="84" t="s">
        <v>53</v>
      </c>
      <c r="F10" s="44" t="s">
        <v>27</v>
      </c>
      <c r="G10" s="89">
        <f>'[5]MEMORIAL QUANT. CBUQ'!I9</f>
        <v>1164.24</v>
      </c>
      <c r="H10" s="46">
        <v>1.2</v>
      </c>
      <c r="I10" s="46">
        <f>IF(D10="S",($K$5/100)*H10,($K$4/100)*H10)+H10</f>
        <v>1.52436</v>
      </c>
      <c r="J10" s="56">
        <f>G10*H10</f>
        <v>1397.088</v>
      </c>
      <c r="K10" s="56">
        <f>I10*G10</f>
        <v>1774.7208864</v>
      </c>
    </row>
    <row r="11" spans="1:11" ht="90">
      <c r="A11" s="44" t="s">
        <v>52</v>
      </c>
      <c r="B11" s="88">
        <v>96387</v>
      </c>
      <c r="C11" s="45" t="s">
        <v>6</v>
      </c>
      <c r="D11" s="45" t="s">
        <v>5</v>
      </c>
      <c r="E11" s="84" t="s">
        <v>51</v>
      </c>
      <c r="F11" s="44" t="s">
        <v>25</v>
      </c>
      <c r="G11" s="89">
        <f>'[5]MEMORIAL QUANT. CBUQ'!I10</f>
        <v>174.636</v>
      </c>
      <c r="H11" s="46">
        <v>6.23</v>
      </c>
      <c r="I11" s="46">
        <f aca="true" t="shared" si="0" ref="I11:I13">IF(D11="S",($K$5/100)*H11,($K$4/100)*H11)+H11</f>
        <v>7.913969000000001</v>
      </c>
      <c r="J11" s="56">
        <f aca="true" t="shared" si="1" ref="J11:J13">G11*H11</f>
        <v>1087.98228</v>
      </c>
      <c r="K11" s="56">
        <f aca="true" t="shared" si="2" ref="K11:K13">I11*G11</f>
        <v>1382.063890284</v>
      </c>
    </row>
    <row r="12" spans="1:11" ht="60">
      <c r="A12" s="44" t="s">
        <v>95</v>
      </c>
      <c r="B12" s="88" t="s">
        <v>97</v>
      </c>
      <c r="C12" s="45" t="s">
        <v>6</v>
      </c>
      <c r="D12" s="45" t="s">
        <v>5</v>
      </c>
      <c r="E12" s="84" t="s">
        <v>98</v>
      </c>
      <c r="F12" s="44" t="s">
        <v>25</v>
      </c>
      <c r="G12" s="89">
        <f>'[5]MEMORIAL QUANT. CBUQ'!I11</f>
        <v>174.636</v>
      </c>
      <c r="H12" s="46">
        <v>4.33</v>
      </c>
      <c r="I12" s="46">
        <f t="shared" si="0"/>
        <v>5.500399</v>
      </c>
      <c r="J12" s="56">
        <f t="shared" si="1"/>
        <v>756.1738799999999</v>
      </c>
      <c r="K12" s="56">
        <f t="shared" si="2"/>
        <v>960.567679764</v>
      </c>
    </row>
    <row r="13" spans="1:11" ht="60">
      <c r="A13" s="44" t="s">
        <v>96</v>
      </c>
      <c r="B13" s="48">
        <v>72838</v>
      </c>
      <c r="C13" s="45" t="s">
        <v>6</v>
      </c>
      <c r="D13" s="45" t="s">
        <v>5</v>
      </c>
      <c r="E13" s="63" t="s">
        <v>109</v>
      </c>
      <c r="F13" s="47" t="s">
        <v>99</v>
      </c>
      <c r="G13" s="89">
        <f>'[5]MEMORIAL QUANT. CBUQ'!I12</f>
        <v>771.1925759999999</v>
      </c>
      <c r="H13" s="46">
        <v>0.83</v>
      </c>
      <c r="I13" s="46">
        <f t="shared" si="0"/>
        <v>1.054349</v>
      </c>
      <c r="J13" s="56">
        <f t="shared" si="1"/>
        <v>640.0898380799999</v>
      </c>
      <c r="K13" s="56">
        <f t="shared" si="2"/>
        <v>813.1061213130239</v>
      </c>
    </row>
    <row r="14" spans="1:11" ht="15">
      <c r="A14" s="126" t="s">
        <v>2</v>
      </c>
      <c r="B14" s="127"/>
      <c r="C14" s="127"/>
      <c r="D14" s="127"/>
      <c r="E14" s="127"/>
      <c r="F14" s="127"/>
      <c r="G14" s="127"/>
      <c r="H14" s="127"/>
      <c r="I14" s="128"/>
      <c r="J14" s="56">
        <f>SUM(J10:J13)</f>
        <v>3881.3339980799997</v>
      </c>
      <c r="K14" s="56">
        <f>SUM(K10:K13)</f>
        <v>4930.458577761025</v>
      </c>
    </row>
    <row r="15" spans="1:11" ht="33" customHeight="1">
      <c r="A15" s="118">
        <v>2</v>
      </c>
      <c r="B15" s="41"/>
      <c r="C15" s="41"/>
      <c r="D15" s="41"/>
      <c r="E15" s="123" t="s">
        <v>50</v>
      </c>
      <c r="F15" s="42"/>
      <c r="G15" s="42"/>
      <c r="H15" s="43"/>
      <c r="I15" s="43"/>
      <c r="J15" s="55"/>
      <c r="K15" s="55"/>
    </row>
    <row r="16" spans="1:11" ht="30">
      <c r="A16" s="47" t="s">
        <v>49</v>
      </c>
      <c r="B16" s="48">
        <v>96401</v>
      </c>
      <c r="C16" s="48" t="s">
        <v>6</v>
      </c>
      <c r="D16" s="48" t="s">
        <v>5</v>
      </c>
      <c r="E16" s="85" t="s">
        <v>100</v>
      </c>
      <c r="F16" s="47" t="s">
        <v>27</v>
      </c>
      <c r="G16" s="26">
        <f>'[5]MEMORIAL QUANT. CBUQ'!H16</f>
        <v>990</v>
      </c>
      <c r="H16" s="49">
        <v>4.28</v>
      </c>
      <c r="I16" s="46">
        <f aca="true" t="shared" si="3" ref="I16:I20">IF(D16="S",($K$5/100)*H16,($K$4/100)*H16)+H16</f>
        <v>5.436884</v>
      </c>
      <c r="J16" s="57">
        <f>G16*H16</f>
        <v>4237.2</v>
      </c>
      <c r="K16" s="56">
        <f>I16*G16</f>
        <v>5382.51516</v>
      </c>
    </row>
    <row r="17" spans="1:11" ht="75">
      <c r="A17" s="47" t="s">
        <v>48</v>
      </c>
      <c r="B17" s="48">
        <v>72840</v>
      </c>
      <c r="C17" s="48" t="s">
        <v>6</v>
      </c>
      <c r="D17" s="48" t="s">
        <v>5</v>
      </c>
      <c r="E17" s="63" t="s">
        <v>145</v>
      </c>
      <c r="F17" s="47" t="s">
        <v>99</v>
      </c>
      <c r="G17" s="26">
        <f>'[5]MEMORIAL QUANT. CBUQ'!H17</f>
        <v>85.536</v>
      </c>
      <c r="H17" s="49">
        <v>0.56</v>
      </c>
      <c r="I17" s="46">
        <f t="shared" si="3"/>
        <v>0.711368</v>
      </c>
      <c r="J17" s="57">
        <f>G17*H17</f>
        <v>47.90016000000001</v>
      </c>
      <c r="K17" s="56">
        <f>I17*G17</f>
        <v>60.847573248</v>
      </c>
    </row>
    <row r="18" spans="1:11" ht="75">
      <c r="A18" s="44" t="s">
        <v>47</v>
      </c>
      <c r="B18" s="45">
        <v>95996</v>
      </c>
      <c r="C18" s="45" t="s">
        <v>6</v>
      </c>
      <c r="D18" s="45" t="s">
        <v>5</v>
      </c>
      <c r="E18" s="84" t="s">
        <v>46</v>
      </c>
      <c r="F18" s="44" t="s">
        <v>25</v>
      </c>
      <c r="G18" s="89">
        <f>'[5]MEMORIAL QUANT. CBUQ'!H18</f>
        <v>49.5</v>
      </c>
      <c r="H18" s="46">
        <v>641.91</v>
      </c>
      <c r="I18" s="46">
        <f t="shared" si="3"/>
        <v>815.418273</v>
      </c>
      <c r="J18" s="57">
        <f>G18*H18</f>
        <v>31774.545</v>
      </c>
      <c r="K18" s="56">
        <f>I18*G18</f>
        <v>40363.2045135</v>
      </c>
    </row>
    <row r="19" spans="1:11" ht="60">
      <c r="A19" s="44" t="s">
        <v>45</v>
      </c>
      <c r="B19" s="48">
        <v>95303</v>
      </c>
      <c r="C19" s="48" t="s">
        <v>6</v>
      </c>
      <c r="D19" s="48" t="s">
        <v>5</v>
      </c>
      <c r="E19" s="85" t="s">
        <v>44</v>
      </c>
      <c r="F19" s="47" t="s">
        <v>22</v>
      </c>
      <c r="G19" s="89">
        <f>'[5]MEMORIAL QUANT. CBUQ'!H19</f>
        <v>3564</v>
      </c>
      <c r="H19" s="46">
        <v>0.95</v>
      </c>
      <c r="I19" s="46">
        <f t="shared" si="3"/>
        <v>1.206785</v>
      </c>
      <c r="J19" s="57">
        <f>G19*H19</f>
        <v>3385.7999999999997</v>
      </c>
      <c r="K19" s="56">
        <f>I19*G19</f>
        <v>4300.98174</v>
      </c>
    </row>
    <row r="20" spans="1:11" ht="45">
      <c r="A20" s="44" t="s">
        <v>43</v>
      </c>
      <c r="B20" s="45">
        <v>94963</v>
      </c>
      <c r="C20" s="45" t="s">
        <v>6</v>
      </c>
      <c r="D20" s="45" t="s">
        <v>5</v>
      </c>
      <c r="E20" s="93" t="s">
        <v>146</v>
      </c>
      <c r="F20" s="44" t="s">
        <v>25</v>
      </c>
      <c r="G20" s="89">
        <f>'[5]MEMORIAL QUANT. CBUQ'!G22:H22</f>
        <v>0.42336</v>
      </c>
      <c r="H20" s="50">
        <v>339.24</v>
      </c>
      <c r="I20" s="46">
        <f t="shared" si="3"/>
        <v>430.936572</v>
      </c>
      <c r="J20" s="57">
        <f>G20*H20</f>
        <v>143.6206464</v>
      </c>
      <c r="K20" s="56">
        <f>I20*G20</f>
        <v>182.44130712192</v>
      </c>
    </row>
    <row r="21" spans="1:11" ht="15">
      <c r="A21" s="140" t="s">
        <v>2</v>
      </c>
      <c r="B21" s="141"/>
      <c r="C21" s="141"/>
      <c r="D21" s="141"/>
      <c r="E21" s="141"/>
      <c r="F21" s="141"/>
      <c r="G21" s="141"/>
      <c r="H21" s="141"/>
      <c r="I21" s="142"/>
      <c r="J21" s="56">
        <f>SUM(J16:J20)</f>
        <v>39589.0658064</v>
      </c>
      <c r="K21" s="56">
        <f>SUM(K16:K20)</f>
        <v>50289.99029386992</v>
      </c>
    </row>
    <row r="22" spans="1:11" ht="15" customHeight="1">
      <c r="A22" s="118">
        <v>3</v>
      </c>
      <c r="B22" s="41"/>
      <c r="C22" s="41"/>
      <c r="D22" s="41"/>
      <c r="E22" s="123" t="s">
        <v>42</v>
      </c>
      <c r="F22" s="42"/>
      <c r="G22" s="42"/>
      <c r="H22" s="43"/>
      <c r="I22" s="43"/>
      <c r="J22" s="55"/>
      <c r="K22" s="55"/>
    </row>
    <row r="23" spans="1:11" ht="105">
      <c r="A23" s="44" t="s">
        <v>41</v>
      </c>
      <c r="B23" s="45">
        <v>94996</v>
      </c>
      <c r="C23" s="45" t="s">
        <v>6</v>
      </c>
      <c r="D23" s="45" t="s">
        <v>5</v>
      </c>
      <c r="E23" s="62" t="s">
        <v>113</v>
      </c>
      <c r="F23" s="44" t="s">
        <v>27</v>
      </c>
      <c r="G23" s="89">
        <f>'[5]MEMORIAL QUANT. CBUQ'!I26</f>
        <v>12.24</v>
      </c>
      <c r="H23" s="46">
        <v>80.97</v>
      </c>
      <c r="I23" s="46">
        <f aca="true" t="shared" si="4" ref="I23">IF(D23="S",($K$5/100)*H23,($K$4/100)*H23)+H23</f>
        <v>102.856191</v>
      </c>
      <c r="J23" s="56">
        <f>G23*H23</f>
        <v>991.0728</v>
      </c>
      <c r="K23" s="56">
        <f>G23*I23</f>
        <v>1258.95977784</v>
      </c>
    </row>
    <row r="24" spans="1:11" ht="15">
      <c r="A24" s="126" t="s">
        <v>2</v>
      </c>
      <c r="B24" s="127"/>
      <c r="C24" s="127"/>
      <c r="D24" s="127"/>
      <c r="E24" s="127"/>
      <c r="F24" s="127"/>
      <c r="G24" s="127"/>
      <c r="H24" s="127"/>
      <c r="I24" s="128"/>
      <c r="J24" s="56">
        <f>J23</f>
        <v>991.0728</v>
      </c>
      <c r="K24" s="56">
        <f>K23</f>
        <v>1258.95977784</v>
      </c>
    </row>
    <row r="25" spans="1:11" ht="21" customHeight="1">
      <c r="A25" s="118">
        <v>4</v>
      </c>
      <c r="B25" s="123"/>
      <c r="C25" s="123"/>
      <c r="D25" s="123"/>
      <c r="E25" s="123" t="s">
        <v>40</v>
      </c>
      <c r="F25" s="42"/>
      <c r="G25" s="42"/>
      <c r="H25" s="43"/>
      <c r="I25" s="43"/>
      <c r="J25" s="55"/>
      <c r="K25" s="55"/>
    </row>
    <row r="26" spans="1:11" ht="75">
      <c r="A26" s="44" t="s">
        <v>39</v>
      </c>
      <c r="B26" s="45">
        <v>72947</v>
      </c>
      <c r="C26" s="45" t="s">
        <v>6</v>
      </c>
      <c r="D26" s="45" t="s">
        <v>5</v>
      </c>
      <c r="E26" s="62" t="s">
        <v>147</v>
      </c>
      <c r="F26" s="44" t="s">
        <v>27</v>
      </c>
      <c r="G26" s="89">
        <f>SUM('[5]MEMORIAL QUANT. CBUQ'!G30:G31)</f>
        <v>85.86000000000001</v>
      </c>
      <c r="H26" s="46">
        <v>24.57</v>
      </c>
      <c r="I26" s="46">
        <f aca="true" t="shared" si="5" ref="I26:I29">IF(D26="S",($K$5/100)*H26,($K$4/100)*H26)+H26</f>
        <v>31.211271</v>
      </c>
      <c r="J26" s="56">
        <f>G26*H26</f>
        <v>2109.5802000000003</v>
      </c>
      <c r="K26" s="56">
        <f>I26*G26</f>
        <v>2679.7997280600002</v>
      </c>
    </row>
    <row r="27" spans="1:11" ht="45">
      <c r="A27" s="124" t="s">
        <v>38</v>
      </c>
      <c r="B27" s="88">
        <v>36178</v>
      </c>
      <c r="C27" s="88" t="s">
        <v>6</v>
      </c>
      <c r="D27" s="88" t="s">
        <v>10</v>
      </c>
      <c r="E27" s="92" t="s">
        <v>122</v>
      </c>
      <c r="F27" s="90" t="s">
        <v>14</v>
      </c>
      <c r="G27" s="91">
        <f>'[5]MEMORIAL QUANT. CBUQ'!G32</f>
        <v>17.999999999999996</v>
      </c>
      <c r="H27" s="46">
        <v>6.67</v>
      </c>
      <c r="I27" s="46">
        <f t="shared" si="5"/>
        <v>7.605134</v>
      </c>
      <c r="J27" s="56">
        <f>G27*H27</f>
        <v>120.05999999999997</v>
      </c>
      <c r="K27" s="56">
        <f>I27*G27</f>
        <v>136.89241199999998</v>
      </c>
    </row>
    <row r="28" spans="1:11" ht="30">
      <c r="A28" s="44" t="s">
        <v>37</v>
      </c>
      <c r="B28" s="45">
        <v>34723</v>
      </c>
      <c r="C28" s="45" t="s">
        <v>6</v>
      </c>
      <c r="D28" s="45" t="s">
        <v>10</v>
      </c>
      <c r="E28" s="84" t="s">
        <v>36</v>
      </c>
      <c r="F28" s="44" t="s">
        <v>27</v>
      </c>
      <c r="G28" s="89">
        <f>SUM('[5]MEMORIAL QUANT. CBUQ'!G35:G38)</f>
        <v>0.675</v>
      </c>
      <c r="H28" s="46">
        <v>519.75</v>
      </c>
      <c r="I28" s="46">
        <f t="shared" si="5"/>
        <v>592.61895</v>
      </c>
      <c r="J28" s="56">
        <f>G28*H28</f>
        <v>350.83125</v>
      </c>
      <c r="K28" s="56">
        <f>I28*G28</f>
        <v>400.0177912500001</v>
      </c>
    </row>
    <row r="29" spans="1:11" ht="60">
      <c r="A29" s="65" t="s">
        <v>132</v>
      </c>
      <c r="B29" s="45">
        <v>21013</v>
      </c>
      <c r="C29" s="67" t="s">
        <v>6</v>
      </c>
      <c r="D29" s="67" t="s">
        <v>10</v>
      </c>
      <c r="E29" s="92" t="s">
        <v>153</v>
      </c>
      <c r="F29" s="65" t="s">
        <v>3</v>
      </c>
      <c r="G29" s="89">
        <f>'[5]MEMORIAL QUANT. CBUQ'!G41</f>
        <v>11.2</v>
      </c>
      <c r="H29" s="46">
        <v>33.31</v>
      </c>
      <c r="I29" s="46">
        <f t="shared" si="5"/>
        <v>37.980062000000004</v>
      </c>
      <c r="J29" s="56">
        <f>G29*H29</f>
        <v>373.072</v>
      </c>
      <c r="K29" s="56">
        <f>G29*I29</f>
        <v>425.3766944</v>
      </c>
    </row>
    <row r="30" spans="1:11" ht="15.75" customHeight="1">
      <c r="A30" s="126" t="s">
        <v>2</v>
      </c>
      <c r="B30" s="127"/>
      <c r="C30" s="127"/>
      <c r="D30" s="127"/>
      <c r="E30" s="127"/>
      <c r="F30" s="127"/>
      <c r="G30" s="127"/>
      <c r="H30" s="127"/>
      <c r="I30" s="128"/>
      <c r="J30" s="56">
        <f>SUM(J26:J29)</f>
        <v>2953.5434500000006</v>
      </c>
      <c r="K30" s="56">
        <f>SUM(K26:K29)</f>
        <v>3642.0866257100006</v>
      </c>
    </row>
    <row r="31" spans="1:11" ht="15">
      <c r="A31" s="118">
        <v>5</v>
      </c>
      <c r="B31" s="41"/>
      <c r="C31" s="41"/>
      <c r="D31" s="41"/>
      <c r="E31" s="123" t="s">
        <v>35</v>
      </c>
      <c r="F31" s="42"/>
      <c r="G31" s="42"/>
      <c r="H31" s="43"/>
      <c r="I31" s="43"/>
      <c r="J31" s="55"/>
      <c r="K31" s="55"/>
    </row>
    <row r="32" spans="1:11" ht="60">
      <c r="A32" s="47" t="s">
        <v>34</v>
      </c>
      <c r="B32" s="45">
        <v>94265</v>
      </c>
      <c r="C32" s="45" t="s">
        <v>6</v>
      </c>
      <c r="D32" s="48" t="s">
        <v>5</v>
      </c>
      <c r="E32" s="84" t="s">
        <v>33</v>
      </c>
      <c r="F32" s="47" t="s">
        <v>3</v>
      </c>
      <c r="G32" s="26">
        <f>'[5]MEMORIAL QUANT. CBUQ'!K46</f>
        <v>396</v>
      </c>
      <c r="H32" s="49">
        <v>30.08</v>
      </c>
      <c r="I32" s="46">
        <f aca="true" t="shared" si="6" ref="I32:I51">IF(D32="S",($K$5/100)*H32,($K$4/100)*H32)+H32</f>
        <v>38.210623999999996</v>
      </c>
      <c r="J32" s="57">
        <f aca="true" t="shared" si="7" ref="J32:J51">G32*H32</f>
        <v>11911.679999999998</v>
      </c>
      <c r="K32" s="56">
        <f aca="true" t="shared" si="8" ref="K32:K51">I32*G32</f>
        <v>15131.407103999998</v>
      </c>
    </row>
    <row r="33" spans="1:11" ht="60">
      <c r="A33" s="44" t="s">
        <v>32</v>
      </c>
      <c r="B33" s="45">
        <v>94281</v>
      </c>
      <c r="C33" s="45" t="s">
        <v>6</v>
      </c>
      <c r="D33" s="45" t="s">
        <v>5</v>
      </c>
      <c r="E33" s="84" t="s">
        <v>31</v>
      </c>
      <c r="F33" s="44" t="s">
        <v>3</v>
      </c>
      <c r="G33" s="89">
        <f>'[5]MEMORIAL QUANT. CBUQ'!K47</f>
        <v>396</v>
      </c>
      <c r="H33" s="46">
        <v>35.81</v>
      </c>
      <c r="I33" s="46">
        <f t="shared" si="6"/>
        <v>45.489443</v>
      </c>
      <c r="J33" s="57">
        <f t="shared" si="7"/>
        <v>14180.76</v>
      </c>
      <c r="K33" s="56">
        <f t="shared" si="8"/>
        <v>18013.819428</v>
      </c>
    </row>
    <row r="34" spans="1:11" ht="165">
      <c r="A34" s="124" t="s">
        <v>30</v>
      </c>
      <c r="B34" s="2">
        <v>90105</v>
      </c>
      <c r="C34" s="2" t="s">
        <v>6</v>
      </c>
      <c r="D34" s="2" t="s">
        <v>5</v>
      </c>
      <c r="E34" s="62" t="s">
        <v>151</v>
      </c>
      <c r="F34" s="44" t="s">
        <v>25</v>
      </c>
      <c r="G34" s="89">
        <f>'[5]MEMORIAL QUANT. CBUQ'!K48</f>
        <v>26.136</v>
      </c>
      <c r="H34" s="46">
        <v>11.38</v>
      </c>
      <c r="I34" s="46">
        <f t="shared" si="6"/>
        <v>14.456014000000001</v>
      </c>
      <c r="J34" s="57">
        <f t="shared" si="7"/>
        <v>297.42768</v>
      </c>
      <c r="K34" s="56">
        <f t="shared" si="8"/>
        <v>377.82238190400005</v>
      </c>
    </row>
    <row r="35" spans="1:11" ht="60">
      <c r="A35" s="44" t="s">
        <v>29</v>
      </c>
      <c r="B35" s="45">
        <v>94097</v>
      </c>
      <c r="C35" s="45" t="s">
        <v>6</v>
      </c>
      <c r="D35" s="45" t="s">
        <v>5</v>
      </c>
      <c r="E35" s="84" t="s">
        <v>28</v>
      </c>
      <c r="F35" s="44" t="s">
        <v>27</v>
      </c>
      <c r="G35" s="89">
        <f>'[5]MEMORIAL QUANT. CBUQ'!K49</f>
        <v>174.24</v>
      </c>
      <c r="H35" s="46">
        <v>4.15</v>
      </c>
      <c r="I35" s="46">
        <f t="shared" si="6"/>
        <v>5.271745</v>
      </c>
      <c r="J35" s="57">
        <f t="shared" si="7"/>
        <v>723.0960000000001</v>
      </c>
      <c r="K35" s="56">
        <f t="shared" si="8"/>
        <v>918.5488488000001</v>
      </c>
    </row>
    <row r="36" spans="1:11" ht="45">
      <c r="A36" s="65" t="s">
        <v>26</v>
      </c>
      <c r="B36" s="2">
        <v>95290</v>
      </c>
      <c r="C36" s="2" t="s">
        <v>6</v>
      </c>
      <c r="D36" s="2" t="s">
        <v>5</v>
      </c>
      <c r="E36" s="92" t="s">
        <v>23</v>
      </c>
      <c r="F36" s="124" t="s">
        <v>136</v>
      </c>
      <c r="G36" s="89">
        <f>'[5]MEMORIAL QUANT. CBUQ'!K50</f>
        <v>179.3583</v>
      </c>
      <c r="H36" s="46">
        <v>1.74</v>
      </c>
      <c r="I36" s="46">
        <f t="shared" si="6"/>
        <v>2.210322</v>
      </c>
      <c r="J36" s="57">
        <f t="shared" si="7"/>
        <v>312.08344200000005</v>
      </c>
      <c r="K36" s="56">
        <f t="shared" si="8"/>
        <v>396.4395963726001</v>
      </c>
    </row>
    <row r="37" spans="1:11" ht="30">
      <c r="A37" s="124" t="s">
        <v>24</v>
      </c>
      <c r="B37" s="2">
        <v>7781</v>
      </c>
      <c r="C37" s="2" t="s">
        <v>6</v>
      </c>
      <c r="D37" s="2" t="s">
        <v>10</v>
      </c>
      <c r="E37" s="62" t="s">
        <v>9</v>
      </c>
      <c r="F37" s="124" t="s">
        <v>3</v>
      </c>
      <c r="G37" s="89">
        <f>'[5]MEMORIAL QUANT. CBUQ'!K52</f>
        <v>0</v>
      </c>
      <c r="H37" s="46">
        <v>51.95</v>
      </c>
      <c r="I37" s="46">
        <f t="shared" si="6"/>
        <v>59.23339</v>
      </c>
      <c r="J37" s="57">
        <f t="shared" si="7"/>
        <v>0</v>
      </c>
      <c r="K37" s="56">
        <f t="shared" si="8"/>
        <v>0</v>
      </c>
    </row>
    <row r="38" spans="1:11" ht="165">
      <c r="A38" s="124" t="s">
        <v>21</v>
      </c>
      <c r="B38" s="2">
        <v>90106</v>
      </c>
      <c r="C38" s="2" t="s">
        <v>6</v>
      </c>
      <c r="D38" s="2" t="s">
        <v>5</v>
      </c>
      <c r="E38" s="62" t="s">
        <v>152</v>
      </c>
      <c r="F38" s="124" t="s">
        <v>25</v>
      </c>
      <c r="G38" s="89">
        <f>'[5]MEMORIAL QUANT. CBUQ'!K53</f>
        <v>0</v>
      </c>
      <c r="H38" s="91">
        <v>9.73</v>
      </c>
      <c r="I38" s="46">
        <f t="shared" si="6"/>
        <v>12.360019000000001</v>
      </c>
      <c r="J38" s="57">
        <f t="shared" si="7"/>
        <v>0</v>
      </c>
      <c r="K38" s="56">
        <f t="shared" si="8"/>
        <v>0</v>
      </c>
    </row>
    <row r="39" spans="1:11" ht="60">
      <c r="A39" s="124" t="s">
        <v>18</v>
      </c>
      <c r="B39" s="2">
        <v>94097</v>
      </c>
      <c r="C39" s="2" t="s">
        <v>6</v>
      </c>
      <c r="D39" s="2" t="s">
        <v>5</v>
      </c>
      <c r="E39" s="62" t="s">
        <v>28</v>
      </c>
      <c r="F39" s="124" t="s">
        <v>25</v>
      </c>
      <c r="G39" s="89">
        <f>'[5]MEMORIAL QUANT. CBUQ'!K54</f>
        <v>0</v>
      </c>
      <c r="H39" s="46">
        <v>4.15</v>
      </c>
      <c r="I39" s="46">
        <f t="shared" si="6"/>
        <v>5.271745</v>
      </c>
      <c r="J39" s="57">
        <f t="shared" si="7"/>
        <v>0</v>
      </c>
      <c r="K39" s="56">
        <f t="shared" si="8"/>
        <v>0</v>
      </c>
    </row>
    <row r="40" spans="1:11" ht="90">
      <c r="A40" s="124" t="s">
        <v>16</v>
      </c>
      <c r="B40" s="2">
        <v>93378</v>
      </c>
      <c r="C40" s="2" t="s">
        <v>6</v>
      </c>
      <c r="D40" s="2" t="s">
        <v>5</v>
      </c>
      <c r="E40" s="62" t="s">
        <v>148</v>
      </c>
      <c r="F40" s="124" t="s">
        <v>25</v>
      </c>
      <c r="G40" s="89">
        <f>'[5]MEMORIAL QUANT. CBUQ'!K55</f>
        <v>0</v>
      </c>
      <c r="H40" s="46">
        <v>18.15</v>
      </c>
      <c r="I40" s="46">
        <f t="shared" si="6"/>
        <v>23.055944999999998</v>
      </c>
      <c r="J40" s="57">
        <f t="shared" si="7"/>
        <v>0</v>
      </c>
      <c r="K40" s="56">
        <f t="shared" si="8"/>
        <v>0</v>
      </c>
    </row>
    <row r="41" spans="1:11" ht="90">
      <c r="A41" s="124" t="s">
        <v>13</v>
      </c>
      <c r="B41" s="2">
        <v>92809</v>
      </c>
      <c r="C41" s="2" t="s">
        <v>6</v>
      </c>
      <c r="D41" s="2" t="s">
        <v>5</v>
      </c>
      <c r="E41" s="62" t="s">
        <v>149</v>
      </c>
      <c r="F41" s="124" t="s">
        <v>3</v>
      </c>
      <c r="G41" s="89">
        <f>'[5]MEMORIAL QUANT. CBUQ'!K56</f>
        <v>0</v>
      </c>
      <c r="H41" s="46">
        <v>35.08</v>
      </c>
      <c r="I41" s="46">
        <f t="shared" si="6"/>
        <v>44.562124</v>
      </c>
      <c r="J41" s="57">
        <f t="shared" si="7"/>
        <v>0</v>
      </c>
      <c r="K41" s="56">
        <f t="shared" si="8"/>
        <v>0</v>
      </c>
    </row>
    <row r="42" spans="1:11" ht="45">
      <c r="A42" s="124" t="s">
        <v>11</v>
      </c>
      <c r="B42" s="4">
        <v>95290</v>
      </c>
      <c r="C42" s="2" t="s">
        <v>6</v>
      </c>
      <c r="D42" s="2" t="s">
        <v>5</v>
      </c>
      <c r="E42" s="63" t="s">
        <v>23</v>
      </c>
      <c r="F42" s="3" t="s">
        <v>22</v>
      </c>
      <c r="G42" s="89">
        <f>'[5]MEMORIAL QUANT. CBUQ'!K57</f>
        <v>0</v>
      </c>
      <c r="H42" s="46">
        <v>1.74</v>
      </c>
      <c r="I42" s="46">
        <f t="shared" si="6"/>
        <v>2.210322</v>
      </c>
      <c r="J42" s="57">
        <f t="shared" si="7"/>
        <v>0</v>
      </c>
      <c r="K42" s="56">
        <f t="shared" si="8"/>
        <v>0</v>
      </c>
    </row>
    <row r="43" spans="1:11" ht="30">
      <c r="A43" s="124" t="s">
        <v>8</v>
      </c>
      <c r="B43" s="2">
        <v>7793</v>
      </c>
      <c r="C43" s="2" t="s">
        <v>6</v>
      </c>
      <c r="D43" s="2" t="s">
        <v>10</v>
      </c>
      <c r="E43" s="62" t="s">
        <v>12</v>
      </c>
      <c r="F43" s="124" t="s">
        <v>3</v>
      </c>
      <c r="G43" s="89">
        <f>'[5]MEMORIAL QUANT. CBUQ'!K58</f>
        <v>0</v>
      </c>
      <c r="H43" s="46">
        <v>104.87</v>
      </c>
      <c r="I43" s="46">
        <f t="shared" si="6"/>
        <v>119.57277400000001</v>
      </c>
      <c r="J43" s="57">
        <f t="shared" si="7"/>
        <v>0</v>
      </c>
      <c r="K43" s="56">
        <f t="shared" si="8"/>
        <v>0</v>
      </c>
    </row>
    <row r="44" spans="1:11" ht="165">
      <c r="A44" s="124" t="s">
        <v>7</v>
      </c>
      <c r="B44" s="2">
        <v>90106</v>
      </c>
      <c r="C44" s="2" t="s">
        <v>6</v>
      </c>
      <c r="D44" s="2" t="s">
        <v>5</v>
      </c>
      <c r="E44" s="63" t="s">
        <v>152</v>
      </c>
      <c r="F44" s="3" t="s">
        <v>25</v>
      </c>
      <c r="G44" s="89">
        <f>'[5]MEMORIAL QUANT. CBUQ'!K59</f>
        <v>0</v>
      </c>
      <c r="H44" s="91">
        <v>9.73</v>
      </c>
      <c r="I44" s="46">
        <f t="shared" si="6"/>
        <v>12.360019000000001</v>
      </c>
      <c r="J44" s="57">
        <f t="shared" si="7"/>
        <v>0</v>
      </c>
      <c r="K44" s="56">
        <f t="shared" si="8"/>
        <v>0</v>
      </c>
    </row>
    <row r="45" spans="1:11" ht="60">
      <c r="A45" s="124" t="s">
        <v>138</v>
      </c>
      <c r="B45" s="2">
        <v>94097</v>
      </c>
      <c r="C45" s="2" t="s">
        <v>6</v>
      </c>
      <c r="D45" s="2" t="s">
        <v>5</v>
      </c>
      <c r="E45" s="62" t="s">
        <v>28</v>
      </c>
      <c r="F45" s="124" t="s">
        <v>25</v>
      </c>
      <c r="G45" s="89">
        <f>'[5]MEMORIAL QUANT. CBUQ'!K60</f>
        <v>0</v>
      </c>
      <c r="H45" s="46">
        <v>4.15</v>
      </c>
      <c r="I45" s="46">
        <f t="shared" si="6"/>
        <v>5.271745</v>
      </c>
      <c r="J45" s="57">
        <f t="shared" si="7"/>
        <v>0</v>
      </c>
      <c r="K45" s="56">
        <f t="shared" si="8"/>
        <v>0</v>
      </c>
    </row>
    <row r="46" spans="1:11" ht="90">
      <c r="A46" s="124" t="s">
        <v>139</v>
      </c>
      <c r="B46" s="2">
        <v>93378</v>
      </c>
      <c r="C46" s="2" t="s">
        <v>6</v>
      </c>
      <c r="D46" s="2" t="s">
        <v>5</v>
      </c>
      <c r="E46" s="62" t="s">
        <v>148</v>
      </c>
      <c r="F46" s="124" t="s">
        <v>25</v>
      </c>
      <c r="G46" s="89">
        <f>'[5]MEMORIAL QUANT. CBUQ'!K61</f>
        <v>0</v>
      </c>
      <c r="H46" s="46">
        <v>18.15</v>
      </c>
      <c r="I46" s="46">
        <f t="shared" si="6"/>
        <v>23.055944999999998</v>
      </c>
      <c r="J46" s="57">
        <f t="shared" si="7"/>
        <v>0</v>
      </c>
      <c r="K46" s="56">
        <f t="shared" si="8"/>
        <v>0</v>
      </c>
    </row>
    <row r="47" spans="1:11" ht="90">
      <c r="A47" s="124" t="s">
        <v>140</v>
      </c>
      <c r="B47" s="2">
        <v>92811</v>
      </c>
      <c r="C47" s="2" t="s">
        <v>6</v>
      </c>
      <c r="D47" s="2" t="s">
        <v>5</v>
      </c>
      <c r="E47" s="62" t="s">
        <v>4</v>
      </c>
      <c r="F47" s="124" t="s">
        <v>3</v>
      </c>
      <c r="G47" s="89">
        <f>'[5]MEMORIAL QUANT. CBUQ'!K62</f>
        <v>0</v>
      </c>
      <c r="H47" s="46">
        <v>50.87</v>
      </c>
      <c r="I47" s="46">
        <f t="shared" si="6"/>
        <v>64.620161</v>
      </c>
      <c r="J47" s="57">
        <f t="shared" si="7"/>
        <v>0</v>
      </c>
      <c r="K47" s="56">
        <f t="shared" si="8"/>
        <v>0</v>
      </c>
    </row>
    <row r="48" spans="1:11" ht="45">
      <c r="A48" s="124" t="s">
        <v>141</v>
      </c>
      <c r="B48" s="4">
        <v>95290</v>
      </c>
      <c r="C48" s="2" t="s">
        <v>6</v>
      </c>
      <c r="D48" s="2" t="s">
        <v>5</v>
      </c>
      <c r="E48" s="63" t="s">
        <v>23</v>
      </c>
      <c r="F48" s="3" t="s">
        <v>22</v>
      </c>
      <c r="G48" s="89">
        <f>'[5]MEMORIAL QUANT. CBUQ'!K63</f>
        <v>0</v>
      </c>
      <c r="H48" s="46">
        <v>1.74</v>
      </c>
      <c r="I48" s="46">
        <f t="shared" si="6"/>
        <v>2.210322</v>
      </c>
      <c r="J48" s="57">
        <f t="shared" si="7"/>
        <v>0</v>
      </c>
      <c r="K48" s="56">
        <f t="shared" si="8"/>
        <v>0</v>
      </c>
    </row>
    <row r="49" spans="1:11" ht="75">
      <c r="A49" s="124" t="s">
        <v>142</v>
      </c>
      <c r="B49" s="2">
        <v>83659</v>
      </c>
      <c r="C49" s="2" t="s">
        <v>20</v>
      </c>
      <c r="D49" s="2" t="s">
        <v>5</v>
      </c>
      <c r="E49" s="62" t="s">
        <v>19</v>
      </c>
      <c r="F49" s="124" t="s">
        <v>14</v>
      </c>
      <c r="G49" s="89">
        <f>'[5]MEMORIAL QUANT. CBUQ'!K64</f>
        <v>0</v>
      </c>
      <c r="H49" s="46">
        <v>647.98</v>
      </c>
      <c r="I49" s="46">
        <f t="shared" si="6"/>
        <v>823.128994</v>
      </c>
      <c r="J49" s="57">
        <f t="shared" si="7"/>
        <v>0</v>
      </c>
      <c r="K49" s="56">
        <f t="shared" si="8"/>
        <v>0</v>
      </c>
    </row>
    <row r="50" spans="1:11" ht="75">
      <c r="A50" s="124" t="s">
        <v>143</v>
      </c>
      <c r="B50" s="2" t="s">
        <v>150</v>
      </c>
      <c r="C50" s="2" t="s">
        <v>6</v>
      </c>
      <c r="D50" s="2" t="s">
        <v>5</v>
      </c>
      <c r="E50" s="62" t="s">
        <v>17</v>
      </c>
      <c r="F50" s="124" t="s">
        <v>14</v>
      </c>
      <c r="G50" s="89">
        <f>'[5]MEMORIAL QUANT. CBUQ'!K65</f>
        <v>0</v>
      </c>
      <c r="H50" s="46">
        <v>319.32</v>
      </c>
      <c r="I50" s="46">
        <f t="shared" si="6"/>
        <v>405.632196</v>
      </c>
      <c r="J50" s="57">
        <f t="shared" si="7"/>
        <v>0</v>
      </c>
      <c r="K50" s="56">
        <f t="shared" si="8"/>
        <v>0</v>
      </c>
    </row>
    <row r="51" spans="1:11" ht="60">
      <c r="A51" s="124" t="s">
        <v>144</v>
      </c>
      <c r="B51" s="2">
        <v>21090</v>
      </c>
      <c r="C51" s="2" t="s">
        <v>6</v>
      </c>
      <c r="D51" s="2" t="s">
        <v>10</v>
      </c>
      <c r="E51" s="62" t="s">
        <v>15</v>
      </c>
      <c r="F51" s="124" t="s">
        <v>14</v>
      </c>
      <c r="G51" s="89">
        <f>'[5]MEMORIAL QUANT. CBUQ'!K66</f>
        <v>0</v>
      </c>
      <c r="H51" s="46">
        <v>431.62</v>
      </c>
      <c r="I51" s="46">
        <f t="shared" si="6"/>
        <v>492.133124</v>
      </c>
      <c r="J51" s="57">
        <f t="shared" si="7"/>
        <v>0</v>
      </c>
      <c r="K51" s="56">
        <f t="shared" si="8"/>
        <v>0</v>
      </c>
    </row>
    <row r="52" spans="1:11" ht="15">
      <c r="A52" s="126" t="s">
        <v>2</v>
      </c>
      <c r="B52" s="127"/>
      <c r="C52" s="127"/>
      <c r="D52" s="127"/>
      <c r="E52" s="127"/>
      <c r="F52" s="127"/>
      <c r="G52" s="127"/>
      <c r="H52" s="127"/>
      <c r="I52" s="128"/>
      <c r="J52" s="56">
        <f>SUM(J32:J51)</f>
        <v>27425.047122</v>
      </c>
      <c r="K52" s="56">
        <f>SUM(K32:K51)</f>
        <v>34838.037359076596</v>
      </c>
    </row>
    <row r="53" spans="1:11" ht="17.25">
      <c r="A53" s="129" t="s">
        <v>1</v>
      </c>
      <c r="B53" s="129"/>
      <c r="C53" s="129"/>
      <c r="D53" s="129"/>
      <c r="E53" s="129"/>
      <c r="F53" s="129"/>
      <c r="G53" s="129"/>
      <c r="H53" s="129"/>
      <c r="I53" s="115"/>
      <c r="J53" s="146">
        <f>J14+J21+J24+J30+J52</f>
        <v>74840.06317648</v>
      </c>
      <c r="K53" s="147"/>
    </row>
    <row r="54" spans="1:11" ht="17.25">
      <c r="A54" s="129" t="s">
        <v>0</v>
      </c>
      <c r="B54" s="129"/>
      <c r="C54" s="129"/>
      <c r="D54" s="129"/>
      <c r="E54" s="129"/>
      <c r="F54" s="129"/>
      <c r="G54" s="129"/>
      <c r="H54" s="129"/>
      <c r="I54" s="115"/>
      <c r="J54" s="146">
        <f>K14+K21+K24+K30+K52</f>
        <v>94959.53263425754</v>
      </c>
      <c r="K54" s="147"/>
    </row>
  </sheetData>
  <sheetProtection algorithmName="SHA-512" hashValue="nHw0yo6ia+qp+Lmoni3YecgF857AxpmHteF4oDfs+z6YxBZ9hUA8T666nmZeYkXJaii9CAFivqz6r/rQyaFhJQ==" saltValue="9Kg/il7dCzzY9yQriWRhBQ==" spinCount="100000" sheet="1" objects="1" scenarios="1"/>
  <autoFilter ref="A8:K54"/>
  <mergeCells count="15">
    <mergeCell ref="A7:K7"/>
    <mergeCell ref="A1:J1"/>
    <mergeCell ref="A2:J2"/>
    <mergeCell ref="A3:J3"/>
    <mergeCell ref="I4:J4"/>
    <mergeCell ref="I5:J5"/>
    <mergeCell ref="J53:K53"/>
    <mergeCell ref="A54:H54"/>
    <mergeCell ref="J54:K54"/>
    <mergeCell ref="A14:I14"/>
    <mergeCell ref="A21:I21"/>
    <mergeCell ref="A24:I24"/>
    <mergeCell ref="A30:I30"/>
    <mergeCell ref="A52:I52"/>
    <mergeCell ref="A53:H53"/>
  </mergeCells>
  <printOptions/>
  <pageMargins left="0.5118110236220472" right="0.5118110236220472" top="1.3779527559055118" bottom="1.1811023622047245" header="0.31496062992125984" footer="0.31496062992125984"/>
  <pageSetup horizontalDpi="360" verticalDpi="360" orientation="portrait" paperSize="9" scale="61" r:id="rId2"/>
  <headerFooter scaleWithDoc="0">
    <oddHeader>&amp;C&amp;G</oddHeader>
    <oddFooter>&amp;C&amp;G&amp;R&amp;G</oddFooter>
  </headerFooter>
  <legacyDrawingHF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6"/>
  <sheetViews>
    <sheetView view="pageBreakPreview" zoomScale="85" zoomScaleSheetLayoutView="85" workbookViewId="0" topLeftCell="A1">
      <selection activeCell="B27" sqref="B27:L27"/>
    </sheetView>
  </sheetViews>
  <sheetFormatPr defaultColWidth="9.140625" defaultRowHeight="15"/>
  <cols>
    <col min="2" max="2" width="25.8515625" style="99" customWidth="1"/>
    <col min="3" max="3" width="13.57421875" style="0" customWidth="1"/>
    <col min="4" max="4" width="18.140625" style="0" customWidth="1"/>
    <col min="5" max="5" width="23.00390625" style="0" customWidth="1"/>
    <col min="6" max="6" width="14.140625" style="0" customWidth="1"/>
    <col min="7" max="8" width="12.8515625" style="0" customWidth="1"/>
    <col min="9" max="9" width="14.00390625" style="0" customWidth="1"/>
    <col min="10" max="10" width="17.421875" style="0" customWidth="1"/>
    <col min="16" max="16" width="10.00390625" style="0" bestFit="1" customWidth="1"/>
  </cols>
  <sheetData>
    <row r="1" spans="1:12" ht="18.75">
      <c r="A1" s="171" t="s">
        <v>94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2"/>
    </row>
    <row r="2" spans="1:12" ht="18.75">
      <c r="A2" s="144" t="s">
        <v>166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5"/>
    </row>
    <row r="3" spans="1:12" ht="18.75">
      <c r="A3" s="144" t="s">
        <v>169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5"/>
    </row>
    <row r="4" spans="1:12" ht="15">
      <c r="A4" s="13"/>
      <c r="B4" s="98"/>
      <c r="C4" s="13"/>
      <c r="D4" s="13"/>
      <c r="E4" s="13"/>
      <c r="F4" s="13"/>
      <c r="G4" s="13"/>
      <c r="H4" s="13"/>
      <c r="I4" s="13"/>
      <c r="J4" s="13"/>
      <c r="K4" s="13"/>
      <c r="L4" s="68"/>
    </row>
    <row r="5" spans="1:12" ht="18.75">
      <c r="A5" s="173" t="str">
        <f>'[5]CBUQ NÃO DESONERADA'!A7:K7</f>
        <v>RUA G (Trecho: Entre Tv. 4 e coordenada    1°32'1.27"S  47° 6'12.81"O)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4"/>
    </row>
    <row r="6" spans="1:13" ht="15">
      <c r="A6" s="118" t="s">
        <v>93</v>
      </c>
      <c r="B6" s="182" t="s">
        <v>55</v>
      </c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24"/>
    </row>
    <row r="7" spans="1:13" ht="45">
      <c r="A7" s="183" t="s">
        <v>65</v>
      </c>
      <c r="B7" s="184" t="s">
        <v>61</v>
      </c>
      <c r="C7" s="125" t="s">
        <v>85</v>
      </c>
      <c r="D7" s="125" t="s">
        <v>84</v>
      </c>
      <c r="E7" s="120" t="s">
        <v>90</v>
      </c>
      <c r="F7" s="119" t="s">
        <v>101</v>
      </c>
      <c r="G7" s="120" t="s">
        <v>80</v>
      </c>
      <c r="H7" s="120" t="s">
        <v>81</v>
      </c>
      <c r="I7" s="169" t="s">
        <v>78</v>
      </c>
      <c r="J7" s="160" t="s">
        <v>71</v>
      </c>
      <c r="K7" s="161"/>
      <c r="L7" s="162"/>
      <c r="M7" s="23"/>
    </row>
    <row r="8" spans="1:13" ht="15">
      <c r="A8" s="183"/>
      <c r="B8" s="184"/>
      <c r="C8" s="120" t="s">
        <v>77</v>
      </c>
      <c r="D8" s="120" t="s">
        <v>77</v>
      </c>
      <c r="E8" s="120" t="s">
        <v>77</v>
      </c>
      <c r="F8" s="120" t="s">
        <v>102</v>
      </c>
      <c r="G8" s="120" t="s">
        <v>74</v>
      </c>
      <c r="H8" s="120" t="s">
        <v>89</v>
      </c>
      <c r="I8" s="169"/>
      <c r="J8" s="163"/>
      <c r="K8" s="164"/>
      <c r="L8" s="165"/>
      <c r="M8" s="23"/>
    </row>
    <row r="9" spans="1:13" ht="45.75" customHeight="1">
      <c r="A9" s="124" t="s">
        <v>54</v>
      </c>
      <c r="B9" s="62" t="s">
        <v>53</v>
      </c>
      <c r="C9" s="87">
        <v>5.88</v>
      </c>
      <c r="D9" s="87">
        <v>198</v>
      </c>
      <c r="E9" s="89"/>
      <c r="F9" s="89"/>
      <c r="G9" s="89"/>
      <c r="H9" s="89"/>
      <c r="I9" s="89">
        <f>C9*D9</f>
        <v>1164.24</v>
      </c>
      <c r="J9" s="166" t="s">
        <v>27</v>
      </c>
      <c r="K9" s="167"/>
      <c r="L9" s="168"/>
      <c r="M9" s="23"/>
    </row>
    <row r="10" spans="1:13" ht="97.5" customHeight="1">
      <c r="A10" s="124" t="s">
        <v>52</v>
      </c>
      <c r="B10" s="62" t="s">
        <v>51</v>
      </c>
      <c r="C10" s="121">
        <f>C9</f>
        <v>5.88</v>
      </c>
      <c r="D10" s="121">
        <f>D9</f>
        <v>198</v>
      </c>
      <c r="E10" s="87">
        <v>0.15</v>
      </c>
      <c r="F10" s="89"/>
      <c r="G10" s="89"/>
      <c r="H10" s="89"/>
      <c r="I10" s="89">
        <f>C10*D10*E10</f>
        <v>174.636</v>
      </c>
      <c r="J10" s="166" t="s">
        <v>25</v>
      </c>
      <c r="K10" s="167"/>
      <c r="L10" s="168"/>
      <c r="M10" s="23"/>
    </row>
    <row r="11" spans="1:13" ht="100.5" customHeight="1">
      <c r="A11" s="124" t="s">
        <v>95</v>
      </c>
      <c r="B11" s="62" t="s">
        <v>98</v>
      </c>
      <c r="C11" s="121">
        <f>C9</f>
        <v>5.88</v>
      </c>
      <c r="D11" s="121">
        <f>D9</f>
        <v>198</v>
      </c>
      <c r="E11" s="121">
        <f>+E10</f>
        <v>0.15</v>
      </c>
      <c r="F11" s="89"/>
      <c r="G11" s="89"/>
      <c r="H11" s="89"/>
      <c r="I11" s="89">
        <f>C11*D11*E11</f>
        <v>174.636</v>
      </c>
      <c r="J11" s="166" t="s">
        <v>25</v>
      </c>
      <c r="K11" s="167"/>
      <c r="L11" s="168"/>
      <c r="M11" s="23"/>
    </row>
    <row r="12" spans="1:13" ht="78.75" customHeight="1">
      <c r="A12" s="124" t="s">
        <v>96</v>
      </c>
      <c r="B12" s="63" t="s">
        <v>107</v>
      </c>
      <c r="C12" s="89"/>
      <c r="D12" s="89"/>
      <c r="E12" s="89"/>
      <c r="F12" s="89">
        <v>1.6</v>
      </c>
      <c r="G12" s="89">
        <f>I11*F12</f>
        <v>279.4176</v>
      </c>
      <c r="H12" s="87">
        <v>2.76</v>
      </c>
      <c r="I12" s="89">
        <f>G12*H12</f>
        <v>771.1925759999999</v>
      </c>
      <c r="J12" s="166" t="s">
        <v>108</v>
      </c>
      <c r="K12" s="167"/>
      <c r="L12" s="168"/>
      <c r="M12" s="23"/>
    </row>
    <row r="13" spans="1:13" ht="15">
      <c r="A13" s="118" t="s">
        <v>92</v>
      </c>
      <c r="B13" s="179" t="s">
        <v>91</v>
      </c>
      <c r="C13" s="180"/>
      <c r="D13" s="180"/>
      <c r="E13" s="180"/>
      <c r="F13" s="180"/>
      <c r="G13" s="180"/>
      <c r="H13" s="180"/>
      <c r="I13" s="180"/>
      <c r="J13" s="180"/>
      <c r="K13" s="180"/>
      <c r="L13" s="181"/>
      <c r="M13" s="21"/>
    </row>
    <row r="14" spans="1:13" ht="15">
      <c r="A14" s="175" t="s">
        <v>65</v>
      </c>
      <c r="B14" s="177" t="s">
        <v>61</v>
      </c>
      <c r="C14" s="125" t="s">
        <v>85</v>
      </c>
      <c r="D14" s="125" t="s">
        <v>84</v>
      </c>
      <c r="E14" s="125" t="s">
        <v>90</v>
      </c>
      <c r="F14" s="125" t="s">
        <v>80</v>
      </c>
      <c r="G14" s="125" t="s">
        <v>81</v>
      </c>
      <c r="H14" s="175" t="s">
        <v>78</v>
      </c>
      <c r="I14" s="185" t="s">
        <v>71</v>
      </c>
      <c r="J14" s="186"/>
      <c r="K14" s="186"/>
      <c r="L14" s="187"/>
      <c r="M14" s="22"/>
    </row>
    <row r="15" spans="1:13" ht="15">
      <c r="A15" s="176"/>
      <c r="B15" s="178"/>
      <c r="C15" s="125" t="s">
        <v>77</v>
      </c>
      <c r="D15" s="125" t="s">
        <v>77</v>
      </c>
      <c r="E15" s="125" t="s">
        <v>77</v>
      </c>
      <c r="F15" s="125" t="s">
        <v>74</v>
      </c>
      <c r="G15" s="125" t="s">
        <v>89</v>
      </c>
      <c r="H15" s="176"/>
      <c r="I15" s="188"/>
      <c r="J15" s="189"/>
      <c r="K15" s="189"/>
      <c r="L15" s="190"/>
      <c r="M15" s="21"/>
    </row>
    <row r="16" spans="1:13" ht="30">
      <c r="A16" s="124" t="s">
        <v>49</v>
      </c>
      <c r="B16" s="63" t="s">
        <v>100</v>
      </c>
      <c r="C16" s="121">
        <f>+C9-(2*(C46+C47))</f>
        <v>5</v>
      </c>
      <c r="D16" s="121">
        <f>+D9</f>
        <v>198</v>
      </c>
      <c r="E16" s="89"/>
      <c r="F16" s="89"/>
      <c r="G16" s="89"/>
      <c r="H16" s="89">
        <f>C16*D16</f>
        <v>990</v>
      </c>
      <c r="I16" s="166" t="s">
        <v>27</v>
      </c>
      <c r="J16" s="167"/>
      <c r="K16" s="167"/>
      <c r="L16" s="168"/>
      <c r="M16" s="21"/>
    </row>
    <row r="17" spans="1:12" ht="90">
      <c r="A17" s="124" t="s">
        <v>48</v>
      </c>
      <c r="B17" s="63" t="s">
        <v>103</v>
      </c>
      <c r="C17" s="89"/>
      <c r="D17" s="89"/>
      <c r="E17" s="89"/>
      <c r="F17" s="89">
        <f>(0.0012)*H16</f>
        <v>1.188</v>
      </c>
      <c r="G17" s="87">
        <v>72</v>
      </c>
      <c r="H17" s="89">
        <f>F17*G17</f>
        <v>85.536</v>
      </c>
      <c r="I17" s="166" t="s">
        <v>99</v>
      </c>
      <c r="J17" s="167"/>
      <c r="K17" s="167"/>
      <c r="L17" s="168"/>
    </row>
    <row r="18" spans="1:14" ht="75">
      <c r="A18" s="124" t="s">
        <v>47</v>
      </c>
      <c r="B18" s="62" t="s">
        <v>46</v>
      </c>
      <c r="C18" s="121">
        <f>C16</f>
        <v>5</v>
      </c>
      <c r="D18" s="121">
        <f>D16</f>
        <v>198</v>
      </c>
      <c r="E18" s="89">
        <v>0.05</v>
      </c>
      <c r="F18" s="89"/>
      <c r="G18" s="89"/>
      <c r="H18" s="89">
        <f>C18*D18*E18</f>
        <v>49.5</v>
      </c>
      <c r="I18" s="166" t="s">
        <v>25</v>
      </c>
      <c r="J18" s="167"/>
      <c r="K18" s="167"/>
      <c r="L18" s="168"/>
      <c r="N18" s="20"/>
    </row>
    <row r="19" spans="1:12" ht="60">
      <c r="A19" s="124" t="s">
        <v>45</v>
      </c>
      <c r="B19" s="63" t="s">
        <v>44</v>
      </c>
      <c r="C19" s="89"/>
      <c r="D19" s="89"/>
      <c r="E19" s="89"/>
      <c r="F19" s="89">
        <f>H18</f>
        <v>49.5</v>
      </c>
      <c r="G19" s="87">
        <f>G17</f>
        <v>72</v>
      </c>
      <c r="H19" s="89">
        <f>F19*G19</f>
        <v>3564</v>
      </c>
      <c r="I19" s="166" t="s">
        <v>110</v>
      </c>
      <c r="J19" s="167"/>
      <c r="K19" s="167"/>
      <c r="L19" s="168"/>
    </row>
    <row r="20" spans="1:12" ht="15">
      <c r="A20" s="195" t="s">
        <v>65</v>
      </c>
      <c r="B20" s="205" t="s">
        <v>61</v>
      </c>
      <c r="C20" s="120" t="s">
        <v>85</v>
      </c>
      <c r="D20" s="120" t="s">
        <v>112</v>
      </c>
      <c r="E20" s="120" t="s">
        <v>90</v>
      </c>
      <c r="F20" s="120" t="s">
        <v>82</v>
      </c>
      <c r="G20" s="207" t="s">
        <v>78</v>
      </c>
      <c r="H20" s="208"/>
      <c r="I20" s="160" t="s">
        <v>71</v>
      </c>
      <c r="J20" s="161"/>
      <c r="K20" s="161"/>
      <c r="L20" s="162"/>
    </row>
    <row r="21" spans="1:12" ht="15">
      <c r="A21" s="196"/>
      <c r="B21" s="206"/>
      <c r="C21" s="120" t="s">
        <v>77</v>
      </c>
      <c r="D21" s="120" t="s">
        <v>77</v>
      </c>
      <c r="E21" s="120" t="s">
        <v>77</v>
      </c>
      <c r="F21" s="120" t="s">
        <v>71</v>
      </c>
      <c r="G21" s="209"/>
      <c r="H21" s="210"/>
      <c r="I21" s="163"/>
      <c r="J21" s="164"/>
      <c r="K21" s="164"/>
      <c r="L21" s="165"/>
    </row>
    <row r="22" spans="1:12" ht="89.25" customHeight="1">
      <c r="A22" s="124" t="s">
        <v>43</v>
      </c>
      <c r="B22" s="62" t="s">
        <v>111</v>
      </c>
      <c r="C22" s="89">
        <f>C9</f>
        <v>5.88</v>
      </c>
      <c r="D22" s="121">
        <v>0.3</v>
      </c>
      <c r="E22" s="89">
        <v>0.12</v>
      </c>
      <c r="F22" s="87">
        <v>2</v>
      </c>
      <c r="G22" s="211">
        <f>C22*D22*E22*F22</f>
        <v>0.42336</v>
      </c>
      <c r="H22" s="212"/>
      <c r="I22" s="166" t="s">
        <v>25</v>
      </c>
      <c r="J22" s="167"/>
      <c r="K22" s="167"/>
      <c r="L22" s="168"/>
    </row>
    <row r="23" spans="1:12" ht="15">
      <c r="A23" s="118" t="s">
        <v>88</v>
      </c>
      <c r="B23" s="158" t="s">
        <v>42</v>
      </c>
      <c r="C23" s="158"/>
      <c r="D23" s="158"/>
      <c r="E23" s="158"/>
      <c r="F23" s="158"/>
      <c r="G23" s="158"/>
      <c r="H23" s="158"/>
      <c r="I23" s="158"/>
      <c r="J23" s="158"/>
      <c r="K23" s="158"/>
      <c r="L23" s="158"/>
    </row>
    <row r="24" spans="1:12" ht="15">
      <c r="A24" s="191" t="s">
        <v>65</v>
      </c>
      <c r="B24" s="192" t="s">
        <v>61</v>
      </c>
      <c r="C24" s="169" t="s">
        <v>114</v>
      </c>
      <c r="D24" s="169"/>
      <c r="E24" s="169" t="s">
        <v>115</v>
      </c>
      <c r="F24" s="169"/>
      <c r="G24" s="120" t="s">
        <v>112</v>
      </c>
      <c r="H24" s="120" t="s">
        <v>82</v>
      </c>
      <c r="I24" s="169" t="s">
        <v>78</v>
      </c>
      <c r="J24" s="160" t="s">
        <v>71</v>
      </c>
      <c r="K24" s="161"/>
      <c r="L24" s="162"/>
    </row>
    <row r="25" spans="1:12" ht="15">
      <c r="A25" s="191"/>
      <c r="B25" s="192"/>
      <c r="C25" s="169" t="s">
        <v>77</v>
      </c>
      <c r="D25" s="169"/>
      <c r="E25" s="169" t="s">
        <v>77</v>
      </c>
      <c r="F25" s="169"/>
      <c r="G25" s="120" t="s">
        <v>77</v>
      </c>
      <c r="H25" s="120" t="s">
        <v>71</v>
      </c>
      <c r="I25" s="169"/>
      <c r="J25" s="163"/>
      <c r="K25" s="164"/>
      <c r="L25" s="165"/>
    </row>
    <row r="26" spans="1:12" ht="125.25" customHeight="1">
      <c r="A26" s="64" t="s">
        <v>41</v>
      </c>
      <c r="B26" s="62" t="s">
        <v>113</v>
      </c>
      <c r="C26" s="170">
        <v>2.2</v>
      </c>
      <c r="D26" s="170"/>
      <c r="E26" s="170">
        <v>1.2</v>
      </c>
      <c r="F26" s="170"/>
      <c r="G26" s="121">
        <v>1.2</v>
      </c>
      <c r="H26" s="87">
        <v>6</v>
      </c>
      <c r="I26" s="27">
        <f>(((C26+E26)*G26)/2)*H26</f>
        <v>12.24</v>
      </c>
      <c r="J26" s="166" t="s">
        <v>27</v>
      </c>
      <c r="K26" s="167"/>
      <c r="L26" s="168"/>
    </row>
    <row r="27" spans="1:12" ht="15">
      <c r="A27" s="118" t="s">
        <v>87</v>
      </c>
      <c r="B27" s="158" t="s">
        <v>40</v>
      </c>
      <c r="C27" s="158"/>
      <c r="D27" s="158"/>
      <c r="E27" s="158"/>
      <c r="F27" s="158"/>
      <c r="G27" s="158"/>
      <c r="H27" s="158"/>
      <c r="I27" s="158"/>
      <c r="J27" s="158"/>
      <c r="K27" s="158"/>
      <c r="L27" s="158"/>
    </row>
    <row r="28" spans="1:12" ht="15">
      <c r="A28" s="191" t="s">
        <v>65</v>
      </c>
      <c r="B28" s="192" t="s">
        <v>61</v>
      </c>
      <c r="C28" s="120" t="s">
        <v>85</v>
      </c>
      <c r="D28" s="120" t="s">
        <v>84</v>
      </c>
      <c r="E28" s="120" t="s">
        <v>119</v>
      </c>
      <c r="F28" s="120" t="s">
        <v>82</v>
      </c>
      <c r="G28" s="169" t="s">
        <v>78</v>
      </c>
      <c r="H28" s="160" t="s">
        <v>71</v>
      </c>
      <c r="I28" s="161"/>
      <c r="J28" s="161"/>
      <c r="K28" s="161"/>
      <c r="L28" s="162"/>
    </row>
    <row r="29" spans="1:12" ht="15">
      <c r="A29" s="191"/>
      <c r="B29" s="192"/>
      <c r="C29" s="120" t="s">
        <v>77</v>
      </c>
      <c r="D29" s="120" t="s">
        <v>77</v>
      </c>
      <c r="E29" s="120" t="s">
        <v>76</v>
      </c>
      <c r="F29" s="120" t="s">
        <v>76</v>
      </c>
      <c r="G29" s="169"/>
      <c r="H29" s="163"/>
      <c r="I29" s="164"/>
      <c r="J29" s="164"/>
      <c r="K29" s="164"/>
      <c r="L29" s="165"/>
    </row>
    <row r="30" spans="1:12" ht="90">
      <c r="A30" s="5" t="s">
        <v>116</v>
      </c>
      <c r="B30" s="62" t="s">
        <v>118</v>
      </c>
      <c r="C30" s="94">
        <v>0.1</v>
      </c>
      <c r="D30" s="94">
        <f>D9</f>
        <v>198</v>
      </c>
      <c r="E30" s="94" t="s">
        <v>120</v>
      </c>
      <c r="F30" s="86">
        <v>3</v>
      </c>
      <c r="G30" s="94">
        <f>C30*D30*F30</f>
        <v>59.400000000000006</v>
      </c>
      <c r="H30" s="213" t="s">
        <v>27</v>
      </c>
      <c r="I30" s="214"/>
      <c r="J30" s="214"/>
      <c r="K30" s="214"/>
      <c r="L30" s="215"/>
    </row>
    <row r="31" spans="1:12" ht="75">
      <c r="A31" s="124" t="s">
        <v>117</v>
      </c>
      <c r="B31" s="62" t="s">
        <v>121</v>
      </c>
      <c r="C31" s="121">
        <v>0.4</v>
      </c>
      <c r="D31" s="121">
        <v>3</v>
      </c>
      <c r="E31" s="121">
        <f>C9/(2*C31)</f>
        <v>7.35</v>
      </c>
      <c r="F31" s="121">
        <f>ROUNDUP(H26/2,0)</f>
        <v>3</v>
      </c>
      <c r="G31" s="89">
        <f>C31*D31*E31*F31</f>
        <v>26.46</v>
      </c>
      <c r="H31" s="166" t="s">
        <v>27</v>
      </c>
      <c r="I31" s="167"/>
      <c r="J31" s="167"/>
      <c r="K31" s="167"/>
      <c r="L31" s="168"/>
    </row>
    <row r="32" spans="1:12" ht="45">
      <c r="A32" s="124" t="s">
        <v>38</v>
      </c>
      <c r="B32" s="93" t="s">
        <v>122</v>
      </c>
      <c r="C32" s="121">
        <v>0.4</v>
      </c>
      <c r="D32" s="121">
        <f>+E26</f>
        <v>1.2</v>
      </c>
      <c r="E32" s="121" t="s">
        <v>120</v>
      </c>
      <c r="F32" s="121">
        <f>H26</f>
        <v>6</v>
      </c>
      <c r="G32" s="89">
        <f>(D32/C32)*F32</f>
        <v>17.999999999999996</v>
      </c>
      <c r="H32" s="166" t="s">
        <v>27</v>
      </c>
      <c r="I32" s="167"/>
      <c r="J32" s="167"/>
      <c r="K32" s="167"/>
      <c r="L32" s="168"/>
    </row>
    <row r="33" spans="1:12" ht="15">
      <c r="A33" s="195" t="s">
        <v>37</v>
      </c>
      <c r="B33" s="199" t="s">
        <v>61</v>
      </c>
      <c r="C33" s="197" t="s">
        <v>123</v>
      </c>
      <c r="D33" s="197"/>
      <c r="E33" s="198" t="s">
        <v>82</v>
      </c>
      <c r="F33" s="198"/>
      <c r="G33" s="195" t="s">
        <v>78</v>
      </c>
      <c r="H33" s="160" t="s">
        <v>71</v>
      </c>
      <c r="I33" s="161"/>
      <c r="J33" s="161"/>
      <c r="K33" s="161"/>
      <c r="L33" s="162"/>
    </row>
    <row r="34" spans="1:12" ht="15">
      <c r="A34" s="196"/>
      <c r="B34" s="200"/>
      <c r="C34" s="201" t="s">
        <v>27</v>
      </c>
      <c r="D34" s="202"/>
      <c r="E34" s="203" t="s">
        <v>76</v>
      </c>
      <c r="F34" s="204"/>
      <c r="G34" s="196"/>
      <c r="H34" s="163"/>
      <c r="I34" s="164"/>
      <c r="J34" s="164"/>
      <c r="K34" s="164"/>
      <c r="L34" s="165"/>
    </row>
    <row r="35" spans="1:12" ht="75">
      <c r="A35" s="124" t="s">
        <v>124</v>
      </c>
      <c r="B35" s="62" t="s">
        <v>127</v>
      </c>
      <c r="C35" s="216">
        <v>0.3</v>
      </c>
      <c r="D35" s="217"/>
      <c r="E35" s="193">
        <v>1</v>
      </c>
      <c r="F35" s="194"/>
      <c r="G35" s="89">
        <f>+C35*E35</f>
        <v>0.3</v>
      </c>
      <c r="H35" s="166" t="s">
        <v>27</v>
      </c>
      <c r="I35" s="167"/>
      <c r="J35" s="167"/>
      <c r="K35" s="167"/>
      <c r="L35" s="168"/>
    </row>
    <row r="36" spans="1:12" ht="60">
      <c r="A36" s="124" t="s">
        <v>125</v>
      </c>
      <c r="B36" s="62" t="s">
        <v>128</v>
      </c>
      <c r="C36" s="216">
        <v>0.13</v>
      </c>
      <c r="D36" s="217"/>
      <c r="E36" s="193"/>
      <c r="F36" s="194"/>
      <c r="G36" s="89">
        <f aca="true" t="shared" si="0" ref="G36:G38">+C36*E36</f>
        <v>0</v>
      </c>
      <c r="H36" s="166" t="s">
        <v>27</v>
      </c>
      <c r="I36" s="167"/>
      <c r="J36" s="167"/>
      <c r="K36" s="167"/>
      <c r="L36" s="168"/>
    </row>
    <row r="37" spans="1:12" ht="75">
      <c r="A37" s="124" t="s">
        <v>126</v>
      </c>
      <c r="B37" s="62" t="s">
        <v>129</v>
      </c>
      <c r="C37" s="216">
        <v>0.2</v>
      </c>
      <c r="D37" s="217"/>
      <c r="E37" s="193"/>
      <c r="F37" s="194"/>
      <c r="G37" s="89">
        <f t="shared" si="0"/>
        <v>0</v>
      </c>
      <c r="H37" s="166" t="s">
        <v>27</v>
      </c>
      <c r="I37" s="167"/>
      <c r="J37" s="167"/>
      <c r="K37" s="167"/>
      <c r="L37" s="168"/>
    </row>
    <row r="38" spans="1:12" ht="75">
      <c r="A38" s="124" t="s">
        <v>131</v>
      </c>
      <c r="B38" s="62" t="s">
        <v>130</v>
      </c>
      <c r="C38" s="216">
        <v>0.125</v>
      </c>
      <c r="D38" s="217"/>
      <c r="E38" s="193">
        <f>F31</f>
        <v>3</v>
      </c>
      <c r="F38" s="194"/>
      <c r="G38" s="89">
        <f t="shared" si="0"/>
        <v>0.375</v>
      </c>
      <c r="H38" s="166" t="s">
        <v>27</v>
      </c>
      <c r="I38" s="167"/>
      <c r="J38" s="167"/>
      <c r="K38" s="167"/>
      <c r="L38" s="168"/>
    </row>
    <row r="39" spans="1:12" ht="15">
      <c r="A39" s="195" t="s">
        <v>132</v>
      </c>
      <c r="B39" s="199" t="s">
        <v>61</v>
      </c>
      <c r="C39" s="201" t="s">
        <v>112</v>
      </c>
      <c r="D39" s="202"/>
      <c r="E39" s="203" t="s">
        <v>82</v>
      </c>
      <c r="F39" s="204"/>
      <c r="G39" s="195" t="s">
        <v>78</v>
      </c>
      <c r="H39" s="160" t="s">
        <v>71</v>
      </c>
      <c r="I39" s="161"/>
      <c r="J39" s="161"/>
      <c r="K39" s="161"/>
      <c r="L39" s="162"/>
    </row>
    <row r="40" spans="1:12" ht="15">
      <c r="A40" s="196"/>
      <c r="B40" s="200"/>
      <c r="C40" s="201" t="s">
        <v>77</v>
      </c>
      <c r="D40" s="202"/>
      <c r="E40" s="203" t="s">
        <v>71</v>
      </c>
      <c r="F40" s="204"/>
      <c r="G40" s="196"/>
      <c r="H40" s="163"/>
      <c r="I40" s="164"/>
      <c r="J40" s="164"/>
      <c r="K40" s="164"/>
      <c r="L40" s="165"/>
    </row>
    <row r="41" spans="1:12" ht="60">
      <c r="A41" s="124" t="s">
        <v>133</v>
      </c>
      <c r="B41" s="92" t="s">
        <v>153</v>
      </c>
      <c r="C41" s="216">
        <v>2.8</v>
      </c>
      <c r="D41" s="217"/>
      <c r="E41" s="216">
        <f>SUM(E35:F38)</f>
        <v>4</v>
      </c>
      <c r="F41" s="217"/>
      <c r="G41" s="89">
        <f>C41*E41</f>
        <v>11.2</v>
      </c>
      <c r="H41" s="166" t="s">
        <v>3</v>
      </c>
      <c r="I41" s="167"/>
      <c r="J41" s="167"/>
      <c r="K41" s="167"/>
      <c r="L41" s="168"/>
    </row>
    <row r="42" spans="1:15" ht="15">
      <c r="A42" s="118" t="s">
        <v>86</v>
      </c>
      <c r="B42" s="158" t="s">
        <v>35</v>
      </c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O42" s="11"/>
    </row>
    <row r="43" spans="1:13" ht="30">
      <c r="A43" s="191" t="s">
        <v>65</v>
      </c>
      <c r="B43" s="192" t="s">
        <v>61</v>
      </c>
      <c r="C43" s="120" t="s">
        <v>85</v>
      </c>
      <c r="D43" s="120" t="s">
        <v>84</v>
      </c>
      <c r="E43" s="120" t="s">
        <v>83</v>
      </c>
      <c r="F43" s="120" t="s">
        <v>82</v>
      </c>
      <c r="G43" s="120" t="s">
        <v>81</v>
      </c>
      <c r="H43" s="119" t="s">
        <v>80</v>
      </c>
      <c r="I43" s="119" t="s">
        <v>79</v>
      </c>
      <c r="J43" s="159" t="s">
        <v>104</v>
      </c>
      <c r="K43" s="169" t="s">
        <v>78</v>
      </c>
      <c r="L43" s="169" t="s">
        <v>71</v>
      </c>
      <c r="M43" s="19"/>
    </row>
    <row r="44" spans="1:12" ht="15">
      <c r="A44" s="191"/>
      <c r="B44" s="192"/>
      <c r="C44" s="120" t="s">
        <v>77</v>
      </c>
      <c r="D44" s="120" t="s">
        <v>77</v>
      </c>
      <c r="E44" s="120" t="s">
        <v>77</v>
      </c>
      <c r="F44" s="120" t="s">
        <v>76</v>
      </c>
      <c r="G44" s="120" t="s">
        <v>75</v>
      </c>
      <c r="H44" s="120" t="s">
        <v>74</v>
      </c>
      <c r="I44" s="120" t="s">
        <v>73</v>
      </c>
      <c r="J44" s="159"/>
      <c r="K44" s="169"/>
      <c r="L44" s="169"/>
    </row>
    <row r="45" spans="1:12" ht="15">
      <c r="A45" s="218" t="s">
        <v>134</v>
      </c>
      <c r="B45" s="219"/>
      <c r="C45" s="219"/>
      <c r="D45" s="219"/>
      <c r="E45" s="219"/>
      <c r="F45" s="219"/>
      <c r="G45" s="219"/>
      <c r="H45" s="219"/>
      <c r="I45" s="219"/>
      <c r="J45" s="219"/>
      <c r="K45" s="219"/>
      <c r="L45" s="220"/>
    </row>
    <row r="46" spans="1:12" ht="60">
      <c r="A46" s="64" t="s">
        <v>34</v>
      </c>
      <c r="B46" s="62" t="s">
        <v>33</v>
      </c>
      <c r="C46" s="89">
        <v>0.14</v>
      </c>
      <c r="D46" s="87">
        <f>2*D9</f>
        <v>396</v>
      </c>
      <c r="E46" s="89" t="s">
        <v>120</v>
      </c>
      <c r="F46" s="89" t="s">
        <v>120</v>
      </c>
      <c r="G46" s="89" t="s">
        <v>120</v>
      </c>
      <c r="H46" s="89" t="s">
        <v>120</v>
      </c>
      <c r="I46" s="96" t="s">
        <v>120</v>
      </c>
      <c r="J46" s="96" t="s">
        <v>120</v>
      </c>
      <c r="K46" s="89">
        <f>D46</f>
        <v>396</v>
      </c>
      <c r="L46" s="124" t="s">
        <v>3</v>
      </c>
    </row>
    <row r="47" spans="1:12" ht="60">
      <c r="A47" s="64" t="s">
        <v>32</v>
      </c>
      <c r="B47" s="62" t="s">
        <v>31</v>
      </c>
      <c r="C47" s="89">
        <v>0.3</v>
      </c>
      <c r="D47" s="87">
        <f>D46</f>
        <v>396</v>
      </c>
      <c r="E47" s="89" t="s">
        <v>120</v>
      </c>
      <c r="F47" s="89" t="s">
        <v>120</v>
      </c>
      <c r="G47" s="89" t="s">
        <v>120</v>
      </c>
      <c r="H47" s="89" t="s">
        <v>120</v>
      </c>
      <c r="I47" s="89" t="s">
        <v>120</v>
      </c>
      <c r="J47" s="89" t="s">
        <v>120</v>
      </c>
      <c r="K47" s="89">
        <f>D47</f>
        <v>396</v>
      </c>
      <c r="L47" s="124" t="s">
        <v>3</v>
      </c>
    </row>
    <row r="48" spans="1:12" ht="195">
      <c r="A48" s="64" t="s">
        <v>30</v>
      </c>
      <c r="B48" s="62" t="s">
        <v>151</v>
      </c>
      <c r="C48" s="121">
        <f>C47+C46</f>
        <v>0.44</v>
      </c>
      <c r="D48" s="121">
        <f>D47</f>
        <v>396</v>
      </c>
      <c r="E48" s="121">
        <v>0.15</v>
      </c>
      <c r="F48" s="89" t="s">
        <v>120</v>
      </c>
      <c r="G48" s="89" t="s">
        <v>120</v>
      </c>
      <c r="H48" s="89" t="s">
        <v>120</v>
      </c>
      <c r="I48" s="89" t="s">
        <v>120</v>
      </c>
      <c r="J48" s="89" t="s">
        <v>120</v>
      </c>
      <c r="K48" s="89">
        <f>C48*D48*E48</f>
        <v>26.136</v>
      </c>
      <c r="L48" s="124" t="s">
        <v>25</v>
      </c>
    </row>
    <row r="49" spans="1:12" ht="60">
      <c r="A49" s="64" t="s">
        <v>29</v>
      </c>
      <c r="B49" s="62" t="s">
        <v>28</v>
      </c>
      <c r="C49" s="121">
        <f>C48</f>
        <v>0.44</v>
      </c>
      <c r="D49" s="121">
        <f>D48</f>
        <v>396</v>
      </c>
      <c r="E49" s="89" t="s">
        <v>120</v>
      </c>
      <c r="F49" s="89" t="s">
        <v>120</v>
      </c>
      <c r="G49" s="89" t="s">
        <v>120</v>
      </c>
      <c r="H49" s="89" t="s">
        <v>120</v>
      </c>
      <c r="I49" s="89" t="s">
        <v>120</v>
      </c>
      <c r="J49" s="89" t="s">
        <v>120</v>
      </c>
      <c r="K49" s="95">
        <f>C49*D49</f>
        <v>174.24</v>
      </c>
      <c r="L49" s="73" t="s">
        <v>27</v>
      </c>
    </row>
    <row r="50" spans="1:12" ht="60">
      <c r="A50" s="64" t="s">
        <v>26</v>
      </c>
      <c r="B50" s="62" t="s">
        <v>135</v>
      </c>
      <c r="C50" s="121"/>
      <c r="D50" s="121"/>
      <c r="E50" s="89"/>
      <c r="F50" s="89"/>
      <c r="G50" s="87">
        <v>5.49</v>
      </c>
      <c r="H50" s="89">
        <f>K48*J50</f>
        <v>32.67</v>
      </c>
      <c r="I50" s="89"/>
      <c r="J50" s="89">
        <v>1.25</v>
      </c>
      <c r="K50" s="95">
        <f>G50*H50</f>
        <v>179.3583</v>
      </c>
      <c r="L50" s="73" t="s">
        <v>136</v>
      </c>
    </row>
    <row r="51" spans="1:12" ht="15">
      <c r="A51" s="201" t="s">
        <v>137</v>
      </c>
      <c r="B51" s="221"/>
      <c r="C51" s="221"/>
      <c r="D51" s="221"/>
      <c r="E51" s="221"/>
      <c r="F51" s="221"/>
      <c r="G51" s="221"/>
      <c r="H51" s="221"/>
      <c r="I51" s="221"/>
      <c r="J51" s="221"/>
      <c r="K51" s="221"/>
      <c r="L51" s="202"/>
    </row>
    <row r="52" spans="1:12" ht="45">
      <c r="A52" s="74" t="s">
        <v>24</v>
      </c>
      <c r="B52" s="93" t="s">
        <v>9</v>
      </c>
      <c r="C52" s="76" t="s">
        <v>120</v>
      </c>
      <c r="D52" s="86"/>
      <c r="E52" s="76" t="s">
        <v>120</v>
      </c>
      <c r="F52" s="76" t="s">
        <v>120</v>
      </c>
      <c r="G52" s="76" t="s">
        <v>120</v>
      </c>
      <c r="H52" s="76">
        <f>D52*I52</f>
        <v>0</v>
      </c>
      <c r="I52" s="76">
        <v>0.13</v>
      </c>
      <c r="J52" s="76"/>
      <c r="K52" s="76">
        <f>D52</f>
        <v>0</v>
      </c>
      <c r="L52" s="75" t="s">
        <v>3</v>
      </c>
    </row>
    <row r="53" spans="1:12" ht="225">
      <c r="A53" s="74" t="s">
        <v>21</v>
      </c>
      <c r="B53" s="93" t="s">
        <v>154</v>
      </c>
      <c r="C53" s="76">
        <v>0.9</v>
      </c>
      <c r="D53" s="76">
        <f>D52</f>
        <v>0</v>
      </c>
      <c r="E53" s="76">
        <v>1</v>
      </c>
      <c r="F53" s="76" t="s">
        <v>120</v>
      </c>
      <c r="G53" s="76" t="s">
        <v>120</v>
      </c>
      <c r="H53" s="76" t="s">
        <v>120</v>
      </c>
      <c r="I53" s="76" t="s">
        <v>120</v>
      </c>
      <c r="J53" s="76" t="s">
        <v>120</v>
      </c>
      <c r="K53" s="76">
        <f>C53*D53*E53</f>
        <v>0</v>
      </c>
      <c r="L53" s="75" t="s">
        <v>25</v>
      </c>
    </row>
    <row r="54" spans="1:12" ht="75">
      <c r="A54" s="74" t="s">
        <v>18</v>
      </c>
      <c r="B54" s="93" t="s">
        <v>158</v>
      </c>
      <c r="C54" s="76">
        <v>0.9</v>
      </c>
      <c r="D54" s="76">
        <f>D52</f>
        <v>0</v>
      </c>
      <c r="E54" s="76" t="s">
        <v>120</v>
      </c>
      <c r="F54" s="76" t="s">
        <v>120</v>
      </c>
      <c r="G54" s="76" t="s">
        <v>120</v>
      </c>
      <c r="H54" s="76" t="s">
        <v>120</v>
      </c>
      <c r="I54" s="76" t="s">
        <v>120</v>
      </c>
      <c r="J54" s="76" t="s">
        <v>120</v>
      </c>
      <c r="K54" s="76">
        <f>C54*D54</f>
        <v>0</v>
      </c>
      <c r="L54" s="75" t="s">
        <v>25</v>
      </c>
    </row>
    <row r="55" spans="1:12" ht="105">
      <c r="A55" s="64" t="s">
        <v>16</v>
      </c>
      <c r="B55" s="93" t="s">
        <v>159</v>
      </c>
      <c r="C55" s="121">
        <v>0.9</v>
      </c>
      <c r="D55" s="121">
        <f>D53</f>
        <v>0</v>
      </c>
      <c r="E55" s="121">
        <f>E53</f>
        <v>1</v>
      </c>
      <c r="F55" s="89" t="s">
        <v>120</v>
      </c>
      <c r="G55" s="89" t="s">
        <v>120</v>
      </c>
      <c r="H55" s="89" t="s">
        <v>120</v>
      </c>
      <c r="I55" s="89" t="s">
        <v>120</v>
      </c>
      <c r="J55" s="89" t="s">
        <v>120</v>
      </c>
      <c r="K55" s="95">
        <f>K53-H52</f>
        <v>0</v>
      </c>
      <c r="L55" s="73" t="s">
        <v>25</v>
      </c>
    </row>
    <row r="56" spans="1:12" ht="120">
      <c r="A56" s="64" t="s">
        <v>13</v>
      </c>
      <c r="B56" s="93" t="s">
        <v>160</v>
      </c>
      <c r="C56" s="121" t="s">
        <v>120</v>
      </c>
      <c r="D56" s="121">
        <f>D52</f>
        <v>0</v>
      </c>
      <c r="E56" s="121" t="s">
        <v>120</v>
      </c>
      <c r="F56" s="89" t="s">
        <v>120</v>
      </c>
      <c r="G56" s="89" t="s">
        <v>120</v>
      </c>
      <c r="H56" s="89" t="s">
        <v>120</v>
      </c>
      <c r="I56" s="89" t="s">
        <v>120</v>
      </c>
      <c r="J56" s="89" t="s">
        <v>120</v>
      </c>
      <c r="K56" s="95">
        <f>D56</f>
        <v>0</v>
      </c>
      <c r="L56" s="73" t="s">
        <v>3</v>
      </c>
    </row>
    <row r="57" spans="1:12" ht="60">
      <c r="A57" s="64" t="s">
        <v>11</v>
      </c>
      <c r="B57" s="63" t="s">
        <v>161</v>
      </c>
      <c r="C57" s="89" t="s">
        <v>120</v>
      </c>
      <c r="D57" s="89" t="s">
        <v>120</v>
      </c>
      <c r="E57" s="89" t="s">
        <v>120</v>
      </c>
      <c r="F57" s="89" t="s">
        <v>120</v>
      </c>
      <c r="G57" s="87"/>
      <c r="H57" s="89">
        <f>H52</f>
        <v>0</v>
      </c>
      <c r="I57" s="89" t="s">
        <v>120</v>
      </c>
      <c r="J57" s="89">
        <v>1.25</v>
      </c>
      <c r="K57" s="89">
        <f>G57*H57*J57</f>
        <v>0</v>
      </c>
      <c r="L57" s="124" t="s">
        <v>72</v>
      </c>
    </row>
    <row r="58" spans="1:12" ht="45">
      <c r="A58" s="64" t="s">
        <v>8</v>
      </c>
      <c r="B58" s="62" t="s">
        <v>12</v>
      </c>
      <c r="C58" s="89" t="s">
        <v>120</v>
      </c>
      <c r="D58" s="87"/>
      <c r="E58" s="89" t="s">
        <v>120</v>
      </c>
      <c r="F58" s="89" t="s">
        <v>120</v>
      </c>
      <c r="G58" s="97" t="s">
        <v>120</v>
      </c>
      <c r="H58" s="89">
        <f>D58*I58</f>
        <v>0</v>
      </c>
      <c r="I58" s="89">
        <f>3.14*((0.3)^2)</f>
        <v>0.2826</v>
      </c>
      <c r="J58" s="89" t="s">
        <v>120</v>
      </c>
      <c r="K58" s="89">
        <f>D58</f>
        <v>0</v>
      </c>
      <c r="L58" s="124" t="s">
        <v>3</v>
      </c>
    </row>
    <row r="59" spans="1:12" ht="225">
      <c r="A59" s="64" t="s">
        <v>7</v>
      </c>
      <c r="B59" s="93" t="s">
        <v>155</v>
      </c>
      <c r="C59" s="89">
        <v>1.15</v>
      </c>
      <c r="D59" s="121">
        <f>D58</f>
        <v>0</v>
      </c>
      <c r="E59" s="89">
        <f>0.6+0.6</f>
        <v>1.2</v>
      </c>
      <c r="F59" s="89" t="s">
        <v>120</v>
      </c>
      <c r="G59" s="97" t="s">
        <v>120</v>
      </c>
      <c r="H59" s="89" t="s">
        <v>120</v>
      </c>
      <c r="I59" s="89" t="s">
        <v>120</v>
      </c>
      <c r="J59" s="89" t="s">
        <v>120</v>
      </c>
      <c r="K59" s="89">
        <f>C59*D59*E59</f>
        <v>0</v>
      </c>
      <c r="L59" s="124" t="s">
        <v>25</v>
      </c>
    </row>
    <row r="60" spans="1:12" ht="75">
      <c r="A60" s="64" t="s">
        <v>138</v>
      </c>
      <c r="B60" s="93" t="s">
        <v>162</v>
      </c>
      <c r="C60" s="89">
        <f>C59</f>
        <v>1.15</v>
      </c>
      <c r="D60" s="121">
        <f>D58</f>
        <v>0</v>
      </c>
      <c r="E60" s="89" t="s">
        <v>120</v>
      </c>
      <c r="F60" s="89" t="s">
        <v>120</v>
      </c>
      <c r="G60" s="97" t="s">
        <v>120</v>
      </c>
      <c r="H60" s="89" t="s">
        <v>120</v>
      </c>
      <c r="I60" s="89" t="s">
        <v>120</v>
      </c>
      <c r="J60" s="89" t="s">
        <v>120</v>
      </c>
      <c r="K60" s="89">
        <f>C60*D60</f>
        <v>0</v>
      </c>
      <c r="L60" s="124" t="s">
        <v>27</v>
      </c>
    </row>
    <row r="61" spans="1:12" ht="120">
      <c r="A61" s="64" t="s">
        <v>139</v>
      </c>
      <c r="B61" s="93" t="s">
        <v>163</v>
      </c>
      <c r="C61" s="89">
        <f>C59</f>
        <v>1.15</v>
      </c>
      <c r="D61" s="121">
        <f>D58</f>
        <v>0</v>
      </c>
      <c r="E61" s="89">
        <f>E59</f>
        <v>1.2</v>
      </c>
      <c r="F61" s="89" t="s">
        <v>120</v>
      </c>
      <c r="G61" s="97" t="s">
        <v>120</v>
      </c>
      <c r="H61" s="89" t="s">
        <v>120</v>
      </c>
      <c r="I61" s="89" t="s">
        <v>120</v>
      </c>
      <c r="J61" s="89" t="s">
        <v>120</v>
      </c>
      <c r="K61" s="89">
        <f>(K59)-(H58)</f>
        <v>0</v>
      </c>
      <c r="L61" s="124" t="s">
        <v>25</v>
      </c>
    </row>
    <row r="62" spans="1:12" ht="120">
      <c r="A62" s="64" t="s">
        <v>140</v>
      </c>
      <c r="B62" s="93" t="s">
        <v>164</v>
      </c>
      <c r="C62" s="89" t="s">
        <v>120</v>
      </c>
      <c r="D62" s="121">
        <f>D58</f>
        <v>0</v>
      </c>
      <c r="E62" s="89" t="s">
        <v>120</v>
      </c>
      <c r="F62" s="89" t="s">
        <v>120</v>
      </c>
      <c r="G62" s="97" t="s">
        <v>120</v>
      </c>
      <c r="H62" s="89" t="s">
        <v>120</v>
      </c>
      <c r="I62" s="89" t="s">
        <v>120</v>
      </c>
      <c r="J62" s="89" t="s">
        <v>120</v>
      </c>
      <c r="K62" s="89">
        <f>D62</f>
        <v>0</v>
      </c>
      <c r="L62" s="124" t="s">
        <v>3</v>
      </c>
    </row>
    <row r="63" spans="1:12" ht="60">
      <c r="A63" s="64" t="s">
        <v>141</v>
      </c>
      <c r="B63" s="63" t="s">
        <v>165</v>
      </c>
      <c r="C63" s="89" t="s">
        <v>120</v>
      </c>
      <c r="D63" s="121" t="s">
        <v>120</v>
      </c>
      <c r="E63" s="89" t="s">
        <v>120</v>
      </c>
      <c r="F63" s="89" t="s">
        <v>120</v>
      </c>
      <c r="G63" s="87"/>
      <c r="H63" s="89">
        <f>H58</f>
        <v>0</v>
      </c>
      <c r="I63" s="89" t="s">
        <v>120</v>
      </c>
      <c r="J63" s="89">
        <v>1.25</v>
      </c>
      <c r="K63" s="89">
        <f>G63*H63*J63</f>
        <v>0</v>
      </c>
      <c r="L63" s="124" t="s">
        <v>136</v>
      </c>
    </row>
    <row r="64" spans="1:12" ht="90">
      <c r="A64" s="64" t="s">
        <v>142</v>
      </c>
      <c r="B64" s="62" t="s">
        <v>19</v>
      </c>
      <c r="C64" s="89" t="s">
        <v>120</v>
      </c>
      <c r="D64" s="89" t="s">
        <v>120</v>
      </c>
      <c r="E64" s="89" t="s">
        <v>120</v>
      </c>
      <c r="F64" s="87"/>
      <c r="G64" s="89" t="s">
        <v>120</v>
      </c>
      <c r="H64" s="89" t="s">
        <v>120</v>
      </c>
      <c r="I64" s="89" t="s">
        <v>120</v>
      </c>
      <c r="J64" s="89" t="s">
        <v>120</v>
      </c>
      <c r="K64" s="89">
        <f>F64</f>
        <v>0</v>
      </c>
      <c r="L64" s="124" t="s">
        <v>71</v>
      </c>
    </row>
    <row r="65" spans="1:12" ht="90">
      <c r="A65" s="64" t="s">
        <v>143</v>
      </c>
      <c r="B65" s="62" t="s">
        <v>17</v>
      </c>
      <c r="C65" s="89" t="s">
        <v>120</v>
      </c>
      <c r="D65" s="89" t="s">
        <v>120</v>
      </c>
      <c r="E65" s="89" t="s">
        <v>120</v>
      </c>
      <c r="F65" s="87"/>
      <c r="G65" s="89" t="s">
        <v>120</v>
      </c>
      <c r="H65" s="89" t="s">
        <v>120</v>
      </c>
      <c r="I65" s="89" t="s">
        <v>120</v>
      </c>
      <c r="J65" s="89" t="s">
        <v>120</v>
      </c>
      <c r="K65" s="89">
        <f>F65</f>
        <v>0</v>
      </c>
      <c r="L65" s="124" t="s">
        <v>71</v>
      </c>
    </row>
    <row r="66" spans="1:12" ht="60">
      <c r="A66" s="64" t="s">
        <v>144</v>
      </c>
      <c r="B66" s="62" t="s">
        <v>15</v>
      </c>
      <c r="C66" s="89" t="s">
        <v>120</v>
      </c>
      <c r="D66" s="89" t="s">
        <v>120</v>
      </c>
      <c r="E66" s="89" t="s">
        <v>120</v>
      </c>
      <c r="F66" s="121">
        <f>F65</f>
        <v>0</v>
      </c>
      <c r="G66" s="89" t="s">
        <v>120</v>
      </c>
      <c r="H66" s="89" t="s">
        <v>120</v>
      </c>
      <c r="I66" s="89" t="s">
        <v>120</v>
      </c>
      <c r="J66" s="89" t="s">
        <v>120</v>
      </c>
      <c r="K66" s="89">
        <f>F66</f>
        <v>0</v>
      </c>
      <c r="L66" s="124" t="s">
        <v>71</v>
      </c>
    </row>
  </sheetData>
  <sheetProtection algorithmName="SHA-512" hashValue="LejAUfWZ0Is8KubHV9a4DHjc9bVx3GWQKg/1PgDwMg03CHIE7Oya25w79JjtjRYa5sbliPMhA66ydzWtcxtMAA==" saltValue="R0dEkUro3Mh5Kw5eW61VCQ==" spinCount="100000" sheet="1" objects="1" scenarios="1"/>
  <mergeCells count="87">
    <mergeCell ref="A14:A15"/>
    <mergeCell ref="B14:B15"/>
    <mergeCell ref="H14:H15"/>
    <mergeCell ref="I14:L15"/>
    <mergeCell ref="A1:L1"/>
    <mergeCell ref="A2:L2"/>
    <mergeCell ref="A3:L3"/>
    <mergeCell ref="A5:L5"/>
    <mergeCell ref="B6:L6"/>
    <mergeCell ref="A7:A8"/>
    <mergeCell ref="B7:B8"/>
    <mergeCell ref="I7:I8"/>
    <mergeCell ref="J7:L8"/>
    <mergeCell ref="J9:L9"/>
    <mergeCell ref="J10:L10"/>
    <mergeCell ref="J11:L11"/>
    <mergeCell ref="J12:L12"/>
    <mergeCell ref="B13:L13"/>
    <mergeCell ref="I16:L16"/>
    <mergeCell ref="I17:L17"/>
    <mergeCell ref="I18:L18"/>
    <mergeCell ref="I19:L19"/>
    <mergeCell ref="A20:A21"/>
    <mergeCell ref="B20:B21"/>
    <mergeCell ref="G20:H21"/>
    <mergeCell ref="I20:L21"/>
    <mergeCell ref="A28:A29"/>
    <mergeCell ref="B28:B29"/>
    <mergeCell ref="G28:G29"/>
    <mergeCell ref="H28:L29"/>
    <mergeCell ref="G22:H22"/>
    <mergeCell ref="I22:L22"/>
    <mergeCell ref="B23:L23"/>
    <mergeCell ref="A24:A25"/>
    <mergeCell ref="B24:B25"/>
    <mergeCell ref="C24:D24"/>
    <mergeCell ref="E24:F24"/>
    <mergeCell ref="I24:I25"/>
    <mergeCell ref="J24:L25"/>
    <mergeCell ref="C25:D25"/>
    <mergeCell ref="E25:F25"/>
    <mergeCell ref="C26:D26"/>
    <mergeCell ref="E26:F26"/>
    <mergeCell ref="J26:L26"/>
    <mergeCell ref="B27:L27"/>
    <mergeCell ref="H30:L30"/>
    <mergeCell ref="H31:L31"/>
    <mergeCell ref="H32:L32"/>
    <mergeCell ref="A33:A34"/>
    <mergeCell ref="B33:B34"/>
    <mergeCell ref="C33:D33"/>
    <mergeCell ref="E33:F33"/>
    <mergeCell ref="G33:G34"/>
    <mergeCell ref="H33:L34"/>
    <mergeCell ref="C34:D34"/>
    <mergeCell ref="E34:F34"/>
    <mergeCell ref="C35:D35"/>
    <mergeCell ref="E35:F35"/>
    <mergeCell ref="H35:L35"/>
    <mergeCell ref="C36:D36"/>
    <mergeCell ref="E36:F36"/>
    <mergeCell ref="H36:L36"/>
    <mergeCell ref="H39:L40"/>
    <mergeCell ref="C40:D40"/>
    <mergeCell ref="E40:F40"/>
    <mergeCell ref="C37:D37"/>
    <mergeCell ref="E37:F37"/>
    <mergeCell ref="H37:L37"/>
    <mergeCell ref="C38:D38"/>
    <mergeCell ref="E38:F38"/>
    <mergeCell ref="H38:L38"/>
    <mergeCell ref="A39:A40"/>
    <mergeCell ref="B39:B40"/>
    <mergeCell ref="C39:D39"/>
    <mergeCell ref="E39:F39"/>
    <mergeCell ref="G39:G40"/>
    <mergeCell ref="A45:L45"/>
    <mergeCell ref="A51:L51"/>
    <mergeCell ref="C41:D41"/>
    <mergeCell ref="E41:F41"/>
    <mergeCell ref="H41:L41"/>
    <mergeCell ref="B42:L42"/>
    <mergeCell ref="A43:A44"/>
    <mergeCell ref="B43:B44"/>
    <mergeCell ref="J43:J44"/>
    <mergeCell ref="K43:K44"/>
    <mergeCell ref="L43:L44"/>
  </mergeCells>
  <dataValidations count="1">
    <dataValidation type="decimal" allowBlank="1" showInputMessage="1" showErrorMessage="1" sqref="E10">
      <formula1>0.1</formula1>
      <formula2>0.15</formula2>
    </dataValidation>
  </dataValidations>
  <hyperlinks>
    <hyperlink ref="L49" r:id="rId1" display="m@"/>
  </hyperlinks>
  <printOptions/>
  <pageMargins left="0.5118110236220472" right="0.5118110236220472" top="1.3779527559055118" bottom="1.1811023622047245" header="0.31496062992125984" footer="0.31496062992125984"/>
  <pageSetup horizontalDpi="360" verticalDpi="360" orientation="portrait" paperSize="9" scale="51" r:id="rId5"/>
  <headerFooter scaleWithDoc="0">
    <oddHeader>&amp;C&amp;G</oddHeader>
    <oddFooter>&amp;C&amp;G&amp;R&amp;G</oddFooter>
  </headerFooter>
  <legacyDrawing r:id="rId3"/>
  <legacyDrawingHF r:id="rId4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view="pageBreakPreview" zoomScaleSheetLayoutView="100" workbookViewId="0" topLeftCell="A1">
      <selection activeCell="A7" sqref="A7:K7"/>
    </sheetView>
  </sheetViews>
  <sheetFormatPr defaultColWidth="9.140625" defaultRowHeight="15"/>
  <cols>
    <col min="2" max="2" width="10.57421875" style="0" customWidth="1"/>
    <col min="4" max="4" width="12.140625" style="0" customWidth="1"/>
    <col min="5" max="5" width="30.57421875" style="0" customWidth="1"/>
    <col min="6" max="6" width="6.7109375" style="0" customWidth="1"/>
    <col min="7" max="7" width="17.421875" style="0" customWidth="1"/>
    <col min="8" max="8" width="14.421875" style="0" customWidth="1"/>
    <col min="9" max="9" width="11.8515625" style="0" customWidth="1"/>
    <col min="10" max="11" width="14.421875" style="0" customWidth="1"/>
  </cols>
  <sheetData>
    <row r="1" spans="1:11" ht="18.75">
      <c r="A1" s="130" t="s">
        <v>70</v>
      </c>
      <c r="B1" s="131"/>
      <c r="C1" s="131"/>
      <c r="D1" s="131"/>
      <c r="E1" s="131"/>
      <c r="F1" s="131"/>
      <c r="G1" s="131"/>
      <c r="H1" s="131"/>
      <c r="I1" s="131"/>
      <c r="J1" s="131"/>
      <c r="K1" s="79"/>
    </row>
    <row r="2" spans="1:11" ht="18.75">
      <c r="A2" s="143" t="s">
        <v>167</v>
      </c>
      <c r="B2" s="144"/>
      <c r="C2" s="144"/>
      <c r="D2" s="144"/>
      <c r="E2" s="144"/>
      <c r="F2" s="144"/>
      <c r="G2" s="144"/>
      <c r="H2" s="144"/>
      <c r="I2" s="144"/>
      <c r="J2" s="144"/>
      <c r="K2" s="145"/>
    </row>
    <row r="3" spans="1:11" ht="18.75">
      <c r="A3" s="132" t="s">
        <v>69</v>
      </c>
      <c r="B3" s="133"/>
      <c r="C3" s="133"/>
      <c r="D3" s="133"/>
      <c r="E3" s="133"/>
      <c r="F3" s="133"/>
      <c r="G3" s="133"/>
      <c r="H3" s="133"/>
      <c r="I3" s="133"/>
      <c r="J3" s="133"/>
      <c r="K3" s="18"/>
    </row>
    <row r="4" spans="1:11" ht="18.75">
      <c r="A4" s="17"/>
      <c r="B4" s="122"/>
      <c r="C4" s="122"/>
      <c r="D4" s="122"/>
      <c r="E4" s="122"/>
      <c r="F4" s="122"/>
      <c r="G4" s="122"/>
      <c r="H4" s="122"/>
      <c r="I4" s="137" t="s">
        <v>68</v>
      </c>
      <c r="J4" s="137"/>
      <c r="K4" s="80">
        <v>14.02</v>
      </c>
    </row>
    <row r="5" spans="1:11" ht="15">
      <c r="A5" s="15" t="s">
        <v>67</v>
      </c>
      <c r="B5" s="14"/>
      <c r="C5" s="14"/>
      <c r="D5" s="14"/>
      <c r="E5" s="14"/>
      <c r="F5" s="14"/>
      <c r="G5" s="14"/>
      <c r="H5" s="13"/>
      <c r="I5" s="137" t="s">
        <v>66</v>
      </c>
      <c r="J5" s="137"/>
      <c r="K5" s="80">
        <v>20.97</v>
      </c>
    </row>
    <row r="6" spans="1:14" ht="15">
      <c r="A6" s="15"/>
      <c r="B6" s="14"/>
      <c r="C6" s="14"/>
      <c r="D6" s="14"/>
      <c r="E6" s="14"/>
      <c r="F6" s="14"/>
      <c r="G6" s="14"/>
      <c r="H6" s="13"/>
      <c r="I6" s="13"/>
      <c r="J6" s="116"/>
      <c r="K6" s="12"/>
      <c r="N6" s="78"/>
    </row>
    <row r="7" spans="1:13" ht="18.75">
      <c r="A7" s="134" t="s">
        <v>175</v>
      </c>
      <c r="B7" s="135"/>
      <c r="C7" s="135"/>
      <c r="D7" s="135"/>
      <c r="E7" s="135"/>
      <c r="F7" s="135"/>
      <c r="G7" s="135"/>
      <c r="H7" s="135"/>
      <c r="I7" s="135"/>
      <c r="J7" s="135"/>
      <c r="K7" s="136"/>
      <c r="M7" s="11"/>
    </row>
    <row r="8" spans="1:11" ht="51.75">
      <c r="A8" s="115" t="s">
        <v>65</v>
      </c>
      <c r="B8" s="115" t="s">
        <v>64</v>
      </c>
      <c r="C8" s="115" t="s">
        <v>63</v>
      </c>
      <c r="D8" s="10" t="s">
        <v>62</v>
      </c>
      <c r="E8" s="115" t="s">
        <v>61</v>
      </c>
      <c r="F8" s="115" t="s">
        <v>60</v>
      </c>
      <c r="G8" s="10" t="s">
        <v>59</v>
      </c>
      <c r="H8" s="10" t="s">
        <v>106</v>
      </c>
      <c r="I8" s="10" t="s">
        <v>58</v>
      </c>
      <c r="J8" s="52" t="s">
        <v>57</v>
      </c>
      <c r="K8" s="52" t="s">
        <v>56</v>
      </c>
    </row>
    <row r="9" spans="1:11" ht="21" customHeight="1">
      <c r="A9" s="118">
        <v>1</v>
      </c>
      <c r="B9" s="8"/>
      <c r="C9" s="8"/>
      <c r="D9" s="8"/>
      <c r="E9" s="123" t="s">
        <v>55</v>
      </c>
      <c r="F9" s="6"/>
      <c r="G9" s="6"/>
      <c r="H9" s="25"/>
      <c r="I9" s="25"/>
      <c r="J9" s="53"/>
      <c r="K9" s="53"/>
    </row>
    <row r="10" spans="1:13" ht="30">
      <c r="A10" s="124" t="s">
        <v>54</v>
      </c>
      <c r="B10" s="2">
        <v>72961</v>
      </c>
      <c r="C10" s="2" t="s">
        <v>6</v>
      </c>
      <c r="D10" s="2" t="s">
        <v>5</v>
      </c>
      <c r="E10" s="62" t="s">
        <v>53</v>
      </c>
      <c r="F10" s="124" t="s">
        <v>27</v>
      </c>
      <c r="G10" s="89">
        <f>'[6]MEMORIAL QUANT. CBUQ'!I9</f>
        <v>1170.12</v>
      </c>
      <c r="H10" s="89">
        <v>1.24</v>
      </c>
      <c r="I10" s="89">
        <f>IF(D10="S",($K$5/100)*H10,($K$4/100)*H10)+H10</f>
        <v>1.500028</v>
      </c>
      <c r="J10" s="89">
        <f>G10*H10</f>
        <v>1450.9488</v>
      </c>
      <c r="K10" s="89">
        <f>I10*G10</f>
        <v>1755.2127633599998</v>
      </c>
      <c r="M10" s="78"/>
    </row>
    <row r="11" spans="1:11" ht="90">
      <c r="A11" s="124" t="s">
        <v>52</v>
      </c>
      <c r="B11" s="88">
        <v>96387</v>
      </c>
      <c r="C11" s="2" t="s">
        <v>6</v>
      </c>
      <c r="D11" s="2" t="s">
        <v>5</v>
      </c>
      <c r="E11" s="62" t="s">
        <v>51</v>
      </c>
      <c r="F11" s="124" t="s">
        <v>25</v>
      </c>
      <c r="G11" s="89">
        <f>'[6]MEMORIAL QUANT. CBUQ'!I10</f>
        <v>175.51799999999997</v>
      </c>
      <c r="H11" s="89">
        <v>6.52</v>
      </c>
      <c r="I11" s="89">
        <f aca="true" t="shared" si="0" ref="I11:I13">IF(D11="S",($K$5/100)*H11,($K$4/100)*H11)+H11</f>
        <v>7.887243999999999</v>
      </c>
      <c r="J11" s="89">
        <f aca="true" t="shared" si="1" ref="J11:J13">G11*H11</f>
        <v>1144.3773599999997</v>
      </c>
      <c r="K11" s="89">
        <f aca="true" t="shared" si="2" ref="K11:K13">I11*G11</f>
        <v>1384.3532923919995</v>
      </c>
    </row>
    <row r="12" spans="1:11" ht="64.5" customHeight="1">
      <c r="A12" s="124" t="s">
        <v>95</v>
      </c>
      <c r="B12" s="88" t="s">
        <v>97</v>
      </c>
      <c r="C12" s="2" t="s">
        <v>6</v>
      </c>
      <c r="D12" s="2" t="s">
        <v>5</v>
      </c>
      <c r="E12" s="62" t="s">
        <v>98</v>
      </c>
      <c r="F12" s="124" t="s">
        <v>25</v>
      </c>
      <c r="G12" s="89">
        <f>'[6]MEMORIAL QUANT. CBUQ'!I11</f>
        <v>175.51799999999997</v>
      </c>
      <c r="H12" s="89">
        <v>4.44</v>
      </c>
      <c r="I12" s="89">
        <f t="shared" si="0"/>
        <v>5.371068</v>
      </c>
      <c r="J12" s="89">
        <f t="shared" si="1"/>
        <v>779.2999199999999</v>
      </c>
      <c r="K12" s="89">
        <f t="shared" si="2"/>
        <v>942.7191132239999</v>
      </c>
    </row>
    <row r="13" spans="1:11" ht="60">
      <c r="A13" s="124" t="s">
        <v>96</v>
      </c>
      <c r="B13" s="4">
        <v>72838</v>
      </c>
      <c r="C13" s="2" t="s">
        <v>6</v>
      </c>
      <c r="D13" s="2" t="s">
        <v>5</v>
      </c>
      <c r="E13" s="63" t="s">
        <v>109</v>
      </c>
      <c r="F13" s="3" t="s">
        <v>99</v>
      </c>
      <c r="G13" s="89">
        <f>'[6]MEMORIAL QUANT. CBUQ'!I12</f>
        <v>775.0874879999998</v>
      </c>
      <c r="H13" s="89">
        <v>0.85</v>
      </c>
      <c r="I13" s="89">
        <f t="shared" si="0"/>
        <v>1.028245</v>
      </c>
      <c r="J13" s="89">
        <f t="shared" si="1"/>
        <v>658.8243647999998</v>
      </c>
      <c r="K13" s="89">
        <f t="shared" si="2"/>
        <v>796.9798340985599</v>
      </c>
    </row>
    <row r="14" spans="1:11" ht="15">
      <c r="A14" s="126" t="s">
        <v>2</v>
      </c>
      <c r="B14" s="127"/>
      <c r="C14" s="127"/>
      <c r="D14" s="127"/>
      <c r="E14" s="127"/>
      <c r="F14" s="127"/>
      <c r="G14" s="127"/>
      <c r="H14" s="127"/>
      <c r="I14" s="128"/>
      <c r="J14" s="54">
        <f>SUM(J10:J13)</f>
        <v>4033.4504447999993</v>
      </c>
      <c r="K14" s="54">
        <f>SUM(K10:K13)</f>
        <v>4879.265003074559</v>
      </c>
    </row>
    <row r="15" spans="1:11" ht="33" customHeight="1">
      <c r="A15" s="118">
        <v>2</v>
      </c>
      <c r="B15" s="8"/>
      <c r="C15" s="8"/>
      <c r="D15" s="8"/>
      <c r="E15" s="123" t="s">
        <v>50</v>
      </c>
      <c r="F15" s="6"/>
      <c r="G15" s="6"/>
      <c r="H15" s="25"/>
      <c r="I15" s="25"/>
      <c r="J15" s="53"/>
      <c r="K15" s="53"/>
    </row>
    <row r="16" spans="1:11" ht="30">
      <c r="A16" s="5" t="s">
        <v>49</v>
      </c>
      <c r="B16" s="4">
        <v>96401</v>
      </c>
      <c r="C16" s="4" t="s">
        <v>6</v>
      </c>
      <c r="D16" s="4" t="s">
        <v>5</v>
      </c>
      <c r="E16" s="63" t="s">
        <v>100</v>
      </c>
      <c r="F16" s="3" t="s">
        <v>27</v>
      </c>
      <c r="G16" s="26">
        <f>'[6]MEMORIAL QUANT. CBUQ'!H16</f>
        <v>995</v>
      </c>
      <c r="H16" s="26">
        <v>4.29</v>
      </c>
      <c r="I16" s="89">
        <f>IF(D16="S",($K$5/100)*H16,($K$4/100)*H16)+H16</f>
        <v>5.189613</v>
      </c>
      <c r="J16" s="26">
        <f>G16*H16</f>
        <v>4268.55</v>
      </c>
      <c r="K16" s="89">
        <f>I16*G16</f>
        <v>5163.664935</v>
      </c>
    </row>
    <row r="17" spans="1:11" ht="84" customHeight="1">
      <c r="A17" s="5" t="s">
        <v>48</v>
      </c>
      <c r="B17" s="4">
        <v>72840</v>
      </c>
      <c r="C17" s="4" t="s">
        <v>6</v>
      </c>
      <c r="D17" s="4" t="s">
        <v>5</v>
      </c>
      <c r="E17" s="63" t="s">
        <v>145</v>
      </c>
      <c r="F17" s="3" t="s">
        <v>99</v>
      </c>
      <c r="G17" s="26">
        <f>'[6]MEMORIAL QUANT. CBUQ'!H17</f>
        <v>85.96799999999999</v>
      </c>
      <c r="H17" s="26">
        <v>0.57</v>
      </c>
      <c r="I17" s="89">
        <f aca="true" t="shared" si="3" ref="I17:I20">IF(D17="S",($K$5/100)*H17,($K$4/100)*H17)+H17</f>
        <v>0.689529</v>
      </c>
      <c r="J17" s="26">
        <f>G17*H17</f>
        <v>49.00175999999999</v>
      </c>
      <c r="K17" s="89">
        <f>I17*G17</f>
        <v>59.27742907199999</v>
      </c>
    </row>
    <row r="18" spans="1:11" ht="75">
      <c r="A18" s="124" t="s">
        <v>47</v>
      </c>
      <c r="B18" s="2">
        <v>95996</v>
      </c>
      <c r="C18" s="2" t="s">
        <v>6</v>
      </c>
      <c r="D18" s="2" t="s">
        <v>5</v>
      </c>
      <c r="E18" s="62" t="s">
        <v>46</v>
      </c>
      <c r="F18" s="124" t="s">
        <v>25</v>
      </c>
      <c r="G18" s="89">
        <f>'[6]MEMORIAL QUANT. CBUQ'!H18</f>
        <v>49.75</v>
      </c>
      <c r="H18" s="89">
        <v>643.61</v>
      </c>
      <c r="I18" s="89">
        <f t="shared" si="3"/>
        <v>778.575017</v>
      </c>
      <c r="J18" s="26">
        <f>G18*H18</f>
        <v>32019.5975</v>
      </c>
      <c r="K18" s="89">
        <f>I18*G18</f>
        <v>38734.10709575</v>
      </c>
    </row>
    <row r="19" spans="1:11" ht="60">
      <c r="A19" s="124" t="s">
        <v>45</v>
      </c>
      <c r="B19" s="4">
        <v>95303</v>
      </c>
      <c r="C19" s="4" t="s">
        <v>6</v>
      </c>
      <c r="D19" s="4" t="s">
        <v>5</v>
      </c>
      <c r="E19" s="63" t="s">
        <v>44</v>
      </c>
      <c r="F19" s="3" t="s">
        <v>22</v>
      </c>
      <c r="G19" s="89">
        <f>'[6]MEMORIAL QUANT. CBUQ'!H19</f>
        <v>3582</v>
      </c>
      <c r="H19" s="89">
        <v>0.96</v>
      </c>
      <c r="I19" s="89">
        <f t="shared" si="3"/>
        <v>1.161312</v>
      </c>
      <c r="J19" s="26">
        <f>G19*H19</f>
        <v>3438.72</v>
      </c>
      <c r="K19" s="89">
        <f>I19*G19</f>
        <v>4159.819584</v>
      </c>
    </row>
    <row r="20" spans="1:11" ht="45">
      <c r="A20" s="124" t="s">
        <v>43</v>
      </c>
      <c r="B20" s="2">
        <v>94963</v>
      </c>
      <c r="C20" s="2" t="s">
        <v>6</v>
      </c>
      <c r="D20" s="2" t="s">
        <v>5</v>
      </c>
      <c r="E20" s="62" t="s">
        <v>146</v>
      </c>
      <c r="F20" s="124" t="s">
        <v>25</v>
      </c>
      <c r="G20" s="89">
        <f>'[6]MEMORIAL QUANT. CBUQ'!G22:H22</f>
        <v>0.42336</v>
      </c>
      <c r="H20" s="27">
        <v>345.06</v>
      </c>
      <c r="I20" s="89">
        <f t="shared" si="3"/>
        <v>417.419082</v>
      </c>
      <c r="J20" s="26">
        <f>G20*H20</f>
        <v>146.0846016</v>
      </c>
      <c r="K20" s="89">
        <f>I20*G20</f>
        <v>176.71854255552</v>
      </c>
    </row>
    <row r="21" spans="1:11" ht="15">
      <c r="A21" s="140" t="s">
        <v>2</v>
      </c>
      <c r="B21" s="141"/>
      <c r="C21" s="141"/>
      <c r="D21" s="141"/>
      <c r="E21" s="141"/>
      <c r="F21" s="141"/>
      <c r="G21" s="141"/>
      <c r="H21" s="141"/>
      <c r="I21" s="142"/>
      <c r="J21" s="54">
        <f>SUM(J16:J20)</f>
        <v>39921.9538616</v>
      </c>
      <c r="K21" s="54">
        <f>SUM(K16:K20)</f>
        <v>48293.587586377515</v>
      </c>
    </row>
    <row r="22" spans="1:11" ht="15" customHeight="1">
      <c r="A22" s="118">
        <v>3</v>
      </c>
      <c r="B22" s="8"/>
      <c r="C22" s="8"/>
      <c r="D22" s="8"/>
      <c r="E22" s="123" t="s">
        <v>42</v>
      </c>
      <c r="F22" s="6"/>
      <c r="G22" s="6"/>
      <c r="H22" s="25"/>
      <c r="I22" s="25"/>
      <c r="J22" s="53"/>
      <c r="K22" s="53"/>
    </row>
    <row r="23" spans="1:11" ht="105">
      <c r="A23" s="124" t="s">
        <v>41</v>
      </c>
      <c r="B23" s="2">
        <v>94996</v>
      </c>
      <c r="C23" s="2" t="s">
        <v>6</v>
      </c>
      <c r="D23" s="2" t="s">
        <v>5</v>
      </c>
      <c r="E23" s="62" t="s">
        <v>113</v>
      </c>
      <c r="F23" s="124" t="s">
        <v>27</v>
      </c>
      <c r="G23" s="89">
        <f>'[6]MEMORIAL QUANT. CBUQ'!I26</f>
        <v>12.24</v>
      </c>
      <c r="H23" s="89">
        <v>83.62</v>
      </c>
      <c r="I23" s="89">
        <f aca="true" t="shared" si="4" ref="I23">IF(D23="S",($K$5/100)*H23,($K$4/100)*H23)+H23</f>
        <v>101.155114</v>
      </c>
      <c r="J23" s="89">
        <f>G23*H23</f>
        <v>1023.5088000000001</v>
      </c>
      <c r="K23" s="89">
        <f>G23*I23</f>
        <v>1238.13859536</v>
      </c>
    </row>
    <row r="24" spans="1:11" ht="15">
      <c r="A24" s="126" t="s">
        <v>2</v>
      </c>
      <c r="B24" s="127"/>
      <c r="C24" s="127"/>
      <c r="D24" s="127"/>
      <c r="E24" s="127"/>
      <c r="F24" s="127"/>
      <c r="G24" s="127"/>
      <c r="H24" s="127"/>
      <c r="I24" s="128"/>
      <c r="J24" s="54">
        <f>J23</f>
        <v>1023.5088000000001</v>
      </c>
      <c r="K24" s="54">
        <f>K23</f>
        <v>1238.13859536</v>
      </c>
    </row>
    <row r="25" spans="1:11" ht="21" customHeight="1">
      <c r="A25" s="118">
        <v>4</v>
      </c>
      <c r="B25" s="123"/>
      <c r="C25" s="123"/>
      <c r="D25" s="123"/>
      <c r="E25" s="123" t="s">
        <v>40</v>
      </c>
      <c r="F25" s="6"/>
      <c r="G25" s="6"/>
      <c r="H25" s="25"/>
      <c r="I25" s="25"/>
      <c r="J25" s="53"/>
      <c r="K25" s="53"/>
    </row>
    <row r="26" spans="1:11" ht="75">
      <c r="A26" s="124" t="s">
        <v>39</v>
      </c>
      <c r="B26" s="2">
        <v>72947</v>
      </c>
      <c r="C26" s="2" t="s">
        <v>6</v>
      </c>
      <c r="D26" s="2" t="s">
        <v>5</v>
      </c>
      <c r="E26" s="62" t="s">
        <v>147</v>
      </c>
      <c r="F26" s="124" t="s">
        <v>27</v>
      </c>
      <c r="G26" s="89">
        <f>SUM('[6]MEMORIAL QUANT. CBUQ'!G30:G31)</f>
        <v>86.16</v>
      </c>
      <c r="H26" s="89">
        <v>24.63</v>
      </c>
      <c r="I26" s="89">
        <f aca="true" t="shared" si="5" ref="I26:I29">IF(D26="S",($K$5/100)*H26,($K$4/100)*H26)+H26</f>
        <v>29.794911</v>
      </c>
      <c r="J26" s="89">
        <f>G26*H26</f>
        <v>2122.1207999999997</v>
      </c>
      <c r="K26" s="89">
        <f>I26*G26</f>
        <v>2567.1295317599997</v>
      </c>
    </row>
    <row r="27" spans="1:11" ht="45">
      <c r="A27" s="124" t="s">
        <v>38</v>
      </c>
      <c r="B27" s="88">
        <v>36178</v>
      </c>
      <c r="C27" s="88" t="s">
        <v>6</v>
      </c>
      <c r="D27" s="88" t="s">
        <v>10</v>
      </c>
      <c r="E27" s="92" t="s">
        <v>122</v>
      </c>
      <c r="F27" s="90" t="s">
        <v>14</v>
      </c>
      <c r="G27" s="91">
        <f>'[6]MEMORIAL QUANT. CBUQ'!G32</f>
        <v>17.999999999999996</v>
      </c>
      <c r="H27" s="91">
        <v>6.67</v>
      </c>
      <c r="I27" s="89">
        <f t="shared" si="5"/>
        <v>7.605134</v>
      </c>
      <c r="J27" s="91">
        <v>0</v>
      </c>
      <c r="K27" s="91">
        <v>0</v>
      </c>
    </row>
    <row r="28" spans="1:11" ht="30">
      <c r="A28" s="124" t="s">
        <v>37</v>
      </c>
      <c r="B28" s="2">
        <v>34723</v>
      </c>
      <c r="C28" s="2" t="s">
        <v>6</v>
      </c>
      <c r="D28" s="2" t="s">
        <v>10</v>
      </c>
      <c r="E28" s="62" t="s">
        <v>36</v>
      </c>
      <c r="F28" s="124" t="s">
        <v>27</v>
      </c>
      <c r="G28" s="89">
        <f>SUM('[6]MEMORIAL QUANT. CBUQ'!G35:G38)</f>
        <v>0.675</v>
      </c>
      <c r="H28" s="89">
        <v>519.75</v>
      </c>
      <c r="I28" s="89">
        <f t="shared" si="5"/>
        <v>592.61895</v>
      </c>
      <c r="J28" s="89">
        <f>G28*H28</f>
        <v>350.83125</v>
      </c>
      <c r="K28" s="89">
        <f>I28*G28</f>
        <v>400.0177912500001</v>
      </c>
    </row>
    <row r="29" spans="1:11" ht="60">
      <c r="A29" s="124" t="s">
        <v>132</v>
      </c>
      <c r="B29" s="2">
        <v>21013</v>
      </c>
      <c r="C29" s="2" t="s">
        <v>6</v>
      </c>
      <c r="D29" s="2" t="s">
        <v>10</v>
      </c>
      <c r="E29" s="92" t="s">
        <v>153</v>
      </c>
      <c r="F29" s="124" t="s">
        <v>3</v>
      </c>
      <c r="G29" s="89">
        <f>'[6]MEMORIAL QUANT. CBUQ'!G41</f>
        <v>11.2</v>
      </c>
      <c r="H29" s="89">
        <v>33.31</v>
      </c>
      <c r="I29" s="89">
        <f t="shared" si="5"/>
        <v>37.980062000000004</v>
      </c>
      <c r="J29" s="89">
        <f>G29*H29</f>
        <v>373.072</v>
      </c>
      <c r="K29" s="89">
        <f>G29*I29</f>
        <v>425.3766944</v>
      </c>
    </row>
    <row r="30" spans="1:11" ht="15">
      <c r="A30" s="126" t="s">
        <v>2</v>
      </c>
      <c r="B30" s="127"/>
      <c r="C30" s="127"/>
      <c r="D30" s="127"/>
      <c r="E30" s="127"/>
      <c r="F30" s="127"/>
      <c r="G30" s="127"/>
      <c r="H30" s="127"/>
      <c r="I30" s="128"/>
      <c r="J30" s="54">
        <f>SUM(J26:J29)</f>
        <v>2846.02405</v>
      </c>
      <c r="K30" s="54">
        <f>SUM(K26:K29)</f>
        <v>3392.52401741</v>
      </c>
    </row>
    <row r="31" spans="1:11" ht="15.75" customHeight="1">
      <c r="A31" s="118">
        <v>5</v>
      </c>
      <c r="B31" s="8"/>
      <c r="C31" s="8"/>
      <c r="D31" s="8"/>
      <c r="E31" s="123" t="s">
        <v>35</v>
      </c>
      <c r="F31" s="6"/>
      <c r="G31" s="6"/>
      <c r="H31" s="25"/>
      <c r="I31" s="25"/>
      <c r="J31" s="53"/>
      <c r="K31" s="53"/>
    </row>
    <row r="32" spans="1:11" ht="60">
      <c r="A32" s="5" t="s">
        <v>34</v>
      </c>
      <c r="B32" s="2">
        <v>94265</v>
      </c>
      <c r="C32" s="2" t="s">
        <v>6</v>
      </c>
      <c r="D32" s="4" t="s">
        <v>5</v>
      </c>
      <c r="E32" s="62" t="s">
        <v>33</v>
      </c>
      <c r="F32" s="26" t="s">
        <v>3</v>
      </c>
      <c r="G32" s="26">
        <f>'[6]MEMORIAL QUANT. CBUQ'!K46</f>
        <v>398</v>
      </c>
      <c r="H32" s="26">
        <v>31.39</v>
      </c>
      <c r="I32" s="89">
        <f aca="true" t="shared" si="6" ref="I32:I51">IF(D32="S",($K$5/100)*H32,($K$4/100)*H32)+H32</f>
        <v>37.972483</v>
      </c>
      <c r="J32" s="26">
        <f aca="true" t="shared" si="7" ref="J32:J51">G32*H32</f>
        <v>12493.22</v>
      </c>
      <c r="K32" s="89">
        <f aca="true" t="shared" si="8" ref="K32:K51">I32*G32</f>
        <v>15113.048233999998</v>
      </c>
    </row>
    <row r="33" spans="1:11" ht="60">
      <c r="A33" s="124" t="s">
        <v>32</v>
      </c>
      <c r="B33" s="2">
        <v>94281</v>
      </c>
      <c r="C33" s="2" t="s">
        <v>6</v>
      </c>
      <c r="D33" s="2" t="s">
        <v>5</v>
      </c>
      <c r="E33" s="62" t="s">
        <v>31</v>
      </c>
      <c r="F33" s="89" t="s">
        <v>3</v>
      </c>
      <c r="G33" s="89">
        <f>'[6]MEMORIAL QUANT. CBUQ'!K47</f>
        <v>398</v>
      </c>
      <c r="H33" s="89">
        <v>37.49</v>
      </c>
      <c r="I33" s="89">
        <f t="shared" si="6"/>
        <v>45.351653</v>
      </c>
      <c r="J33" s="26">
        <f t="shared" si="7"/>
        <v>14921.02</v>
      </c>
      <c r="K33" s="89">
        <f t="shared" si="8"/>
        <v>18049.957894</v>
      </c>
    </row>
    <row r="34" spans="1:11" ht="165">
      <c r="A34" s="124" t="s">
        <v>30</v>
      </c>
      <c r="B34" s="2">
        <v>90105</v>
      </c>
      <c r="C34" s="2" t="s">
        <v>6</v>
      </c>
      <c r="D34" s="2" t="s">
        <v>5</v>
      </c>
      <c r="E34" s="62" t="s">
        <v>151</v>
      </c>
      <c r="F34" s="89" t="s">
        <v>25</v>
      </c>
      <c r="G34" s="89">
        <f>'[6]MEMORIAL QUANT. CBUQ'!K48</f>
        <v>26.268</v>
      </c>
      <c r="H34" s="89">
        <v>11.93</v>
      </c>
      <c r="I34" s="89">
        <f t="shared" si="6"/>
        <v>14.431721</v>
      </c>
      <c r="J34" s="26">
        <f t="shared" si="7"/>
        <v>313.37724000000003</v>
      </c>
      <c r="K34" s="89">
        <f t="shared" si="8"/>
        <v>379.092447228</v>
      </c>
    </row>
    <row r="35" spans="1:11" ht="60">
      <c r="A35" s="124" t="s">
        <v>29</v>
      </c>
      <c r="B35" s="2">
        <v>94097</v>
      </c>
      <c r="C35" s="2" t="s">
        <v>6</v>
      </c>
      <c r="D35" s="2" t="s">
        <v>5</v>
      </c>
      <c r="E35" s="62" t="s">
        <v>28</v>
      </c>
      <c r="F35" s="89" t="s">
        <v>27</v>
      </c>
      <c r="G35" s="89">
        <f>'[6]MEMORIAL QUANT. CBUQ'!K49</f>
        <v>175.12</v>
      </c>
      <c r="H35" s="89">
        <v>4.6</v>
      </c>
      <c r="I35" s="89">
        <f t="shared" si="6"/>
        <v>5.56462</v>
      </c>
      <c r="J35" s="26">
        <f t="shared" si="7"/>
        <v>805.5519999999999</v>
      </c>
      <c r="K35" s="89">
        <f t="shared" si="8"/>
        <v>974.4762544</v>
      </c>
    </row>
    <row r="36" spans="1:11" ht="45">
      <c r="A36" s="124" t="s">
        <v>26</v>
      </c>
      <c r="B36" s="2">
        <v>95290</v>
      </c>
      <c r="C36" s="2" t="s">
        <v>6</v>
      </c>
      <c r="D36" s="2" t="s">
        <v>5</v>
      </c>
      <c r="E36" s="92" t="s">
        <v>23</v>
      </c>
      <c r="F36" s="89" t="s">
        <v>136</v>
      </c>
      <c r="G36" s="89">
        <f>'[6]MEMORIAL QUANT. CBUQ'!K50</f>
        <v>180.26415</v>
      </c>
      <c r="H36" s="89">
        <v>1.76</v>
      </c>
      <c r="I36" s="89">
        <f t="shared" si="6"/>
        <v>2.129072</v>
      </c>
      <c r="J36" s="26">
        <f t="shared" si="7"/>
        <v>317.264904</v>
      </c>
      <c r="K36" s="89">
        <f aca="true" t="shared" si="9" ref="K36:K48">G36*I36</f>
        <v>383.79535436879996</v>
      </c>
    </row>
    <row r="37" spans="1:11" ht="30">
      <c r="A37" s="124" t="s">
        <v>24</v>
      </c>
      <c r="B37" s="2">
        <v>7781</v>
      </c>
      <c r="C37" s="2" t="s">
        <v>6</v>
      </c>
      <c r="D37" s="2" t="s">
        <v>10</v>
      </c>
      <c r="E37" s="62" t="s">
        <v>9</v>
      </c>
      <c r="F37" s="89" t="s">
        <v>3</v>
      </c>
      <c r="G37" s="89">
        <f>'[6]MEMORIAL QUANT. CBUQ'!K52</f>
        <v>0</v>
      </c>
      <c r="H37" s="89">
        <v>51.95</v>
      </c>
      <c r="I37" s="89">
        <f t="shared" si="6"/>
        <v>59.23339</v>
      </c>
      <c r="J37" s="26">
        <f t="shared" si="7"/>
        <v>0</v>
      </c>
      <c r="K37" s="89">
        <f t="shared" si="9"/>
        <v>0</v>
      </c>
    </row>
    <row r="38" spans="1:11" ht="165">
      <c r="A38" s="124" t="s">
        <v>21</v>
      </c>
      <c r="B38" s="2">
        <v>90106</v>
      </c>
      <c r="C38" s="2" t="s">
        <v>6</v>
      </c>
      <c r="D38" s="2" t="s">
        <v>5</v>
      </c>
      <c r="E38" s="62" t="s">
        <v>156</v>
      </c>
      <c r="F38" s="89" t="s">
        <v>25</v>
      </c>
      <c r="G38" s="89">
        <f>'[6]MEMORIAL QUANT. CBUQ'!K53</f>
        <v>0</v>
      </c>
      <c r="H38" s="89">
        <v>10.22</v>
      </c>
      <c r="I38" s="89">
        <f t="shared" si="6"/>
        <v>12.363134</v>
      </c>
      <c r="J38" s="26">
        <f t="shared" si="7"/>
        <v>0</v>
      </c>
      <c r="K38" s="89">
        <f t="shared" si="9"/>
        <v>0</v>
      </c>
    </row>
    <row r="39" spans="1:11" ht="60">
      <c r="A39" s="124" t="s">
        <v>18</v>
      </c>
      <c r="B39" s="2">
        <v>94097</v>
      </c>
      <c r="C39" s="2" t="s">
        <v>6</v>
      </c>
      <c r="D39" s="2" t="s">
        <v>5</v>
      </c>
      <c r="E39" s="62" t="s">
        <v>28</v>
      </c>
      <c r="F39" s="89" t="s">
        <v>25</v>
      </c>
      <c r="G39" s="89">
        <f>'[6]MEMORIAL QUANT. CBUQ'!K54</f>
        <v>0</v>
      </c>
      <c r="H39" s="89">
        <v>4.6</v>
      </c>
      <c r="I39" s="89">
        <f t="shared" si="6"/>
        <v>5.56462</v>
      </c>
      <c r="J39" s="26">
        <f t="shared" si="7"/>
        <v>0</v>
      </c>
      <c r="K39" s="89">
        <f t="shared" si="9"/>
        <v>0</v>
      </c>
    </row>
    <row r="40" spans="1:11" ht="99" customHeight="1">
      <c r="A40" s="124" t="s">
        <v>16</v>
      </c>
      <c r="B40" s="2">
        <v>93378</v>
      </c>
      <c r="C40" s="2" t="s">
        <v>6</v>
      </c>
      <c r="D40" s="2" t="s">
        <v>5</v>
      </c>
      <c r="E40" s="62" t="s">
        <v>148</v>
      </c>
      <c r="F40" s="89" t="s">
        <v>25</v>
      </c>
      <c r="G40" s="89">
        <f>'[6]MEMORIAL QUANT. CBUQ'!K55</f>
        <v>0</v>
      </c>
      <c r="H40" s="89">
        <v>19.6</v>
      </c>
      <c r="I40" s="89">
        <f t="shared" si="6"/>
        <v>23.710120000000003</v>
      </c>
      <c r="J40" s="26">
        <f t="shared" si="7"/>
        <v>0</v>
      </c>
      <c r="K40" s="89">
        <f t="shared" si="9"/>
        <v>0</v>
      </c>
    </row>
    <row r="41" spans="1:11" ht="95.25" customHeight="1">
      <c r="A41" s="124" t="s">
        <v>13</v>
      </c>
      <c r="B41" s="2">
        <v>92809</v>
      </c>
      <c r="C41" s="2" t="s">
        <v>6</v>
      </c>
      <c r="D41" s="2" t="s">
        <v>5</v>
      </c>
      <c r="E41" s="62" t="s">
        <v>149</v>
      </c>
      <c r="F41" s="89" t="s">
        <v>3</v>
      </c>
      <c r="G41" s="89">
        <f>'[6]MEMORIAL QUANT. CBUQ'!K56</f>
        <v>0</v>
      </c>
      <c r="H41" s="89">
        <v>37.54</v>
      </c>
      <c r="I41" s="89">
        <f t="shared" si="6"/>
        <v>45.412138</v>
      </c>
      <c r="J41" s="26">
        <f t="shared" si="7"/>
        <v>0</v>
      </c>
      <c r="K41" s="89">
        <f t="shared" si="9"/>
        <v>0</v>
      </c>
    </row>
    <row r="42" spans="1:11" ht="45">
      <c r="A42" s="124" t="s">
        <v>11</v>
      </c>
      <c r="B42" s="4">
        <v>95290</v>
      </c>
      <c r="C42" s="2" t="s">
        <v>6</v>
      </c>
      <c r="D42" s="2" t="s">
        <v>5</v>
      </c>
      <c r="E42" s="63" t="s">
        <v>23</v>
      </c>
      <c r="F42" s="26" t="s">
        <v>22</v>
      </c>
      <c r="G42" s="89">
        <f>'[6]MEMORIAL QUANT. CBUQ'!K57</f>
        <v>0</v>
      </c>
      <c r="H42" s="89">
        <v>1.76</v>
      </c>
      <c r="I42" s="89">
        <f t="shared" si="6"/>
        <v>2.129072</v>
      </c>
      <c r="J42" s="26">
        <f t="shared" si="7"/>
        <v>0</v>
      </c>
      <c r="K42" s="89">
        <f t="shared" si="9"/>
        <v>0</v>
      </c>
    </row>
    <row r="43" spans="1:11" ht="30">
      <c r="A43" s="124" t="s">
        <v>8</v>
      </c>
      <c r="B43" s="2">
        <v>7793</v>
      </c>
      <c r="C43" s="2" t="s">
        <v>6</v>
      </c>
      <c r="D43" s="2" t="s">
        <v>10</v>
      </c>
      <c r="E43" s="62" t="s">
        <v>12</v>
      </c>
      <c r="F43" s="89" t="s">
        <v>3</v>
      </c>
      <c r="G43" s="89">
        <f>'[6]MEMORIAL QUANT. CBUQ'!K58</f>
        <v>0</v>
      </c>
      <c r="H43" s="89">
        <v>104.87</v>
      </c>
      <c r="I43" s="89">
        <f t="shared" si="6"/>
        <v>119.57277400000001</v>
      </c>
      <c r="J43" s="26">
        <f t="shared" si="7"/>
        <v>0</v>
      </c>
      <c r="K43" s="89">
        <f t="shared" si="9"/>
        <v>0</v>
      </c>
    </row>
    <row r="44" spans="1:11" ht="165">
      <c r="A44" s="124" t="s">
        <v>7</v>
      </c>
      <c r="B44" s="2">
        <v>90106</v>
      </c>
      <c r="C44" s="2" t="s">
        <v>6</v>
      </c>
      <c r="D44" s="2" t="s">
        <v>5</v>
      </c>
      <c r="E44" s="63" t="s">
        <v>157</v>
      </c>
      <c r="F44" s="26" t="s">
        <v>25</v>
      </c>
      <c r="G44" s="89">
        <f>'[6]MEMORIAL QUANT. CBUQ'!K59</f>
        <v>0</v>
      </c>
      <c r="H44" s="89">
        <v>10.22</v>
      </c>
      <c r="I44" s="89">
        <f t="shared" si="6"/>
        <v>12.363134</v>
      </c>
      <c r="J44" s="26">
        <f t="shared" si="7"/>
        <v>0</v>
      </c>
      <c r="K44" s="89">
        <f t="shared" si="9"/>
        <v>0</v>
      </c>
    </row>
    <row r="45" spans="1:11" ht="89.25" customHeight="1">
      <c r="A45" s="124" t="s">
        <v>138</v>
      </c>
      <c r="B45" s="2">
        <v>94097</v>
      </c>
      <c r="C45" s="2" t="s">
        <v>6</v>
      </c>
      <c r="D45" s="2" t="s">
        <v>5</v>
      </c>
      <c r="E45" s="62" t="s">
        <v>28</v>
      </c>
      <c r="F45" s="89" t="s">
        <v>25</v>
      </c>
      <c r="G45" s="89">
        <f>'[6]MEMORIAL QUANT. CBUQ'!K60</f>
        <v>0</v>
      </c>
      <c r="H45" s="89">
        <v>4.6</v>
      </c>
      <c r="I45" s="89">
        <f t="shared" si="6"/>
        <v>5.56462</v>
      </c>
      <c r="J45" s="26">
        <f t="shared" si="7"/>
        <v>0</v>
      </c>
      <c r="K45" s="89">
        <f t="shared" si="9"/>
        <v>0</v>
      </c>
    </row>
    <row r="46" spans="1:11" ht="89.25" customHeight="1">
      <c r="A46" s="124" t="s">
        <v>139</v>
      </c>
      <c r="B46" s="2">
        <v>93378</v>
      </c>
      <c r="C46" s="2" t="s">
        <v>6</v>
      </c>
      <c r="D46" s="2" t="s">
        <v>5</v>
      </c>
      <c r="E46" s="62" t="s">
        <v>148</v>
      </c>
      <c r="F46" s="89" t="s">
        <v>25</v>
      </c>
      <c r="G46" s="89">
        <f>'[6]MEMORIAL QUANT. CBUQ'!K61</f>
        <v>0</v>
      </c>
      <c r="H46" s="89">
        <v>19.6</v>
      </c>
      <c r="I46" s="89">
        <f t="shared" si="6"/>
        <v>23.710120000000003</v>
      </c>
      <c r="J46" s="26">
        <f t="shared" si="7"/>
        <v>0</v>
      </c>
      <c r="K46" s="89">
        <f t="shared" si="9"/>
        <v>0</v>
      </c>
    </row>
    <row r="47" spans="1:11" ht="89.25" customHeight="1">
      <c r="A47" s="124" t="s">
        <v>140</v>
      </c>
      <c r="B47" s="2">
        <v>92811</v>
      </c>
      <c r="C47" s="2" t="s">
        <v>6</v>
      </c>
      <c r="D47" s="2" t="s">
        <v>5</v>
      </c>
      <c r="E47" s="62" t="s">
        <v>4</v>
      </c>
      <c r="F47" s="89" t="s">
        <v>3</v>
      </c>
      <c r="G47" s="89">
        <f>'[6]MEMORIAL QUANT. CBUQ'!K62</f>
        <v>0</v>
      </c>
      <c r="H47" s="89">
        <v>54.41</v>
      </c>
      <c r="I47" s="89">
        <f t="shared" si="6"/>
        <v>65.81977699999999</v>
      </c>
      <c r="J47" s="26">
        <f t="shared" si="7"/>
        <v>0</v>
      </c>
      <c r="K47" s="89">
        <f t="shared" si="9"/>
        <v>0</v>
      </c>
    </row>
    <row r="48" spans="1:11" ht="45">
      <c r="A48" s="124" t="s">
        <v>141</v>
      </c>
      <c r="B48" s="4">
        <v>95290</v>
      </c>
      <c r="C48" s="2" t="s">
        <v>6</v>
      </c>
      <c r="D48" s="2" t="s">
        <v>5</v>
      </c>
      <c r="E48" s="63" t="s">
        <v>23</v>
      </c>
      <c r="F48" s="26" t="s">
        <v>22</v>
      </c>
      <c r="G48" s="89">
        <f>'[6]MEMORIAL QUANT. CBUQ'!K63</f>
        <v>0</v>
      </c>
      <c r="H48" s="89">
        <v>1.76</v>
      </c>
      <c r="I48" s="89">
        <f t="shared" si="6"/>
        <v>2.129072</v>
      </c>
      <c r="J48" s="26">
        <f t="shared" si="7"/>
        <v>0</v>
      </c>
      <c r="K48" s="89">
        <f t="shared" si="9"/>
        <v>0</v>
      </c>
    </row>
    <row r="49" spans="1:11" ht="75">
      <c r="A49" s="124" t="s">
        <v>142</v>
      </c>
      <c r="B49" s="2">
        <v>83659</v>
      </c>
      <c r="C49" s="2" t="s">
        <v>20</v>
      </c>
      <c r="D49" s="2" t="s">
        <v>5</v>
      </c>
      <c r="E49" s="62" t="s">
        <v>19</v>
      </c>
      <c r="F49" s="89" t="s">
        <v>14</v>
      </c>
      <c r="G49" s="89">
        <f>'[6]MEMORIAL QUANT. CBUQ'!K64</f>
        <v>0</v>
      </c>
      <c r="H49" s="89">
        <v>694.56</v>
      </c>
      <c r="I49" s="89">
        <f t="shared" si="6"/>
        <v>840.2092319999999</v>
      </c>
      <c r="J49" s="26">
        <f t="shared" si="7"/>
        <v>0</v>
      </c>
      <c r="K49" s="89">
        <f t="shared" si="8"/>
        <v>0</v>
      </c>
    </row>
    <row r="50" spans="1:11" ht="75">
      <c r="A50" s="124" t="s">
        <v>143</v>
      </c>
      <c r="B50" s="2" t="s">
        <v>150</v>
      </c>
      <c r="C50" s="2" t="s">
        <v>6</v>
      </c>
      <c r="D50" s="2" t="s">
        <v>5</v>
      </c>
      <c r="E50" s="62" t="s">
        <v>17</v>
      </c>
      <c r="F50" s="89" t="s">
        <v>14</v>
      </c>
      <c r="G50" s="89">
        <f>'[6]MEMORIAL QUANT. CBUQ'!K65</f>
        <v>0</v>
      </c>
      <c r="H50" s="89">
        <v>332.61</v>
      </c>
      <c r="I50" s="89">
        <f t="shared" si="6"/>
        <v>402.358317</v>
      </c>
      <c r="J50" s="26">
        <f t="shared" si="7"/>
        <v>0</v>
      </c>
      <c r="K50" s="89">
        <f t="shared" si="8"/>
        <v>0</v>
      </c>
    </row>
    <row r="51" spans="1:11" ht="60">
      <c r="A51" s="124" t="s">
        <v>144</v>
      </c>
      <c r="B51" s="2">
        <v>21090</v>
      </c>
      <c r="C51" s="2" t="s">
        <v>6</v>
      </c>
      <c r="D51" s="2" t="s">
        <v>10</v>
      </c>
      <c r="E51" s="62" t="s">
        <v>15</v>
      </c>
      <c r="F51" s="89" t="s">
        <v>14</v>
      </c>
      <c r="G51" s="89">
        <f>'[6]MEMORIAL QUANT. CBUQ'!K66</f>
        <v>0</v>
      </c>
      <c r="H51" s="89">
        <v>431.62</v>
      </c>
      <c r="I51" s="89">
        <f t="shared" si="6"/>
        <v>492.133124</v>
      </c>
      <c r="J51" s="26">
        <f t="shared" si="7"/>
        <v>0</v>
      </c>
      <c r="K51" s="89">
        <f t="shared" si="8"/>
        <v>0</v>
      </c>
    </row>
    <row r="52" spans="1:11" ht="15">
      <c r="A52" s="126" t="s">
        <v>2</v>
      </c>
      <c r="B52" s="127"/>
      <c r="C52" s="127"/>
      <c r="D52" s="127"/>
      <c r="E52" s="127"/>
      <c r="F52" s="127"/>
      <c r="G52" s="127"/>
      <c r="H52" s="127"/>
      <c r="I52" s="128"/>
      <c r="J52" s="54">
        <f>SUM(J32:J51)</f>
        <v>28850.434144</v>
      </c>
      <c r="K52" s="54">
        <f>SUM(K32:K51)</f>
        <v>34900.37018399679</v>
      </c>
    </row>
    <row r="53" spans="1:11" ht="17.25">
      <c r="A53" s="129" t="s">
        <v>1</v>
      </c>
      <c r="B53" s="129"/>
      <c r="C53" s="129"/>
      <c r="D53" s="129"/>
      <c r="E53" s="129"/>
      <c r="F53" s="129"/>
      <c r="G53" s="129"/>
      <c r="H53" s="129"/>
      <c r="I53" s="115"/>
      <c r="J53" s="138">
        <f>J14+J21+J24+J30+J52</f>
        <v>76675.3713004</v>
      </c>
      <c r="K53" s="139"/>
    </row>
    <row r="54" spans="1:11" ht="17.25">
      <c r="A54" s="129" t="s">
        <v>0</v>
      </c>
      <c r="B54" s="129"/>
      <c r="C54" s="129"/>
      <c r="D54" s="129"/>
      <c r="E54" s="129"/>
      <c r="F54" s="129"/>
      <c r="G54" s="129"/>
      <c r="H54" s="129"/>
      <c r="I54" s="115"/>
      <c r="J54" s="138">
        <f>K14+K21+K24+K30+K52</f>
        <v>92703.88538621887</v>
      </c>
      <c r="K54" s="139"/>
    </row>
  </sheetData>
  <sheetProtection algorithmName="SHA-512" hashValue="YpLgvlKCQBV/uqMe9pA/KLto8SuvTTnKcDPk0YlVoS5sCghtc+o7hFwkx/v4YJnKfDksa+GVIwZX+GA9Z76GLA==" saltValue="Ztlqnw09Y7YhWnrEjriVOg==" spinCount="100000" sheet="1" objects="1" scenarios="1"/>
  <autoFilter ref="A8:K54"/>
  <mergeCells count="15">
    <mergeCell ref="A7:K7"/>
    <mergeCell ref="A1:J1"/>
    <mergeCell ref="A2:K2"/>
    <mergeCell ref="A3:J3"/>
    <mergeCell ref="I4:J4"/>
    <mergeCell ref="I5:J5"/>
    <mergeCell ref="J53:K53"/>
    <mergeCell ref="A54:H54"/>
    <mergeCell ref="J54:K54"/>
    <mergeCell ref="A14:I14"/>
    <mergeCell ref="A21:I21"/>
    <mergeCell ref="A24:I24"/>
    <mergeCell ref="A30:I30"/>
    <mergeCell ref="A52:I52"/>
    <mergeCell ref="A53:H53"/>
  </mergeCells>
  <printOptions/>
  <pageMargins left="0.5118110236220472" right="0.5118110236220472" top="1.3779527559055118" bottom="1.1811023622047245" header="0.31496062992125984" footer="0.31496062992125984"/>
  <pageSetup horizontalDpi="360" verticalDpi="360" orientation="portrait" paperSize="9" scale="61" r:id="rId2"/>
  <headerFooter scaleWithDoc="0">
    <oddHeader>&amp;C&amp;G</oddHeader>
    <oddFooter>&amp;C&amp;G&amp;R&amp;G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view="pageBreakPreview" zoomScale="115" zoomScaleSheetLayoutView="115" workbookViewId="0" topLeftCell="A1">
      <selection activeCell="E12" sqref="E12"/>
    </sheetView>
  </sheetViews>
  <sheetFormatPr defaultColWidth="9.140625" defaultRowHeight="15"/>
  <cols>
    <col min="1" max="1" width="9.140625" style="30" customWidth="1"/>
    <col min="2" max="2" width="10.57421875" style="30" customWidth="1"/>
    <col min="3" max="3" width="9.140625" style="30" customWidth="1"/>
    <col min="4" max="4" width="12.140625" style="30" customWidth="1"/>
    <col min="5" max="5" width="30.57421875" style="30" customWidth="1"/>
    <col min="6" max="6" width="6.7109375" style="30" customWidth="1"/>
    <col min="7" max="7" width="17.421875" style="30" customWidth="1"/>
    <col min="8" max="8" width="14.421875" style="30" customWidth="1"/>
    <col min="9" max="9" width="11.8515625" style="30" customWidth="1"/>
    <col min="10" max="11" width="14.421875" style="30" customWidth="1"/>
    <col min="12" max="16384" width="9.140625" style="30" customWidth="1"/>
  </cols>
  <sheetData>
    <row r="1" spans="1:11" ht="18.75">
      <c r="A1" s="148" t="s">
        <v>70</v>
      </c>
      <c r="B1" s="149"/>
      <c r="C1" s="149"/>
      <c r="D1" s="149"/>
      <c r="E1" s="149"/>
      <c r="F1" s="149"/>
      <c r="G1" s="149"/>
      <c r="H1" s="149"/>
      <c r="I1" s="149"/>
      <c r="J1" s="149"/>
      <c r="K1" s="29"/>
    </row>
    <row r="2" spans="1:11" ht="18.75">
      <c r="A2" s="150" t="str">
        <f>'CBUQ NÃO DESONERADA TV.5'!A2:K2</f>
        <v>PREFEITURA MUNICIPAL DE OURÉM</v>
      </c>
      <c r="B2" s="151"/>
      <c r="C2" s="151"/>
      <c r="D2" s="151"/>
      <c r="E2" s="151"/>
      <c r="F2" s="151"/>
      <c r="G2" s="151"/>
      <c r="H2" s="151"/>
      <c r="I2" s="151"/>
      <c r="J2" s="151"/>
      <c r="K2" s="51"/>
    </row>
    <row r="3" spans="1:11" ht="18.75">
      <c r="A3" s="152" t="s">
        <v>69</v>
      </c>
      <c r="B3" s="153"/>
      <c r="C3" s="153"/>
      <c r="D3" s="153"/>
      <c r="E3" s="153"/>
      <c r="F3" s="153"/>
      <c r="G3" s="153"/>
      <c r="H3" s="153"/>
      <c r="I3" s="153"/>
      <c r="J3" s="153"/>
      <c r="K3" s="31"/>
    </row>
    <row r="4" spans="1:11" ht="18.75">
      <c r="A4" s="32"/>
      <c r="B4" s="33"/>
      <c r="C4" s="33"/>
      <c r="D4" s="33"/>
      <c r="E4" s="33"/>
      <c r="F4" s="33"/>
      <c r="G4" s="33"/>
      <c r="H4" s="33"/>
      <c r="I4" s="154" t="s">
        <v>68</v>
      </c>
      <c r="J4" s="154"/>
      <c r="K4" s="34">
        <v>14.02</v>
      </c>
    </row>
    <row r="5" spans="1:11" ht="15">
      <c r="A5" s="35" t="s">
        <v>105</v>
      </c>
      <c r="B5" s="36"/>
      <c r="C5" s="36"/>
      <c r="D5" s="36"/>
      <c r="E5" s="36"/>
      <c r="F5" s="36"/>
      <c r="G5" s="36"/>
      <c r="H5" s="37"/>
      <c r="I5" s="154" t="s">
        <v>66</v>
      </c>
      <c r="J5" s="154"/>
      <c r="K5" s="34">
        <v>27.03</v>
      </c>
    </row>
    <row r="6" spans="1:11" ht="15">
      <c r="A6" s="35"/>
      <c r="B6" s="36"/>
      <c r="C6" s="36"/>
      <c r="D6" s="36"/>
      <c r="E6" s="36"/>
      <c r="F6" s="36"/>
      <c r="G6" s="36"/>
      <c r="H6" s="37"/>
      <c r="I6" s="37"/>
      <c r="J6" s="38"/>
      <c r="K6" s="39"/>
    </row>
    <row r="7" spans="1:13" ht="18.75">
      <c r="A7" s="155" t="str">
        <f>'CBUQ NÃO DESONERADA TV.5'!A7:K7</f>
        <v>TV. 5 (Trecho:  Entre Rua Hermenegildo Alves e coordenada 1°32'6.02"S  47°6'24.48"O)</v>
      </c>
      <c r="B7" s="156"/>
      <c r="C7" s="156"/>
      <c r="D7" s="156"/>
      <c r="E7" s="156"/>
      <c r="F7" s="156"/>
      <c r="G7" s="156"/>
      <c r="H7" s="156"/>
      <c r="I7" s="156"/>
      <c r="J7" s="156"/>
      <c r="K7" s="157"/>
      <c r="M7" s="40"/>
    </row>
    <row r="8" spans="1:11" ht="51.75">
      <c r="A8" s="61" t="s">
        <v>65</v>
      </c>
      <c r="B8" s="61" t="s">
        <v>64</v>
      </c>
      <c r="C8" s="61" t="s">
        <v>63</v>
      </c>
      <c r="D8" s="10" t="s">
        <v>62</v>
      </c>
      <c r="E8" s="61" t="s">
        <v>61</v>
      </c>
      <c r="F8" s="61" t="s">
        <v>60</v>
      </c>
      <c r="G8" s="10" t="s">
        <v>59</v>
      </c>
      <c r="H8" s="10" t="s">
        <v>106</v>
      </c>
      <c r="I8" s="10" t="s">
        <v>58</v>
      </c>
      <c r="J8" s="52" t="s">
        <v>57</v>
      </c>
      <c r="K8" s="52" t="s">
        <v>56</v>
      </c>
    </row>
    <row r="9" spans="1:11" ht="21" customHeight="1">
      <c r="A9" s="72">
        <v>1</v>
      </c>
      <c r="B9" s="41"/>
      <c r="C9" s="41"/>
      <c r="D9" s="41"/>
      <c r="E9" s="69" t="s">
        <v>55</v>
      </c>
      <c r="F9" s="42"/>
      <c r="G9" s="42"/>
      <c r="H9" s="43"/>
      <c r="I9" s="43"/>
      <c r="J9" s="55"/>
      <c r="K9" s="55"/>
    </row>
    <row r="10" spans="1:11" ht="30">
      <c r="A10" s="44" t="s">
        <v>54</v>
      </c>
      <c r="B10" s="45">
        <v>72961</v>
      </c>
      <c r="C10" s="45" t="s">
        <v>6</v>
      </c>
      <c r="D10" s="45" t="s">
        <v>5</v>
      </c>
      <c r="E10" s="84" t="s">
        <v>53</v>
      </c>
      <c r="F10" s="44" t="s">
        <v>27</v>
      </c>
      <c r="G10" s="89">
        <f>'MEMORIAL QUANT. CBUQ TV.5'!I9</f>
        <v>7902.72</v>
      </c>
      <c r="H10" s="46">
        <v>1.2</v>
      </c>
      <c r="I10" s="46">
        <f>IF(D10="S",($K$5/100)*H10,($K$4/100)*H10)+H10</f>
        <v>1.52436</v>
      </c>
      <c r="J10" s="56">
        <f>G10*H10</f>
        <v>9483.264</v>
      </c>
      <c r="K10" s="56">
        <f>I10*G10</f>
        <v>12046.5902592</v>
      </c>
    </row>
    <row r="11" spans="1:11" ht="90">
      <c r="A11" s="44" t="s">
        <v>52</v>
      </c>
      <c r="B11" s="81">
        <v>96387</v>
      </c>
      <c r="C11" s="45" t="s">
        <v>6</v>
      </c>
      <c r="D11" s="45" t="s">
        <v>5</v>
      </c>
      <c r="E11" s="84" t="s">
        <v>51</v>
      </c>
      <c r="F11" s="44" t="s">
        <v>25</v>
      </c>
      <c r="G11" s="89">
        <f>'MEMORIAL QUANT. CBUQ TV.5'!I10</f>
        <v>1185.408</v>
      </c>
      <c r="H11" s="46">
        <v>6.23</v>
      </c>
      <c r="I11" s="46">
        <f aca="true" t="shared" si="0" ref="I11:I13">IF(D11="S",($K$5/100)*H11,($K$4/100)*H11)+H11</f>
        <v>7.913969000000001</v>
      </c>
      <c r="J11" s="56">
        <f aca="true" t="shared" si="1" ref="J11:J13">G11*H11</f>
        <v>7385.09184</v>
      </c>
      <c r="K11" s="56">
        <f aca="true" t="shared" si="2" ref="K11:K13">I11*G11</f>
        <v>9381.282164352</v>
      </c>
    </row>
    <row r="12" spans="1:11" ht="60">
      <c r="A12" s="44" t="s">
        <v>95</v>
      </c>
      <c r="B12" s="81" t="s">
        <v>97</v>
      </c>
      <c r="C12" s="45" t="s">
        <v>6</v>
      </c>
      <c r="D12" s="45" t="s">
        <v>5</v>
      </c>
      <c r="E12" s="84" t="s">
        <v>98</v>
      </c>
      <c r="F12" s="44" t="s">
        <v>25</v>
      </c>
      <c r="G12" s="89">
        <f>'MEMORIAL QUANT. CBUQ TV.5'!I11</f>
        <v>1185.408</v>
      </c>
      <c r="H12" s="46">
        <v>4.33</v>
      </c>
      <c r="I12" s="46">
        <f t="shared" si="0"/>
        <v>5.500399</v>
      </c>
      <c r="J12" s="56">
        <f t="shared" si="1"/>
        <v>5132.81664</v>
      </c>
      <c r="K12" s="56">
        <f t="shared" si="2"/>
        <v>6520.216977791999</v>
      </c>
    </row>
    <row r="13" spans="1:11" ht="60">
      <c r="A13" s="44" t="s">
        <v>96</v>
      </c>
      <c r="B13" s="48">
        <v>72838</v>
      </c>
      <c r="C13" s="45" t="s">
        <v>6</v>
      </c>
      <c r="D13" s="45" t="s">
        <v>5</v>
      </c>
      <c r="E13" s="63" t="s">
        <v>109</v>
      </c>
      <c r="F13" s="47" t="s">
        <v>99</v>
      </c>
      <c r="G13" s="89">
        <f>'MEMORIAL QUANT. CBUQ TV.5'!I12</f>
        <v>5234.7617279999995</v>
      </c>
      <c r="H13" s="46">
        <v>0.83</v>
      </c>
      <c r="I13" s="46">
        <f t="shared" si="0"/>
        <v>1.054349</v>
      </c>
      <c r="J13" s="56">
        <f t="shared" si="1"/>
        <v>4344.852234239999</v>
      </c>
      <c r="K13" s="56">
        <f t="shared" si="2"/>
        <v>5519.265793155071</v>
      </c>
    </row>
    <row r="14" spans="1:11" ht="15">
      <c r="A14" s="126" t="s">
        <v>2</v>
      </c>
      <c r="B14" s="127"/>
      <c r="C14" s="127"/>
      <c r="D14" s="127"/>
      <c r="E14" s="127"/>
      <c r="F14" s="127"/>
      <c r="G14" s="127"/>
      <c r="H14" s="127"/>
      <c r="I14" s="128"/>
      <c r="J14" s="56">
        <f>SUM(J10:J13)</f>
        <v>26346.02471424</v>
      </c>
      <c r="K14" s="56">
        <f>SUM(K10:K13)</f>
        <v>33467.35519449907</v>
      </c>
    </row>
    <row r="15" spans="1:11" ht="33" customHeight="1">
      <c r="A15" s="72">
        <v>2</v>
      </c>
      <c r="B15" s="41"/>
      <c r="C15" s="41"/>
      <c r="D15" s="41"/>
      <c r="E15" s="69" t="s">
        <v>50</v>
      </c>
      <c r="F15" s="42"/>
      <c r="G15" s="42"/>
      <c r="H15" s="43"/>
      <c r="I15" s="43"/>
      <c r="J15" s="55"/>
      <c r="K15" s="55"/>
    </row>
    <row r="16" spans="1:11" ht="30">
      <c r="A16" s="47" t="s">
        <v>49</v>
      </c>
      <c r="B16" s="48">
        <v>96401</v>
      </c>
      <c r="C16" s="48" t="s">
        <v>6</v>
      </c>
      <c r="D16" s="48" t="s">
        <v>5</v>
      </c>
      <c r="E16" s="85" t="s">
        <v>100</v>
      </c>
      <c r="F16" s="47" t="s">
        <v>27</v>
      </c>
      <c r="G16" s="26">
        <f>'MEMORIAL QUANT. CBUQ TV.5'!H16</f>
        <v>6720</v>
      </c>
      <c r="H16" s="49">
        <v>4.28</v>
      </c>
      <c r="I16" s="46">
        <f aca="true" t="shared" si="3" ref="I16:I20">IF(D16="S",($K$5/100)*H16,($K$4/100)*H16)+H16</f>
        <v>5.436884</v>
      </c>
      <c r="J16" s="57">
        <f>G16*H16</f>
        <v>28761.600000000002</v>
      </c>
      <c r="K16" s="56">
        <f>I16*G16</f>
        <v>36535.86048</v>
      </c>
    </row>
    <row r="17" spans="1:11" ht="75">
      <c r="A17" s="47" t="s">
        <v>48</v>
      </c>
      <c r="B17" s="48">
        <v>72840</v>
      </c>
      <c r="C17" s="48" t="s">
        <v>6</v>
      </c>
      <c r="D17" s="48" t="s">
        <v>5</v>
      </c>
      <c r="E17" s="63" t="s">
        <v>145</v>
      </c>
      <c r="F17" s="47" t="s">
        <v>99</v>
      </c>
      <c r="G17" s="26">
        <f>'MEMORIAL QUANT. CBUQ TV.5'!H17</f>
        <v>580.608</v>
      </c>
      <c r="H17" s="49">
        <v>0.56</v>
      </c>
      <c r="I17" s="46">
        <f t="shared" si="3"/>
        <v>0.711368</v>
      </c>
      <c r="J17" s="57">
        <f>G17*H17</f>
        <v>325.14048</v>
      </c>
      <c r="K17" s="56">
        <f>I17*G17</f>
        <v>413.02595174399994</v>
      </c>
    </row>
    <row r="18" spans="1:11" ht="75">
      <c r="A18" s="44" t="s">
        <v>47</v>
      </c>
      <c r="B18" s="45">
        <v>95996</v>
      </c>
      <c r="C18" s="45" t="s">
        <v>6</v>
      </c>
      <c r="D18" s="45" t="s">
        <v>5</v>
      </c>
      <c r="E18" s="84" t="s">
        <v>46</v>
      </c>
      <c r="F18" s="44" t="s">
        <v>25</v>
      </c>
      <c r="G18" s="89">
        <f>'MEMORIAL QUANT. CBUQ TV.5'!H18</f>
        <v>336</v>
      </c>
      <c r="H18" s="46">
        <v>641.91</v>
      </c>
      <c r="I18" s="46">
        <f t="shared" si="3"/>
        <v>815.418273</v>
      </c>
      <c r="J18" s="57">
        <f>G18*H18</f>
        <v>215681.75999999998</v>
      </c>
      <c r="K18" s="56">
        <f>I18*G18</f>
        <v>273980.539728</v>
      </c>
    </row>
    <row r="19" spans="1:11" ht="60">
      <c r="A19" s="44" t="s">
        <v>45</v>
      </c>
      <c r="B19" s="48">
        <v>95303</v>
      </c>
      <c r="C19" s="48" t="s">
        <v>6</v>
      </c>
      <c r="D19" s="48" t="s">
        <v>5</v>
      </c>
      <c r="E19" s="85" t="s">
        <v>44</v>
      </c>
      <c r="F19" s="47" t="s">
        <v>22</v>
      </c>
      <c r="G19" s="89">
        <f>'MEMORIAL QUANT. CBUQ TV.5'!H19</f>
        <v>24192</v>
      </c>
      <c r="H19" s="46">
        <v>0.95</v>
      </c>
      <c r="I19" s="46">
        <f t="shared" si="3"/>
        <v>1.206785</v>
      </c>
      <c r="J19" s="57">
        <f>G19*H19</f>
        <v>22982.399999999998</v>
      </c>
      <c r="K19" s="56">
        <f>I19*G19</f>
        <v>29194.54272</v>
      </c>
    </row>
    <row r="20" spans="1:11" ht="45">
      <c r="A20" s="44" t="s">
        <v>43</v>
      </c>
      <c r="B20" s="45">
        <v>94963</v>
      </c>
      <c r="C20" s="45" t="s">
        <v>6</v>
      </c>
      <c r="D20" s="45" t="s">
        <v>5</v>
      </c>
      <c r="E20" s="66" t="s">
        <v>146</v>
      </c>
      <c r="F20" s="44" t="s">
        <v>25</v>
      </c>
      <c r="G20" s="89">
        <f>'MEMORIAL QUANT. CBUQ TV.5'!G22:H22</f>
        <v>0.42336</v>
      </c>
      <c r="H20" s="50">
        <v>339.24</v>
      </c>
      <c r="I20" s="46">
        <f t="shared" si="3"/>
        <v>430.936572</v>
      </c>
      <c r="J20" s="57">
        <f>G20*H20</f>
        <v>143.6206464</v>
      </c>
      <c r="K20" s="56">
        <f>I20*G20</f>
        <v>182.44130712192</v>
      </c>
    </row>
    <row r="21" spans="1:11" ht="15">
      <c r="A21" s="140" t="s">
        <v>2</v>
      </c>
      <c r="B21" s="141"/>
      <c r="C21" s="141"/>
      <c r="D21" s="141"/>
      <c r="E21" s="141"/>
      <c r="F21" s="141"/>
      <c r="G21" s="141"/>
      <c r="H21" s="141"/>
      <c r="I21" s="142"/>
      <c r="J21" s="56">
        <f>SUM(J16:J20)</f>
        <v>267894.52112640004</v>
      </c>
      <c r="K21" s="56">
        <f>SUM(K16:K20)</f>
        <v>340306.410186866</v>
      </c>
    </row>
    <row r="22" spans="1:11" ht="15" customHeight="1">
      <c r="A22" s="72">
        <v>3</v>
      </c>
      <c r="B22" s="41"/>
      <c r="C22" s="41"/>
      <c r="D22" s="41"/>
      <c r="E22" s="69" t="s">
        <v>42</v>
      </c>
      <c r="F22" s="42"/>
      <c r="G22" s="42"/>
      <c r="H22" s="43"/>
      <c r="I22" s="43"/>
      <c r="J22" s="55"/>
      <c r="K22" s="55"/>
    </row>
    <row r="23" spans="1:11" ht="105">
      <c r="A23" s="44" t="s">
        <v>41</v>
      </c>
      <c r="B23" s="45">
        <v>94996</v>
      </c>
      <c r="C23" s="45" t="s">
        <v>6</v>
      </c>
      <c r="D23" s="45" t="s">
        <v>5</v>
      </c>
      <c r="E23" s="62" t="s">
        <v>113</v>
      </c>
      <c r="F23" s="44" t="s">
        <v>27</v>
      </c>
      <c r="G23" s="89">
        <f>'MEMORIAL QUANT. CBUQ TV.5'!I26</f>
        <v>28.560000000000002</v>
      </c>
      <c r="H23" s="46">
        <v>80.97</v>
      </c>
      <c r="I23" s="46">
        <f aca="true" t="shared" si="4" ref="I23">IF(D23="S",($K$5/100)*H23,($K$4/100)*H23)+H23</f>
        <v>102.856191</v>
      </c>
      <c r="J23" s="56">
        <f>G23*H23</f>
        <v>2312.5032</v>
      </c>
      <c r="K23" s="56">
        <f>G23*I23</f>
        <v>2937.57281496</v>
      </c>
    </row>
    <row r="24" spans="1:11" ht="15">
      <c r="A24" s="126" t="s">
        <v>2</v>
      </c>
      <c r="B24" s="127"/>
      <c r="C24" s="127"/>
      <c r="D24" s="127"/>
      <c r="E24" s="127"/>
      <c r="F24" s="127"/>
      <c r="G24" s="127"/>
      <c r="H24" s="127"/>
      <c r="I24" s="128"/>
      <c r="J24" s="56">
        <f>J23</f>
        <v>2312.5032</v>
      </c>
      <c r="K24" s="56">
        <f>K23</f>
        <v>2937.57281496</v>
      </c>
    </row>
    <row r="25" spans="1:11" ht="21" customHeight="1">
      <c r="A25" s="72">
        <v>4</v>
      </c>
      <c r="B25" s="69"/>
      <c r="C25" s="69"/>
      <c r="D25" s="69"/>
      <c r="E25" s="69" t="s">
        <v>40</v>
      </c>
      <c r="F25" s="42"/>
      <c r="G25" s="42"/>
      <c r="H25" s="43"/>
      <c r="I25" s="43"/>
      <c r="J25" s="55"/>
      <c r="K25" s="55"/>
    </row>
    <row r="26" spans="1:11" ht="75">
      <c r="A26" s="44" t="s">
        <v>39</v>
      </c>
      <c r="B26" s="45">
        <v>72947</v>
      </c>
      <c r="C26" s="45" t="s">
        <v>6</v>
      </c>
      <c r="D26" s="45" t="s">
        <v>5</v>
      </c>
      <c r="E26" s="62" t="s">
        <v>147</v>
      </c>
      <c r="F26" s="44" t="s">
        <v>27</v>
      </c>
      <c r="G26" s="89">
        <f>SUM('MEMORIAL QUANT. CBUQ TV.5'!G30:G31)</f>
        <v>464.94000000000005</v>
      </c>
      <c r="H26" s="46">
        <v>24.57</v>
      </c>
      <c r="I26" s="46">
        <f aca="true" t="shared" si="5" ref="I26:I29">IF(D26="S",($K$5/100)*H26,($K$4/100)*H26)+H26</f>
        <v>31.211271</v>
      </c>
      <c r="J26" s="56">
        <f>G26*H26</f>
        <v>11423.575800000002</v>
      </c>
      <c r="K26" s="56">
        <f>I26*G26</f>
        <v>14511.368338740001</v>
      </c>
    </row>
    <row r="27" spans="1:11" ht="45">
      <c r="A27" s="82" t="s">
        <v>38</v>
      </c>
      <c r="B27" s="88">
        <v>36178</v>
      </c>
      <c r="C27" s="88" t="s">
        <v>6</v>
      </c>
      <c r="D27" s="88" t="s">
        <v>10</v>
      </c>
      <c r="E27" s="92" t="s">
        <v>122</v>
      </c>
      <c r="F27" s="90" t="s">
        <v>14</v>
      </c>
      <c r="G27" s="91">
        <f>'MEMORIAL QUANT. CBUQ TV.5'!G32</f>
        <v>41.99999999999999</v>
      </c>
      <c r="H27" s="46">
        <v>6.67</v>
      </c>
      <c r="I27" s="46">
        <f t="shared" si="5"/>
        <v>7.605134</v>
      </c>
      <c r="J27" s="56">
        <f>G27*H27</f>
        <v>280.13999999999993</v>
      </c>
      <c r="K27" s="56">
        <f>I27*G27</f>
        <v>319.4156279999999</v>
      </c>
    </row>
    <row r="28" spans="1:11" ht="30">
      <c r="A28" s="44" t="s">
        <v>37</v>
      </c>
      <c r="B28" s="45">
        <v>34723</v>
      </c>
      <c r="C28" s="45" t="s">
        <v>6</v>
      </c>
      <c r="D28" s="45" t="s">
        <v>10</v>
      </c>
      <c r="E28" s="84" t="s">
        <v>36</v>
      </c>
      <c r="F28" s="44" t="s">
        <v>27</v>
      </c>
      <c r="G28" s="89">
        <f>SUM('MEMORIAL QUANT. CBUQ TV.5'!G35:G38)</f>
        <v>1.305</v>
      </c>
      <c r="H28" s="46">
        <v>519.75</v>
      </c>
      <c r="I28" s="46">
        <f t="shared" si="5"/>
        <v>592.61895</v>
      </c>
      <c r="J28" s="56">
        <f>G28*H28</f>
        <v>678.27375</v>
      </c>
      <c r="K28" s="56">
        <f>I28*G28</f>
        <v>773.36772975</v>
      </c>
    </row>
    <row r="29" spans="1:11" ht="60">
      <c r="A29" s="65" t="s">
        <v>132</v>
      </c>
      <c r="B29" s="45">
        <v>21013</v>
      </c>
      <c r="C29" s="67" t="s">
        <v>6</v>
      </c>
      <c r="D29" s="67" t="s">
        <v>10</v>
      </c>
      <c r="E29" s="92" t="s">
        <v>153</v>
      </c>
      <c r="F29" s="65" t="s">
        <v>3</v>
      </c>
      <c r="G29" s="89">
        <f>'MEMORIAL QUANT. CBUQ TV.5'!G41</f>
        <v>25.2</v>
      </c>
      <c r="H29" s="46">
        <v>33.31</v>
      </c>
      <c r="I29" s="46">
        <f t="shared" si="5"/>
        <v>37.980062000000004</v>
      </c>
      <c r="J29" s="56">
        <f>G29*H29</f>
        <v>839.412</v>
      </c>
      <c r="K29" s="56">
        <f>G29*I29</f>
        <v>957.0975624</v>
      </c>
    </row>
    <row r="30" spans="1:11" ht="15.75" customHeight="1">
      <c r="A30" s="126" t="s">
        <v>2</v>
      </c>
      <c r="B30" s="127"/>
      <c r="C30" s="127"/>
      <c r="D30" s="127"/>
      <c r="E30" s="127"/>
      <c r="F30" s="127"/>
      <c r="G30" s="127"/>
      <c r="H30" s="127"/>
      <c r="I30" s="128"/>
      <c r="J30" s="56">
        <f>SUM(J26:J29)</f>
        <v>13221.401550000002</v>
      </c>
      <c r="K30" s="56">
        <f>SUM(K26:K29)</f>
        <v>16561.249258890002</v>
      </c>
    </row>
    <row r="31" spans="1:11" ht="15">
      <c r="A31" s="72">
        <v>5</v>
      </c>
      <c r="B31" s="41"/>
      <c r="C31" s="41"/>
      <c r="D31" s="41"/>
      <c r="E31" s="69" t="s">
        <v>35</v>
      </c>
      <c r="F31" s="42"/>
      <c r="G31" s="42"/>
      <c r="H31" s="43"/>
      <c r="I31" s="43"/>
      <c r="J31" s="55"/>
      <c r="K31" s="55"/>
    </row>
    <row r="32" spans="1:11" ht="60">
      <c r="A32" s="47" t="s">
        <v>34</v>
      </c>
      <c r="B32" s="45">
        <v>94265</v>
      </c>
      <c r="C32" s="45" t="s">
        <v>6</v>
      </c>
      <c r="D32" s="48" t="s">
        <v>5</v>
      </c>
      <c r="E32" s="84" t="s">
        <v>33</v>
      </c>
      <c r="F32" s="47" t="s">
        <v>3</v>
      </c>
      <c r="G32" s="26">
        <f>'MEMORIAL QUANT. CBUQ TV.5'!K46</f>
        <v>2688</v>
      </c>
      <c r="H32" s="49">
        <v>30.08</v>
      </c>
      <c r="I32" s="46">
        <f aca="true" t="shared" si="6" ref="I32:I51">IF(D32="S",($K$5/100)*H32,($K$4/100)*H32)+H32</f>
        <v>38.210623999999996</v>
      </c>
      <c r="J32" s="57">
        <f aca="true" t="shared" si="7" ref="J32:J51">G32*H32</f>
        <v>80855.04</v>
      </c>
      <c r="K32" s="56">
        <f aca="true" t="shared" si="8" ref="K32:K51">I32*G32</f>
        <v>102710.157312</v>
      </c>
    </row>
    <row r="33" spans="1:11" ht="60">
      <c r="A33" s="44" t="s">
        <v>32</v>
      </c>
      <c r="B33" s="45">
        <v>94281</v>
      </c>
      <c r="C33" s="45" t="s">
        <v>6</v>
      </c>
      <c r="D33" s="45" t="s">
        <v>5</v>
      </c>
      <c r="E33" s="84" t="s">
        <v>31</v>
      </c>
      <c r="F33" s="44" t="s">
        <v>3</v>
      </c>
      <c r="G33" s="89">
        <f>'MEMORIAL QUANT. CBUQ TV.5'!K47</f>
        <v>2688</v>
      </c>
      <c r="H33" s="46">
        <v>35.81</v>
      </c>
      <c r="I33" s="46">
        <f t="shared" si="6"/>
        <v>45.489443</v>
      </c>
      <c r="J33" s="57">
        <f t="shared" si="7"/>
        <v>96257.28</v>
      </c>
      <c r="K33" s="56">
        <f t="shared" si="8"/>
        <v>122275.622784</v>
      </c>
    </row>
    <row r="34" spans="1:11" ht="165">
      <c r="A34" s="82" t="s">
        <v>30</v>
      </c>
      <c r="B34" s="2">
        <v>90105</v>
      </c>
      <c r="C34" s="2" t="s">
        <v>6</v>
      </c>
      <c r="D34" s="2" t="s">
        <v>5</v>
      </c>
      <c r="E34" s="62" t="s">
        <v>151</v>
      </c>
      <c r="F34" s="44" t="s">
        <v>25</v>
      </c>
      <c r="G34" s="89">
        <f>'MEMORIAL QUANT. CBUQ TV.5'!K48</f>
        <v>177.408</v>
      </c>
      <c r="H34" s="46">
        <v>11.38</v>
      </c>
      <c r="I34" s="46">
        <f t="shared" si="6"/>
        <v>14.456014000000001</v>
      </c>
      <c r="J34" s="57">
        <f t="shared" si="7"/>
        <v>2018.90304</v>
      </c>
      <c r="K34" s="56">
        <f t="shared" si="8"/>
        <v>2564.612531712</v>
      </c>
    </row>
    <row r="35" spans="1:11" ht="60">
      <c r="A35" s="44" t="s">
        <v>29</v>
      </c>
      <c r="B35" s="45">
        <v>94097</v>
      </c>
      <c r="C35" s="45" t="s">
        <v>6</v>
      </c>
      <c r="D35" s="45" t="s">
        <v>5</v>
      </c>
      <c r="E35" s="84" t="s">
        <v>28</v>
      </c>
      <c r="F35" s="44" t="s">
        <v>27</v>
      </c>
      <c r="G35" s="89">
        <f>'MEMORIAL QUANT. CBUQ TV.5'!K49</f>
        <v>1182.72</v>
      </c>
      <c r="H35" s="46">
        <v>4.15</v>
      </c>
      <c r="I35" s="46">
        <f t="shared" si="6"/>
        <v>5.271745</v>
      </c>
      <c r="J35" s="57">
        <f t="shared" si="7"/>
        <v>4908.2880000000005</v>
      </c>
      <c r="K35" s="56">
        <f t="shared" si="8"/>
        <v>6234.9982464</v>
      </c>
    </row>
    <row r="36" spans="1:11" ht="45">
      <c r="A36" s="65" t="s">
        <v>26</v>
      </c>
      <c r="B36" s="2">
        <v>95290</v>
      </c>
      <c r="C36" s="2" t="s">
        <v>6</v>
      </c>
      <c r="D36" s="2" t="s">
        <v>5</v>
      </c>
      <c r="E36" s="77" t="s">
        <v>23</v>
      </c>
      <c r="F36" s="70" t="s">
        <v>136</v>
      </c>
      <c r="G36" s="89">
        <f>'MEMORIAL QUANT. CBUQ TV.5'!K50</f>
        <v>1217.4624</v>
      </c>
      <c r="H36" s="46">
        <v>1.74</v>
      </c>
      <c r="I36" s="46">
        <f t="shared" si="6"/>
        <v>2.210322</v>
      </c>
      <c r="J36" s="57">
        <f t="shared" si="7"/>
        <v>2118.384576</v>
      </c>
      <c r="K36" s="56">
        <f t="shared" si="8"/>
        <v>2690.9839268928</v>
      </c>
    </row>
    <row r="37" spans="1:11" ht="30">
      <c r="A37" s="70" t="s">
        <v>24</v>
      </c>
      <c r="B37" s="2">
        <v>7781</v>
      </c>
      <c r="C37" s="2" t="s">
        <v>6</v>
      </c>
      <c r="D37" s="2" t="s">
        <v>10</v>
      </c>
      <c r="E37" s="62" t="s">
        <v>9</v>
      </c>
      <c r="F37" s="70" t="s">
        <v>3</v>
      </c>
      <c r="G37" s="89">
        <f>'MEMORIAL QUANT. CBUQ TV.5'!K52</f>
        <v>0</v>
      </c>
      <c r="H37" s="46">
        <v>51.95</v>
      </c>
      <c r="I37" s="46">
        <f t="shared" si="6"/>
        <v>59.23339</v>
      </c>
      <c r="J37" s="57">
        <f t="shared" si="7"/>
        <v>0</v>
      </c>
      <c r="K37" s="56">
        <f t="shared" si="8"/>
        <v>0</v>
      </c>
    </row>
    <row r="38" spans="1:11" ht="165">
      <c r="A38" s="82" t="s">
        <v>21</v>
      </c>
      <c r="B38" s="2">
        <v>90106</v>
      </c>
      <c r="C38" s="2" t="s">
        <v>6</v>
      </c>
      <c r="D38" s="2" t="s">
        <v>5</v>
      </c>
      <c r="E38" s="62" t="s">
        <v>152</v>
      </c>
      <c r="F38" s="70" t="s">
        <v>25</v>
      </c>
      <c r="G38" s="89">
        <f>'MEMORIAL QUANT. CBUQ TV.5'!K53</f>
        <v>0</v>
      </c>
      <c r="H38" s="91">
        <v>9.73</v>
      </c>
      <c r="I38" s="46">
        <f t="shared" si="6"/>
        <v>12.360019000000001</v>
      </c>
      <c r="J38" s="57">
        <f t="shared" si="7"/>
        <v>0</v>
      </c>
      <c r="K38" s="56">
        <f t="shared" si="8"/>
        <v>0</v>
      </c>
    </row>
    <row r="39" spans="1:11" ht="60">
      <c r="A39" s="70" t="s">
        <v>18</v>
      </c>
      <c r="B39" s="2">
        <v>94097</v>
      </c>
      <c r="C39" s="2" t="s">
        <v>6</v>
      </c>
      <c r="D39" s="2" t="s">
        <v>5</v>
      </c>
      <c r="E39" s="62" t="s">
        <v>28</v>
      </c>
      <c r="F39" s="70" t="s">
        <v>25</v>
      </c>
      <c r="G39" s="89">
        <f>'MEMORIAL QUANT. CBUQ TV.5'!K54</f>
        <v>0</v>
      </c>
      <c r="H39" s="46">
        <v>4.15</v>
      </c>
      <c r="I39" s="46">
        <f t="shared" si="6"/>
        <v>5.271745</v>
      </c>
      <c r="J39" s="57">
        <f t="shared" si="7"/>
        <v>0</v>
      </c>
      <c r="K39" s="56">
        <f t="shared" si="8"/>
        <v>0</v>
      </c>
    </row>
    <row r="40" spans="1:11" ht="90">
      <c r="A40" s="70" t="s">
        <v>16</v>
      </c>
      <c r="B40" s="2">
        <v>93378</v>
      </c>
      <c r="C40" s="2" t="s">
        <v>6</v>
      </c>
      <c r="D40" s="2" t="s">
        <v>5</v>
      </c>
      <c r="E40" s="62" t="s">
        <v>148</v>
      </c>
      <c r="F40" s="70" t="s">
        <v>25</v>
      </c>
      <c r="G40" s="89">
        <f>'MEMORIAL QUANT. CBUQ TV.5'!K55</f>
        <v>0</v>
      </c>
      <c r="H40" s="46">
        <v>18.15</v>
      </c>
      <c r="I40" s="46">
        <f t="shared" si="6"/>
        <v>23.055944999999998</v>
      </c>
      <c r="J40" s="57">
        <f t="shared" si="7"/>
        <v>0</v>
      </c>
      <c r="K40" s="56">
        <f t="shared" si="8"/>
        <v>0</v>
      </c>
    </row>
    <row r="41" spans="1:11" ht="90">
      <c r="A41" s="70" t="s">
        <v>13</v>
      </c>
      <c r="B41" s="2">
        <v>92809</v>
      </c>
      <c r="C41" s="2" t="s">
        <v>6</v>
      </c>
      <c r="D41" s="2" t="s">
        <v>5</v>
      </c>
      <c r="E41" s="62" t="s">
        <v>149</v>
      </c>
      <c r="F41" s="70" t="s">
        <v>3</v>
      </c>
      <c r="G41" s="89">
        <f>'MEMORIAL QUANT. CBUQ TV.5'!K56</f>
        <v>0</v>
      </c>
      <c r="H41" s="46">
        <v>35.08</v>
      </c>
      <c r="I41" s="46">
        <f t="shared" si="6"/>
        <v>44.562124</v>
      </c>
      <c r="J41" s="57">
        <f t="shared" si="7"/>
        <v>0</v>
      </c>
      <c r="K41" s="56">
        <f t="shared" si="8"/>
        <v>0</v>
      </c>
    </row>
    <row r="42" spans="1:11" ht="45">
      <c r="A42" s="70" t="s">
        <v>11</v>
      </c>
      <c r="B42" s="4">
        <v>95290</v>
      </c>
      <c r="C42" s="2" t="s">
        <v>6</v>
      </c>
      <c r="D42" s="2" t="s">
        <v>5</v>
      </c>
      <c r="E42" s="63" t="s">
        <v>23</v>
      </c>
      <c r="F42" s="3" t="s">
        <v>22</v>
      </c>
      <c r="G42" s="89">
        <f>'MEMORIAL QUANT. CBUQ TV.5'!K57</f>
        <v>0</v>
      </c>
      <c r="H42" s="46">
        <v>1.74</v>
      </c>
      <c r="I42" s="46">
        <f t="shared" si="6"/>
        <v>2.210322</v>
      </c>
      <c r="J42" s="57">
        <f t="shared" si="7"/>
        <v>0</v>
      </c>
      <c r="K42" s="56">
        <f t="shared" si="8"/>
        <v>0</v>
      </c>
    </row>
    <row r="43" spans="1:11" ht="30">
      <c r="A43" s="70" t="s">
        <v>8</v>
      </c>
      <c r="B43" s="2">
        <v>7793</v>
      </c>
      <c r="C43" s="2" t="s">
        <v>6</v>
      </c>
      <c r="D43" s="2" t="s">
        <v>10</v>
      </c>
      <c r="E43" s="62" t="s">
        <v>12</v>
      </c>
      <c r="F43" s="70" t="s">
        <v>3</v>
      </c>
      <c r="G43" s="89">
        <f>'MEMORIAL QUANT. CBUQ TV.5'!K58</f>
        <v>0</v>
      </c>
      <c r="H43" s="46">
        <v>104.87</v>
      </c>
      <c r="I43" s="46">
        <f t="shared" si="6"/>
        <v>119.57277400000001</v>
      </c>
      <c r="J43" s="57">
        <f t="shared" si="7"/>
        <v>0</v>
      </c>
      <c r="K43" s="56">
        <f t="shared" si="8"/>
        <v>0</v>
      </c>
    </row>
    <row r="44" spans="1:11" ht="165">
      <c r="A44" s="82" t="s">
        <v>7</v>
      </c>
      <c r="B44" s="2">
        <v>90106</v>
      </c>
      <c r="C44" s="2" t="s">
        <v>6</v>
      </c>
      <c r="D44" s="2" t="s">
        <v>5</v>
      </c>
      <c r="E44" s="63" t="s">
        <v>152</v>
      </c>
      <c r="F44" s="3" t="s">
        <v>25</v>
      </c>
      <c r="G44" s="89">
        <f>'MEMORIAL QUANT. CBUQ TV.5'!K59</f>
        <v>0</v>
      </c>
      <c r="H44" s="91">
        <v>9.73</v>
      </c>
      <c r="I44" s="46">
        <f t="shared" si="6"/>
        <v>12.360019000000001</v>
      </c>
      <c r="J44" s="57">
        <f t="shared" si="7"/>
        <v>0</v>
      </c>
      <c r="K44" s="56">
        <f t="shared" si="8"/>
        <v>0</v>
      </c>
    </row>
    <row r="45" spans="1:11" ht="60">
      <c r="A45" s="70" t="s">
        <v>138</v>
      </c>
      <c r="B45" s="2">
        <v>94097</v>
      </c>
      <c r="C45" s="2" t="s">
        <v>6</v>
      </c>
      <c r="D45" s="2" t="s">
        <v>5</v>
      </c>
      <c r="E45" s="62" t="s">
        <v>28</v>
      </c>
      <c r="F45" s="70" t="s">
        <v>25</v>
      </c>
      <c r="G45" s="89">
        <f>'MEMORIAL QUANT. CBUQ TV.5'!K60</f>
        <v>0</v>
      </c>
      <c r="H45" s="46">
        <v>4.15</v>
      </c>
      <c r="I45" s="46">
        <f t="shared" si="6"/>
        <v>5.271745</v>
      </c>
      <c r="J45" s="57">
        <f t="shared" si="7"/>
        <v>0</v>
      </c>
      <c r="K45" s="56">
        <f t="shared" si="8"/>
        <v>0</v>
      </c>
    </row>
    <row r="46" spans="1:11" ht="90">
      <c r="A46" s="70" t="s">
        <v>139</v>
      </c>
      <c r="B46" s="2">
        <v>93378</v>
      </c>
      <c r="C46" s="2" t="s">
        <v>6</v>
      </c>
      <c r="D46" s="2" t="s">
        <v>5</v>
      </c>
      <c r="E46" s="62" t="s">
        <v>148</v>
      </c>
      <c r="F46" s="70" t="s">
        <v>25</v>
      </c>
      <c r="G46" s="89">
        <f>'MEMORIAL QUANT. CBUQ TV.5'!K61</f>
        <v>0</v>
      </c>
      <c r="H46" s="46">
        <v>18.15</v>
      </c>
      <c r="I46" s="46">
        <f t="shared" si="6"/>
        <v>23.055944999999998</v>
      </c>
      <c r="J46" s="57">
        <f t="shared" si="7"/>
        <v>0</v>
      </c>
      <c r="K46" s="56">
        <f t="shared" si="8"/>
        <v>0</v>
      </c>
    </row>
    <row r="47" spans="1:11" ht="90">
      <c r="A47" s="70" t="s">
        <v>140</v>
      </c>
      <c r="B47" s="2">
        <v>92811</v>
      </c>
      <c r="C47" s="2" t="s">
        <v>6</v>
      </c>
      <c r="D47" s="2" t="s">
        <v>5</v>
      </c>
      <c r="E47" s="62" t="s">
        <v>4</v>
      </c>
      <c r="F47" s="70" t="s">
        <v>3</v>
      </c>
      <c r="G47" s="89">
        <f>'MEMORIAL QUANT. CBUQ TV.5'!K62</f>
        <v>0</v>
      </c>
      <c r="H47" s="46">
        <v>50.87</v>
      </c>
      <c r="I47" s="46">
        <f t="shared" si="6"/>
        <v>64.620161</v>
      </c>
      <c r="J47" s="57">
        <f t="shared" si="7"/>
        <v>0</v>
      </c>
      <c r="K47" s="56">
        <f t="shared" si="8"/>
        <v>0</v>
      </c>
    </row>
    <row r="48" spans="1:11" ht="45">
      <c r="A48" s="70" t="s">
        <v>141</v>
      </c>
      <c r="B48" s="4">
        <v>95290</v>
      </c>
      <c r="C48" s="2" t="s">
        <v>6</v>
      </c>
      <c r="D48" s="2" t="s">
        <v>5</v>
      </c>
      <c r="E48" s="63" t="s">
        <v>23</v>
      </c>
      <c r="F48" s="3" t="s">
        <v>22</v>
      </c>
      <c r="G48" s="89">
        <f>'MEMORIAL QUANT. CBUQ TV.5'!K63</f>
        <v>0</v>
      </c>
      <c r="H48" s="46">
        <v>1.74</v>
      </c>
      <c r="I48" s="46">
        <f t="shared" si="6"/>
        <v>2.210322</v>
      </c>
      <c r="J48" s="57">
        <f t="shared" si="7"/>
        <v>0</v>
      </c>
      <c r="K48" s="56">
        <f t="shared" si="8"/>
        <v>0</v>
      </c>
    </row>
    <row r="49" spans="1:11" ht="75">
      <c r="A49" s="70" t="s">
        <v>142</v>
      </c>
      <c r="B49" s="2">
        <v>83659</v>
      </c>
      <c r="C49" s="2" t="s">
        <v>20</v>
      </c>
      <c r="D49" s="2" t="s">
        <v>5</v>
      </c>
      <c r="E49" s="62" t="s">
        <v>19</v>
      </c>
      <c r="F49" s="70" t="s">
        <v>14</v>
      </c>
      <c r="G49" s="89">
        <f>'MEMORIAL QUANT. CBUQ TV.5'!K64</f>
        <v>0</v>
      </c>
      <c r="H49" s="46">
        <v>647.98</v>
      </c>
      <c r="I49" s="46">
        <f t="shared" si="6"/>
        <v>823.128994</v>
      </c>
      <c r="J49" s="57">
        <f t="shared" si="7"/>
        <v>0</v>
      </c>
      <c r="K49" s="56">
        <f t="shared" si="8"/>
        <v>0</v>
      </c>
    </row>
    <row r="50" spans="1:11" ht="75">
      <c r="A50" s="70" t="s">
        <v>143</v>
      </c>
      <c r="B50" s="2" t="s">
        <v>150</v>
      </c>
      <c r="C50" s="2" t="s">
        <v>6</v>
      </c>
      <c r="D50" s="2" t="s">
        <v>5</v>
      </c>
      <c r="E50" s="62" t="s">
        <v>17</v>
      </c>
      <c r="F50" s="70" t="s">
        <v>14</v>
      </c>
      <c r="G50" s="89">
        <f>'MEMORIAL QUANT. CBUQ TV.5'!K65</f>
        <v>0</v>
      </c>
      <c r="H50" s="46">
        <v>319.32</v>
      </c>
      <c r="I50" s="46">
        <f t="shared" si="6"/>
        <v>405.632196</v>
      </c>
      <c r="J50" s="57">
        <f t="shared" si="7"/>
        <v>0</v>
      </c>
      <c r="K50" s="56">
        <f t="shared" si="8"/>
        <v>0</v>
      </c>
    </row>
    <row r="51" spans="1:11" ht="60">
      <c r="A51" s="70" t="s">
        <v>144</v>
      </c>
      <c r="B51" s="2">
        <v>21090</v>
      </c>
      <c r="C51" s="2" t="s">
        <v>6</v>
      </c>
      <c r="D51" s="2" t="s">
        <v>10</v>
      </c>
      <c r="E51" s="62" t="s">
        <v>15</v>
      </c>
      <c r="F51" s="70" t="s">
        <v>14</v>
      </c>
      <c r="G51" s="89">
        <f>'MEMORIAL QUANT. CBUQ TV.5'!K66</f>
        <v>0</v>
      </c>
      <c r="H51" s="46">
        <v>431.62</v>
      </c>
      <c r="I51" s="46">
        <f t="shared" si="6"/>
        <v>492.133124</v>
      </c>
      <c r="J51" s="57">
        <f t="shared" si="7"/>
        <v>0</v>
      </c>
      <c r="K51" s="56">
        <f t="shared" si="8"/>
        <v>0</v>
      </c>
    </row>
    <row r="52" spans="1:11" ht="15">
      <c r="A52" s="126" t="s">
        <v>2</v>
      </c>
      <c r="B52" s="127"/>
      <c r="C52" s="127"/>
      <c r="D52" s="127"/>
      <c r="E52" s="127"/>
      <c r="F52" s="127"/>
      <c r="G52" s="127"/>
      <c r="H52" s="127"/>
      <c r="I52" s="128"/>
      <c r="J52" s="56">
        <f>SUM(J32:J51)</f>
        <v>186157.89561600002</v>
      </c>
      <c r="K52" s="56">
        <f>SUM(K32:K51)</f>
        <v>236476.3748010048</v>
      </c>
    </row>
    <row r="53" spans="1:11" ht="17.25">
      <c r="A53" s="129" t="s">
        <v>1</v>
      </c>
      <c r="B53" s="129"/>
      <c r="C53" s="129"/>
      <c r="D53" s="129"/>
      <c r="E53" s="129"/>
      <c r="F53" s="129"/>
      <c r="G53" s="129"/>
      <c r="H53" s="129"/>
      <c r="I53" s="61"/>
      <c r="J53" s="146">
        <f>J14+J21+J24+J30+J52</f>
        <v>495932.34620664</v>
      </c>
      <c r="K53" s="147"/>
    </row>
    <row r="54" spans="1:11" ht="17.25">
      <c r="A54" s="129" t="s">
        <v>0</v>
      </c>
      <c r="B54" s="129"/>
      <c r="C54" s="129"/>
      <c r="D54" s="129"/>
      <c r="E54" s="129"/>
      <c r="F54" s="129"/>
      <c r="G54" s="129"/>
      <c r="H54" s="129"/>
      <c r="I54" s="61"/>
      <c r="J54" s="146">
        <f>K14+K21+K24+K30+K52</f>
        <v>629748.9622562198</v>
      </c>
      <c r="K54" s="147"/>
    </row>
  </sheetData>
  <sheetProtection algorithmName="SHA-512" hashValue="nHw0yo6ia+qp+Lmoni3YecgF857AxpmHteF4oDfs+z6YxBZ9hUA8T666nmZeYkXJaii9CAFivqz6r/rQyaFhJQ==" saltValue="9Kg/il7dCzzY9yQriWRhBQ==" spinCount="100000" sheet="1" objects="1" scenarios="1"/>
  <autoFilter ref="A8:K54"/>
  <mergeCells count="15">
    <mergeCell ref="A14:I14"/>
    <mergeCell ref="A21:I21"/>
    <mergeCell ref="A24:I24"/>
    <mergeCell ref="A30:I30"/>
    <mergeCell ref="A7:K7"/>
    <mergeCell ref="A1:J1"/>
    <mergeCell ref="A2:J2"/>
    <mergeCell ref="A3:J3"/>
    <mergeCell ref="I4:J4"/>
    <mergeCell ref="I5:J5"/>
    <mergeCell ref="A52:I52"/>
    <mergeCell ref="A53:H53"/>
    <mergeCell ref="J53:K53"/>
    <mergeCell ref="A54:H54"/>
    <mergeCell ref="J54:K54"/>
  </mergeCells>
  <printOptions/>
  <pageMargins left="0.5118110236220472" right="0.5118110236220472" top="1.3779527559055118" bottom="1.1811023622047245" header="0.31496062992125984" footer="0.31496062992125984"/>
  <pageSetup horizontalDpi="360" verticalDpi="360" orientation="portrait" paperSize="9" scale="61" r:id="rId2"/>
  <headerFooter scaleWithDoc="0">
    <oddHeader>&amp;C&amp;G</oddHeader>
    <oddFooter>&amp;C&amp;G&amp;R&amp;G</oddFooter>
  </headerFooter>
  <legacyDrawingHF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view="pageBreakPreview" zoomScale="115" zoomScaleSheetLayoutView="115" workbookViewId="0" topLeftCell="A1">
      <selection activeCell="N54" sqref="N54"/>
    </sheetView>
  </sheetViews>
  <sheetFormatPr defaultColWidth="9.140625" defaultRowHeight="15"/>
  <cols>
    <col min="1" max="1" width="9.140625" style="30" customWidth="1"/>
    <col min="2" max="2" width="10.57421875" style="30" customWidth="1"/>
    <col min="3" max="3" width="9.140625" style="30" customWidth="1"/>
    <col min="4" max="4" width="12.140625" style="30" customWidth="1"/>
    <col min="5" max="5" width="30.57421875" style="30" customWidth="1"/>
    <col min="6" max="6" width="6.7109375" style="30" customWidth="1"/>
    <col min="7" max="7" width="17.421875" style="30" customWidth="1"/>
    <col min="8" max="8" width="14.421875" style="30" customWidth="1"/>
    <col min="9" max="9" width="11.8515625" style="30" customWidth="1"/>
    <col min="10" max="11" width="14.421875" style="30" customWidth="1"/>
    <col min="12" max="16384" width="9.140625" style="30" customWidth="1"/>
  </cols>
  <sheetData>
    <row r="1" spans="1:11" ht="18.75">
      <c r="A1" s="130" t="s">
        <v>70</v>
      </c>
      <c r="B1" s="131"/>
      <c r="C1" s="131"/>
      <c r="D1" s="131"/>
      <c r="E1" s="131"/>
      <c r="F1" s="131"/>
      <c r="G1" s="131"/>
      <c r="H1" s="131"/>
      <c r="I1" s="131"/>
      <c r="J1" s="131"/>
      <c r="K1" s="113"/>
    </row>
    <row r="2" spans="1:11" ht="18.75">
      <c r="A2" s="143" t="str">
        <f>'[6]CBUQ NÃO DESONERADA'!A2:K2</f>
        <v>PREFEITURA MUNICIPAL DE OURÉM</v>
      </c>
      <c r="B2" s="144"/>
      <c r="C2" s="144"/>
      <c r="D2" s="144"/>
      <c r="E2" s="144"/>
      <c r="F2" s="144"/>
      <c r="G2" s="144"/>
      <c r="H2" s="144"/>
      <c r="I2" s="144"/>
      <c r="J2" s="144"/>
      <c r="K2" s="117"/>
    </row>
    <row r="3" spans="1:11" ht="18.75">
      <c r="A3" s="132" t="s">
        <v>69</v>
      </c>
      <c r="B3" s="133"/>
      <c r="C3" s="133"/>
      <c r="D3" s="133"/>
      <c r="E3" s="133"/>
      <c r="F3" s="133"/>
      <c r="G3" s="133"/>
      <c r="H3" s="133"/>
      <c r="I3" s="133"/>
      <c r="J3" s="133"/>
      <c r="K3" s="18"/>
    </row>
    <row r="4" spans="1:11" ht="18.75">
      <c r="A4" s="17"/>
      <c r="B4" s="122"/>
      <c r="C4" s="122"/>
      <c r="D4" s="122"/>
      <c r="E4" s="122"/>
      <c r="F4" s="122"/>
      <c r="G4" s="122"/>
      <c r="H4" s="122"/>
      <c r="I4" s="137" t="s">
        <v>68</v>
      </c>
      <c r="J4" s="137"/>
      <c r="K4" s="114">
        <v>14.02</v>
      </c>
    </row>
    <row r="5" spans="1:11" ht="15">
      <c r="A5" s="15" t="s">
        <v>105</v>
      </c>
      <c r="B5" s="14"/>
      <c r="C5" s="14"/>
      <c r="D5" s="14"/>
      <c r="E5" s="14"/>
      <c r="F5" s="14"/>
      <c r="G5" s="14"/>
      <c r="H5" s="37"/>
      <c r="I5" s="137" t="s">
        <v>66</v>
      </c>
      <c r="J5" s="137"/>
      <c r="K5" s="114">
        <v>27.03</v>
      </c>
    </row>
    <row r="6" spans="1:11" ht="15">
      <c r="A6" s="15"/>
      <c r="B6" s="14"/>
      <c r="C6" s="14"/>
      <c r="D6" s="14"/>
      <c r="E6" s="14"/>
      <c r="F6" s="14"/>
      <c r="G6" s="14"/>
      <c r="H6" s="37"/>
      <c r="I6" s="37"/>
      <c r="J6" s="116"/>
      <c r="K6" s="12"/>
    </row>
    <row r="7" spans="1:13" ht="18.75">
      <c r="A7" s="134" t="str">
        <f>'[6]CBUQ NÃO DESONERADA'!A7:K7</f>
        <v>RUA F (Trecho: Entre Tv. 4 e coordenada  1°31'59.96"S  47° 6'14.38"O)</v>
      </c>
      <c r="B7" s="135"/>
      <c r="C7" s="135"/>
      <c r="D7" s="135"/>
      <c r="E7" s="135"/>
      <c r="F7" s="135"/>
      <c r="G7" s="135"/>
      <c r="H7" s="135"/>
      <c r="I7" s="135"/>
      <c r="J7" s="135"/>
      <c r="K7" s="136"/>
      <c r="M7" s="40"/>
    </row>
    <row r="8" spans="1:11" ht="51.75">
      <c r="A8" s="115" t="s">
        <v>65</v>
      </c>
      <c r="B8" s="115" t="s">
        <v>64</v>
      </c>
      <c r="C8" s="115" t="s">
        <v>63</v>
      </c>
      <c r="D8" s="10" t="s">
        <v>62</v>
      </c>
      <c r="E8" s="115" t="s">
        <v>61</v>
      </c>
      <c r="F8" s="115" t="s">
        <v>60</v>
      </c>
      <c r="G8" s="10" t="s">
        <v>59</v>
      </c>
      <c r="H8" s="10" t="s">
        <v>106</v>
      </c>
      <c r="I8" s="10" t="s">
        <v>58</v>
      </c>
      <c r="J8" s="52" t="s">
        <v>57</v>
      </c>
      <c r="K8" s="52" t="s">
        <v>56</v>
      </c>
    </row>
    <row r="9" spans="1:11" ht="21" customHeight="1">
      <c r="A9" s="118">
        <v>1</v>
      </c>
      <c r="B9" s="41"/>
      <c r="C9" s="41"/>
      <c r="D9" s="41"/>
      <c r="E9" s="123" t="s">
        <v>55</v>
      </c>
      <c r="F9" s="42"/>
      <c r="G9" s="42"/>
      <c r="H9" s="43"/>
      <c r="I9" s="43"/>
      <c r="J9" s="55"/>
      <c r="K9" s="55"/>
    </row>
    <row r="10" spans="1:11" ht="30">
      <c r="A10" s="44" t="s">
        <v>54</v>
      </c>
      <c r="B10" s="45">
        <v>72961</v>
      </c>
      <c r="C10" s="45" t="s">
        <v>6</v>
      </c>
      <c r="D10" s="45" t="s">
        <v>5</v>
      </c>
      <c r="E10" s="84" t="s">
        <v>53</v>
      </c>
      <c r="F10" s="44" t="s">
        <v>27</v>
      </c>
      <c r="G10" s="89">
        <f>'[6]MEMORIAL QUANT. CBUQ'!I9</f>
        <v>1170.12</v>
      </c>
      <c r="H10" s="46">
        <v>1.2</v>
      </c>
      <c r="I10" s="46">
        <f>IF(D10="S",($K$5/100)*H10,($K$4/100)*H10)+H10</f>
        <v>1.52436</v>
      </c>
      <c r="J10" s="56">
        <f>G10*H10</f>
        <v>1404.1439999999998</v>
      </c>
      <c r="K10" s="56">
        <f>I10*G10</f>
        <v>1783.6841231999997</v>
      </c>
    </row>
    <row r="11" spans="1:11" ht="90">
      <c r="A11" s="44" t="s">
        <v>52</v>
      </c>
      <c r="B11" s="88">
        <v>96387</v>
      </c>
      <c r="C11" s="45" t="s">
        <v>6</v>
      </c>
      <c r="D11" s="45" t="s">
        <v>5</v>
      </c>
      <c r="E11" s="84" t="s">
        <v>51</v>
      </c>
      <c r="F11" s="44" t="s">
        <v>25</v>
      </c>
      <c r="G11" s="89">
        <f>'[6]MEMORIAL QUANT. CBUQ'!I10</f>
        <v>175.51799999999997</v>
      </c>
      <c r="H11" s="46">
        <v>6.23</v>
      </c>
      <c r="I11" s="46">
        <f aca="true" t="shared" si="0" ref="I11:I13">IF(D11="S",($K$5/100)*H11,($K$4/100)*H11)+H11</f>
        <v>7.913969000000001</v>
      </c>
      <c r="J11" s="56">
        <f aca="true" t="shared" si="1" ref="J11:J13">G11*H11</f>
        <v>1093.47714</v>
      </c>
      <c r="K11" s="56">
        <f aca="true" t="shared" si="2" ref="K11:K13">I11*G11</f>
        <v>1389.0440109419999</v>
      </c>
    </row>
    <row r="12" spans="1:11" ht="60">
      <c r="A12" s="44" t="s">
        <v>95</v>
      </c>
      <c r="B12" s="88" t="s">
        <v>97</v>
      </c>
      <c r="C12" s="45" t="s">
        <v>6</v>
      </c>
      <c r="D12" s="45" t="s">
        <v>5</v>
      </c>
      <c r="E12" s="84" t="s">
        <v>98</v>
      </c>
      <c r="F12" s="44" t="s">
        <v>25</v>
      </c>
      <c r="G12" s="89">
        <f>'[6]MEMORIAL QUANT. CBUQ'!I11</f>
        <v>175.51799999999997</v>
      </c>
      <c r="H12" s="46">
        <v>4.33</v>
      </c>
      <c r="I12" s="46">
        <f t="shared" si="0"/>
        <v>5.500399</v>
      </c>
      <c r="J12" s="56">
        <f t="shared" si="1"/>
        <v>759.9929399999999</v>
      </c>
      <c r="K12" s="56">
        <f t="shared" si="2"/>
        <v>965.4190316819999</v>
      </c>
    </row>
    <row r="13" spans="1:11" ht="60">
      <c r="A13" s="44" t="s">
        <v>96</v>
      </c>
      <c r="B13" s="48">
        <v>72838</v>
      </c>
      <c r="C13" s="45" t="s">
        <v>6</v>
      </c>
      <c r="D13" s="45" t="s">
        <v>5</v>
      </c>
      <c r="E13" s="63" t="s">
        <v>109</v>
      </c>
      <c r="F13" s="47" t="s">
        <v>99</v>
      </c>
      <c r="G13" s="89">
        <f>'[6]MEMORIAL QUANT. CBUQ'!I12</f>
        <v>775.0874879999998</v>
      </c>
      <c r="H13" s="46">
        <v>0.83</v>
      </c>
      <c r="I13" s="46">
        <f t="shared" si="0"/>
        <v>1.054349</v>
      </c>
      <c r="J13" s="56">
        <f t="shared" si="1"/>
        <v>643.3226150399997</v>
      </c>
      <c r="K13" s="56">
        <f t="shared" si="2"/>
        <v>817.2127178853118</v>
      </c>
    </row>
    <row r="14" spans="1:11" ht="15">
      <c r="A14" s="126" t="s">
        <v>2</v>
      </c>
      <c r="B14" s="127"/>
      <c r="C14" s="127"/>
      <c r="D14" s="127"/>
      <c r="E14" s="127"/>
      <c r="F14" s="127"/>
      <c r="G14" s="127"/>
      <c r="H14" s="127"/>
      <c r="I14" s="128"/>
      <c r="J14" s="56">
        <f>SUM(J10:J13)</f>
        <v>3900.936695039999</v>
      </c>
      <c r="K14" s="56">
        <f>SUM(K10:K13)</f>
        <v>4955.35988370931</v>
      </c>
    </row>
    <row r="15" spans="1:11" ht="33" customHeight="1">
      <c r="A15" s="118">
        <v>2</v>
      </c>
      <c r="B15" s="41"/>
      <c r="C15" s="41"/>
      <c r="D15" s="41"/>
      <c r="E15" s="123" t="s">
        <v>50</v>
      </c>
      <c r="F15" s="42"/>
      <c r="G15" s="42"/>
      <c r="H15" s="43"/>
      <c r="I15" s="43"/>
      <c r="J15" s="55"/>
      <c r="K15" s="55"/>
    </row>
    <row r="16" spans="1:11" ht="30">
      <c r="A16" s="47" t="s">
        <v>49</v>
      </c>
      <c r="B16" s="48">
        <v>96401</v>
      </c>
      <c r="C16" s="48" t="s">
        <v>6</v>
      </c>
      <c r="D16" s="48" t="s">
        <v>5</v>
      </c>
      <c r="E16" s="85" t="s">
        <v>100</v>
      </c>
      <c r="F16" s="47" t="s">
        <v>27</v>
      </c>
      <c r="G16" s="26">
        <f>'[6]MEMORIAL QUANT. CBUQ'!H16</f>
        <v>995</v>
      </c>
      <c r="H16" s="49">
        <v>4.28</v>
      </c>
      <c r="I16" s="46">
        <f aca="true" t="shared" si="3" ref="I16:I20">IF(D16="S",($K$5/100)*H16,($K$4/100)*H16)+H16</f>
        <v>5.436884</v>
      </c>
      <c r="J16" s="57">
        <f>G16*H16</f>
        <v>4258.6</v>
      </c>
      <c r="K16" s="56">
        <f>I16*G16</f>
        <v>5409.69958</v>
      </c>
    </row>
    <row r="17" spans="1:11" ht="75">
      <c r="A17" s="47" t="s">
        <v>48</v>
      </c>
      <c r="B17" s="48">
        <v>72840</v>
      </c>
      <c r="C17" s="48" t="s">
        <v>6</v>
      </c>
      <c r="D17" s="48" t="s">
        <v>5</v>
      </c>
      <c r="E17" s="63" t="s">
        <v>145</v>
      </c>
      <c r="F17" s="47" t="s">
        <v>99</v>
      </c>
      <c r="G17" s="26">
        <f>'[6]MEMORIAL QUANT. CBUQ'!H17</f>
        <v>85.96799999999999</v>
      </c>
      <c r="H17" s="49">
        <v>0.56</v>
      </c>
      <c r="I17" s="46">
        <f t="shared" si="3"/>
        <v>0.711368</v>
      </c>
      <c r="J17" s="57">
        <f>G17*H17</f>
        <v>48.14208</v>
      </c>
      <c r="K17" s="56">
        <f>I17*G17</f>
        <v>61.15488422399999</v>
      </c>
    </row>
    <row r="18" spans="1:11" ht="75">
      <c r="A18" s="44" t="s">
        <v>47</v>
      </c>
      <c r="B18" s="45">
        <v>95996</v>
      </c>
      <c r="C18" s="45" t="s">
        <v>6</v>
      </c>
      <c r="D18" s="45" t="s">
        <v>5</v>
      </c>
      <c r="E18" s="84" t="s">
        <v>46</v>
      </c>
      <c r="F18" s="44" t="s">
        <v>25</v>
      </c>
      <c r="G18" s="89">
        <f>'[6]MEMORIAL QUANT. CBUQ'!H18</f>
        <v>49.75</v>
      </c>
      <c r="H18" s="46">
        <v>641.91</v>
      </c>
      <c r="I18" s="46">
        <f t="shared" si="3"/>
        <v>815.418273</v>
      </c>
      <c r="J18" s="57">
        <f>G18*H18</f>
        <v>31935.0225</v>
      </c>
      <c r="K18" s="56">
        <f>I18*G18</f>
        <v>40567.05908175</v>
      </c>
    </row>
    <row r="19" spans="1:11" ht="60">
      <c r="A19" s="44" t="s">
        <v>45</v>
      </c>
      <c r="B19" s="48">
        <v>95303</v>
      </c>
      <c r="C19" s="48" t="s">
        <v>6</v>
      </c>
      <c r="D19" s="48" t="s">
        <v>5</v>
      </c>
      <c r="E19" s="85" t="s">
        <v>44</v>
      </c>
      <c r="F19" s="47" t="s">
        <v>22</v>
      </c>
      <c r="G19" s="89">
        <f>'[6]MEMORIAL QUANT. CBUQ'!H19</f>
        <v>3582</v>
      </c>
      <c r="H19" s="46">
        <v>0.95</v>
      </c>
      <c r="I19" s="46">
        <f t="shared" si="3"/>
        <v>1.206785</v>
      </c>
      <c r="J19" s="57">
        <f>G19*H19</f>
        <v>3402.8999999999996</v>
      </c>
      <c r="K19" s="56">
        <f>I19*G19</f>
        <v>4322.70387</v>
      </c>
    </row>
    <row r="20" spans="1:11" ht="45">
      <c r="A20" s="44" t="s">
        <v>43</v>
      </c>
      <c r="B20" s="45">
        <v>94963</v>
      </c>
      <c r="C20" s="45" t="s">
        <v>6</v>
      </c>
      <c r="D20" s="45" t="s">
        <v>5</v>
      </c>
      <c r="E20" s="93" t="s">
        <v>146</v>
      </c>
      <c r="F20" s="44" t="s">
        <v>25</v>
      </c>
      <c r="G20" s="89">
        <f>'[6]MEMORIAL QUANT. CBUQ'!G22:H22</f>
        <v>0.42336</v>
      </c>
      <c r="H20" s="50">
        <v>339.24</v>
      </c>
      <c r="I20" s="46">
        <f t="shared" si="3"/>
        <v>430.936572</v>
      </c>
      <c r="J20" s="57">
        <f>G20*H20</f>
        <v>143.6206464</v>
      </c>
      <c r="K20" s="56">
        <f>I20*G20</f>
        <v>182.44130712192</v>
      </c>
    </row>
    <row r="21" spans="1:11" ht="15">
      <c r="A21" s="140" t="s">
        <v>2</v>
      </c>
      <c r="B21" s="141"/>
      <c r="C21" s="141"/>
      <c r="D21" s="141"/>
      <c r="E21" s="141"/>
      <c r="F21" s="141"/>
      <c r="G21" s="141"/>
      <c r="H21" s="141"/>
      <c r="I21" s="142"/>
      <c r="J21" s="56">
        <f>SUM(J16:J20)</f>
        <v>39788.2852264</v>
      </c>
      <c r="K21" s="56">
        <f>SUM(K16:K20)</f>
        <v>50543.05872309591</v>
      </c>
    </row>
    <row r="22" spans="1:11" ht="15" customHeight="1">
      <c r="A22" s="118">
        <v>3</v>
      </c>
      <c r="B22" s="41"/>
      <c r="C22" s="41"/>
      <c r="D22" s="41"/>
      <c r="E22" s="123" t="s">
        <v>42</v>
      </c>
      <c r="F22" s="42"/>
      <c r="G22" s="42"/>
      <c r="H22" s="43"/>
      <c r="I22" s="43"/>
      <c r="J22" s="55"/>
      <c r="K22" s="55"/>
    </row>
    <row r="23" spans="1:11" ht="105">
      <c r="A23" s="44" t="s">
        <v>41</v>
      </c>
      <c r="B23" s="45">
        <v>94996</v>
      </c>
      <c r="C23" s="45" t="s">
        <v>6</v>
      </c>
      <c r="D23" s="45" t="s">
        <v>5</v>
      </c>
      <c r="E23" s="62" t="s">
        <v>113</v>
      </c>
      <c r="F23" s="44" t="s">
        <v>27</v>
      </c>
      <c r="G23" s="89">
        <f>'[6]MEMORIAL QUANT. CBUQ'!I26</f>
        <v>12.24</v>
      </c>
      <c r="H23" s="46">
        <v>80.97</v>
      </c>
      <c r="I23" s="46">
        <f aca="true" t="shared" si="4" ref="I23">IF(D23="S",($K$5/100)*H23,($K$4/100)*H23)+H23</f>
        <v>102.856191</v>
      </c>
      <c r="J23" s="56">
        <f>G23*H23</f>
        <v>991.0728</v>
      </c>
      <c r="K23" s="56">
        <f>G23*I23</f>
        <v>1258.95977784</v>
      </c>
    </row>
    <row r="24" spans="1:11" ht="15">
      <c r="A24" s="126" t="s">
        <v>2</v>
      </c>
      <c r="B24" s="127"/>
      <c r="C24" s="127"/>
      <c r="D24" s="127"/>
      <c r="E24" s="127"/>
      <c r="F24" s="127"/>
      <c r="G24" s="127"/>
      <c r="H24" s="127"/>
      <c r="I24" s="128"/>
      <c r="J24" s="56">
        <f>J23</f>
        <v>991.0728</v>
      </c>
      <c r="K24" s="56">
        <f>K23</f>
        <v>1258.95977784</v>
      </c>
    </row>
    <row r="25" spans="1:11" ht="21" customHeight="1">
      <c r="A25" s="118">
        <v>4</v>
      </c>
      <c r="B25" s="123"/>
      <c r="C25" s="123"/>
      <c r="D25" s="123"/>
      <c r="E25" s="123" t="s">
        <v>40</v>
      </c>
      <c r="F25" s="42"/>
      <c r="G25" s="42"/>
      <c r="H25" s="43"/>
      <c r="I25" s="43"/>
      <c r="J25" s="55"/>
      <c r="K25" s="55"/>
    </row>
    <row r="26" spans="1:11" ht="75">
      <c r="A26" s="44" t="s">
        <v>39</v>
      </c>
      <c r="B26" s="45">
        <v>72947</v>
      </c>
      <c r="C26" s="45" t="s">
        <v>6</v>
      </c>
      <c r="D26" s="45" t="s">
        <v>5</v>
      </c>
      <c r="E26" s="62" t="s">
        <v>147</v>
      </c>
      <c r="F26" s="44" t="s">
        <v>27</v>
      </c>
      <c r="G26" s="89">
        <f>SUM('[6]MEMORIAL QUANT. CBUQ'!G30:G31)</f>
        <v>86.16</v>
      </c>
      <c r="H26" s="46">
        <v>24.57</v>
      </c>
      <c r="I26" s="46">
        <f aca="true" t="shared" si="5" ref="I26:I29">IF(D26="S",($K$5/100)*H26,($K$4/100)*H26)+H26</f>
        <v>31.211271</v>
      </c>
      <c r="J26" s="56">
        <f>G26*H26</f>
        <v>2116.9512</v>
      </c>
      <c r="K26" s="56">
        <f>I26*G26</f>
        <v>2689.16310936</v>
      </c>
    </row>
    <row r="27" spans="1:11" ht="45">
      <c r="A27" s="124" t="s">
        <v>38</v>
      </c>
      <c r="B27" s="88">
        <v>36178</v>
      </c>
      <c r="C27" s="88" t="s">
        <v>6</v>
      </c>
      <c r="D27" s="88" t="s">
        <v>10</v>
      </c>
      <c r="E27" s="92" t="s">
        <v>122</v>
      </c>
      <c r="F27" s="90" t="s">
        <v>14</v>
      </c>
      <c r="G27" s="91">
        <f>'[6]MEMORIAL QUANT. CBUQ'!G32</f>
        <v>17.999999999999996</v>
      </c>
      <c r="H27" s="46">
        <v>6.67</v>
      </c>
      <c r="I27" s="46">
        <f t="shared" si="5"/>
        <v>7.605134</v>
      </c>
      <c r="J27" s="56">
        <f>G27*H27</f>
        <v>120.05999999999997</v>
      </c>
      <c r="K27" s="56">
        <f>I27*G27</f>
        <v>136.89241199999998</v>
      </c>
    </row>
    <row r="28" spans="1:11" ht="30">
      <c r="A28" s="44" t="s">
        <v>37</v>
      </c>
      <c r="B28" s="45">
        <v>34723</v>
      </c>
      <c r="C28" s="45" t="s">
        <v>6</v>
      </c>
      <c r="D28" s="45" t="s">
        <v>10</v>
      </c>
      <c r="E28" s="84" t="s">
        <v>36</v>
      </c>
      <c r="F28" s="44" t="s">
        <v>27</v>
      </c>
      <c r="G28" s="89">
        <f>SUM('[6]MEMORIAL QUANT. CBUQ'!G35:G38)</f>
        <v>0.675</v>
      </c>
      <c r="H28" s="46">
        <v>519.75</v>
      </c>
      <c r="I28" s="46">
        <f t="shared" si="5"/>
        <v>592.61895</v>
      </c>
      <c r="J28" s="56">
        <f>G28*H28</f>
        <v>350.83125</v>
      </c>
      <c r="K28" s="56">
        <f>I28*G28</f>
        <v>400.0177912500001</v>
      </c>
    </row>
    <row r="29" spans="1:11" ht="60">
      <c r="A29" s="65" t="s">
        <v>132</v>
      </c>
      <c r="B29" s="45">
        <v>21013</v>
      </c>
      <c r="C29" s="67" t="s">
        <v>6</v>
      </c>
      <c r="D29" s="67" t="s">
        <v>10</v>
      </c>
      <c r="E29" s="92" t="s">
        <v>153</v>
      </c>
      <c r="F29" s="65" t="s">
        <v>3</v>
      </c>
      <c r="G29" s="89">
        <f>'[6]MEMORIAL QUANT. CBUQ'!G41</f>
        <v>11.2</v>
      </c>
      <c r="H29" s="46">
        <v>33.31</v>
      </c>
      <c r="I29" s="46">
        <f t="shared" si="5"/>
        <v>37.980062000000004</v>
      </c>
      <c r="J29" s="56">
        <f>G29*H29</f>
        <v>373.072</v>
      </c>
      <c r="K29" s="56">
        <f>G29*I29</f>
        <v>425.3766944</v>
      </c>
    </row>
    <row r="30" spans="1:11" ht="15.75" customHeight="1">
      <c r="A30" s="126" t="s">
        <v>2</v>
      </c>
      <c r="B30" s="127"/>
      <c r="C30" s="127"/>
      <c r="D30" s="127"/>
      <c r="E30" s="127"/>
      <c r="F30" s="127"/>
      <c r="G30" s="127"/>
      <c r="H30" s="127"/>
      <c r="I30" s="128"/>
      <c r="J30" s="56">
        <f>SUM(J26:J29)</f>
        <v>2960.91445</v>
      </c>
      <c r="K30" s="56">
        <f>SUM(K26:K29)</f>
        <v>3651.4500070100003</v>
      </c>
    </row>
    <row r="31" spans="1:11" ht="15">
      <c r="A31" s="118">
        <v>5</v>
      </c>
      <c r="B31" s="41"/>
      <c r="C31" s="41"/>
      <c r="D31" s="41"/>
      <c r="E31" s="123" t="s">
        <v>35</v>
      </c>
      <c r="F31" s="42"/>
      <c r="G31" s="42"/>
      <c r="H31" s="43"/>
      <c r="I31" s="43"/>
      <c r="J31" s="55"/>
      <c r="K31" s="55"/>
    </row>
    <row r="32" spans="1:11" ht="60">
      <c r="A32" s="47" t="s">
        <v>34</v>
      </c>
      <c r="B32" s="45">
        <v>94265</v>
      </c>
      <c r="C32" s="45" t="s">
        <v>6</v>
      </c>
      <c r="D32" s="48" t="s">
        <v>5</v>
      </c>
      <c r="E32" s="84" t="s">
        <v>33</v>
      </c>
      <c r="F32" s="47" t="s">
        <v>3</v>
      </c>
      <c r="G32" s="26">
        <f>'[6]MEMORIAL QUANT. CBUQ'!K46</f>
        <v>398</v>
      </c>
      <c r="H32" s="49">
        <v>30.08</v>
      </c>
      <c r="I32" s="46">
        <f aca="true" t="shared" si="6" ref="I32:I51">IF(D32="S",($K$5/100)*H32,($K$4/100)*H32)+H32</f>
        <v>38.210623999999996</v>
      </c>
      <c r="J32" s="57">
        <f aca="true" t="shared" si="7" ref="J32:J51">G32*H32</f>
        <v>11971.84</v>
      </c>
      <c r="K32" s="56">
        <f aca="true" t="shared" si="8" ref="K32:K51">I32*G32</f>
        <v>15207.828351999999</v>
      </c>
    </row>
    <row r="33" spans="1:11" ht="60">
      <c r="A33" s="44" t="s">
        <v>32</v>
      </c>
      <c r="B33" s="45">
        <v>94281</v>
      </c>
      <c r="C33" s="45" t="s">
        <v>6</v>
      </c>
      <c r="D33" s="45" t="s">
        <v>5</v>
      </c>
      <c r="E33" s="84" t="s">
        <v>31</v>
      </c>
      <c r="F33" s="44" t="s">
        <v>3</v>
      </c>
      <c r="G33" s="89">
        <f>'[6]MEMORIAL QUANT. CBUQ'!K47</f>
        <v>398</v>
      </c>
      <c r="H33" s="46">
        <v>35.81</v>
      </c>
      <c r="I33" s="46">
        <f t="shared" si="6"/>
        <v>45.489443</v>
      </c>
      <c r="J33" s="57">
        <f t="shared" si="7"/>
        <v>14252.380000000001</v>
      </c>
      <c r="K33" s="56">
        <f t="shared" si="8"/>
        <v>18104.798314</v>
      </c>
    </row>
    <row r="34" spans="1:11" ht="165">
      <c r="A34" s="124" t="s">
        <v>30</v>
      </c>
      <c r="B34" s="2">
        <v>90105</v>
      </c>
      <c r="C34" s="2" t="s">
        <v>6</v>
      </c>
      <c r="D34" s="2" t="s">
        <v>5</v>
      </c>
      <c r="E34" s="62" t="s">
        <v>151</v>
      </c>
      <c r="F34" s="44" t="s">
        <v>25</v>
      </c>
      <c r="G34" s="89">
        <f>'[6]MEMORIAL QUANT. CBUQ'!K48</f>
        <v>26.268</v>
      </c>
      <c r="H34" s="46">
        <v>11.38</v>
      </c>
      <c r="I34" s="46">
        <f t="shared" si="6"/>
        <v>14.456014000000001</v>
      </c>
      <c r="J34" s="57">
        <f t="shared" si="7"/>
        <v>298.92984</v>
      </c>
      <c r="K34" s="56">
        <f t="shared" si="8"/>
        <v>379.73057575200005</v>
      </c>
    </row>
    <row r="35" spans="1:11" ht="60">
      <c r="A35" s="44" t="s">
        <v>29</v>
      </c>
      <c r="B35" s="45">
        <v>94097</v>
      </c>
      <c r="C35" s="45" t="s">
        <v>6</v>
      </c>
      <c r="D35" s="45" t="s">
        <v>5</v>
      </c>
      <c r="E35" s="84" t="s">
        <v>28</v>
      </c>
      <c r="F35" s="44" t="s">
        <v>27</v>
      </c>
      <c r="G35" s="89">
        <f>'[6]MEMORIAL QUANT. CBUQ'!K49</f>
        <v>175.12</v>
      </c>
      <c r="H35" s="46">
        <v>4.15</v>
      </c>
      <c r="I35" s="46">
        <f t="shared" si="6"/>
        <v>5.271745</v>
      </c>
      <c r="J35" s="57">
        <f t="shared" si="7"/>
        <v>726.748</v>
      </c>
      <c r="K35" s="56">
        <f t="shared" si="8"/>
        <v>923.1879844</v>
      </c>
    </row>
    <row r="36" spans="1:11" ht="45">
      <c r="A36" s="65" t="s">
        <v>26</v>
      </c>
      <c r="B36" s="2">
        <v>95290</v>
      </c>
      <c r="C36" s="2" t="s">
        <v>6</v>
      </c>
      <c r="D36" s="2" t="s">
        <v>5</v>
      </c>
      <c r="E36" s="92" t="s">
        <v>23</v>
      </c>
      <c r="F36" s="124" t="s">
        <v>136</v>
      </c>
      <c r="G36" s="89">
        <f>'[6]MEMORIAL QUANT. CBUQ'!K50</f>
        <v>180.26415</v>
      </c>
      <c r="H36" s="46">
        <v>1.74</v>
      </c>
      <c r="I36" s="46">
        <f t="shared" si="6"/>
        <v>2.210322</v>
      </c>
      <c r="J36" s="57">
        <f t="shared" si="7"/>
        <v>313.659621</v>
      </c>
      <c r="K36" s="56">
        <f t="shared" si="8"/>
        <v>398.4418165563</v>
      </c>
    </row>
    <row r="37" spans="1:11" ht="30">
      <c r="A37" s="124" t="s">
        <v>24</v>
      </c>
      <c r="B37" s="2">
        <v>7781</v>
      </c>
      <c r="C37" s="2" t="s">
        <v>6</v>
      </c>
      <c r="D37" s="2" t="s">
        <v>10</v>
      </c>
      <c r="E37" s="62" t="s">
        <v>9</v>
      </c>
      <c r="F37" s="124" t="s">
        <v>3</v>
      </c>
      <c r="G37" s="89">
        <f>'[6]MEMORIAL QUANT. CBUQ'!K52</f>
        <v>0</v>
      </c>
      <c r="H37" s="46">
        <v>51.95</v>
      </c>
      <c r="I37" s="46">
        <f t="shared" si="6"/>
        <v>59.23339</v>
      </c>
      <c r="J37" s="57">
        <f t="shared" si="7"/>
        <v>0</v>
      </c>
      <c r="K37" s="56">
        <f t="shared" si="8"/>
        <v>0</v>
      </c>
    </row>
    <row r="38" spans="1:11" ht="165">
      <c r="A38" s="124" t="s">
        <v>21</v>
      </c>
      <c r="B38" s="2">
        <v>90106</v>
      </c>
      <c r="C38" s="2" t="s">
        <v>6</v>
      </c>
      <c r="D38" s="2" t="s">
        <v>5</v>
      </c>
      <c r="E38" s="62" t="s">
        <v>152</v>
      </c>
      <c r="F38" s="124" t="s">
        <v>25</v>
      </c>
      <c r="G38" s="89">
        <f>'[6]MEMORIAL QUANT. CBUQ'!K53</f>
        <v>0</v>
      </c>
      <c r="H38" s="91">
        <v>9.73</v>
      </c>
      <c r="I38" s="46">
        <f t="shared" si="6"/>
        <v>12.360019000000001</v>
      </c>
      <c r="J38" s="57">
        <f t="shared" si="7"/>
        <v>0</v>
      </c>
      <c r="K38" s="56">
        <f t="shared" si="8"/>
        <v>0</v>
      </c>
    </row>
    <row r="39" spans="1:11" ht="60">
      <c r="A39" s="124" t="s">
        <v>18</v>
      </c>
      <c r="B39" s="2">
        <v>94097</v>
      </c>
      <c r="C39" s="2" t="s">
        <v>6</v>
      </c>
      <c r="D39" s="2" t="s">
        <v>5</v>
      </c>
      <c r="E39" s="62" t="s">
        <v>28</v>
      </c>
      <c r="F39" s="124" t="s">
        <v>25</v>
      </c>
      <c r="G39" s="89">
        <f>'[6]MEMORIAL QUANT. CBUQ'!K54</f>
        <v>0</v>
      </c>
      <c r="H39" s="46">
        <v>4.15</v>
      </c>
      <c r="I39" s="46">
        <f t="shared" si="6"/>
        <v>5.271745</v>
      </c>
      <c r="J39" s="57">
        <f t="shared" si="7"/>
        <v>0</v>
      </c>
      <c r="K39" s="56">
        <f t="shared" si="8"/>
        <v>0</v>
      </c>
    </row>
    <row r="40" spans="1:11" ht="90">
      <c r="A40" s="124" t="s">
        <v>16</v>
      </c>
      <c r="B40" s="2">
        <v>93378</v>
      </c>
      <c r="C40" s="2" t="s">
        <v>6</v>
      </c>
      <c r="D40" s="2" t="s">
        <v>5</v>
      </c>
      <c r="E40" s="62" t="s">
        <v>148</v>
      </c>
      <c r="F40" s="124" t="s">
        <v>25</v>
      </c>
      <c r="G40" s="89">
        <f>'[6]MEMORIAL QUANT. CBUQ'!K55</f>
        <v>0</v>
      </c>
      <c r="H40" s="46">
        <v>18.15</v>
      </c>
      <c r="I40" s="46">
        <f t="shared" si="6"/>
        <v>23.055944999999998</v>
      </c>
      <c r="J40" s="57">
        <f t="shared" si="7"/>
        <v>0</v>
      </c>
      <c r="K40" s="56">
        <f t="shared" si="8"/>
        <v>0</v>
      </c>
    </row>
    <row r="41" spans="1:11" ht="90">
      <c r="A41" s="124" t="s">
        <v>13</v>
      </c>
      <c r="B41" s="2">
        <v>92809</v>
      </c>
      <c r="C41" s="2" t="s">
        <v>6</v>
      </c>
      <c r="D41" s="2" t="s">
        <v>5</v>
      </c>
      <c r="E41" s="62" t="s">
        <v>149</v>
      </c>
      <c r="F41" s="124" t="s">
        <v>3</v>
      </c>
      <c r="G41" s="89">
        <f>'[6]MEMORIAL QUANT. CBUQ'!K56</f>
        <v>0</v>
      </c>
      <c r="H41" s="46">
        <v>35.08</v>
      </c>
      <c r="I41" s="46">
        <f t="shared" si="6"/>
        <v>44.562124</v>
      </c>
      <c r="J41" s="57">
        <f t="shared" si="7"/>
        <v>0</v>
      </c>
      <c r="K41" s="56">
        <f t="shared" si="8"/>
        <v>0</v>
      </c>
    </row>
    <row r="42" spans="1:11" ht="45">
      <c r="A42" s="124" t="s">
        <v>11</v>
      </c>
      <c r="B42" s="4">
        <v>95290</v>
      </c>
      <c r="C42" s="2" t="s">
        <v>6</v>
      </c>
      <c r="D42" s="2" t="s">
        <v>5</v>
      </c>
      <c r="E42" s="63" t="s">
        <v>23</v>
      </c>
      <c r="F42" s="3" t="s">
        <v>22</v>
      </c>
      <c r="G42" s="89">
        <f>'[6]MEMORIAL QUANT. CBUQ'!K57</f>
        <v>0</v>
      </c>
      <c r="H42" s="46">
        <v>1.74</v>
      </c>
      <c r="I42" s="46">
        <f t="shared" si="6"/>
        <v>2.210322</v>
      </c>
      <c r="J42" s="57">
        <f t="shared" si="7"/>
        <v>0</v>
      </c>
      <c r="K42" s="56">
        <f t="shared" si="8"/>
        <v>0</v>
      </c>
    </row>
    <row r="43" spans="1:11" ht="30">
      <c r="A43" s="124" t="s">
        <v>8</v>
      </c>
      <c r="B43" s="2">
        <v>7793</v>
      </c>
      <c r="C43" s="2" t="s">
        <v>6</v>
      </c>
      <c r="D43" s="2" t="s">
        <v>10</v>
      </c>
      <c r="E43" s="62" t="s">
        <v>12</v>
      </c>
      <c r="F43" s="124" t="s">
        <v>3</v>
      </c>
      <c r="G43" s="89">
        <f>'[6]MEMORIAL QUANT. CBUQ'!K58</f>
        <v>0</v>
      </c>
      <c r="H43" s="46">
        <v>104.87</v>
      </c>
      <c r="I43" s="46">
        <f t="shared" si="6"/>
        <v>119.57277400000001</v>
      </c>
      <c r="J43" s="57">
        <f t="shared" si="7"/>
        <v>0</v>
      </c>
      <c r="K43" s="56">
        <f t="shared" si="8"/>
        <v>0</v>
      </c>
    </row>
    <row r="44" spans="1:11" ht="165">
      <c r="A44" s="124" t="s">
        <v>7</v>
      </c>
      <c r="B44" s="2">
        <v>90106</v>
      </c>
      <c r="C44" s="2" t="s">
        <v>6</v>
      </c>
      <c r="D44" s="2" t="s">
        <v>5</v>
      </c>
      <c r="E44" s="63" t="s">
        <v>152</v>
      </c>
      <c r="F44" s="3" t="s">
        <v>25</v>
      </c>
      <c r="G44" s="89">
        <f>'[6]MEMORIAL QUANT. CBUQ'!K59</f>
        <v>0</v>
      </c>
      <c r="H44" s="91">
        <v>9.73</v>
      </c>
      <c r="I44" s="46">
        <f t="shared" si="6"/>
        <v>12.360019000000001</v>
      </c>
      <c r="J44" s="57">
        <f t="shared" si="7"/>
        <v>0</v>
      </c>
      <c r="K44" s="56">
        <f t="shared" si="8"/>
        <v>0</v>
      </c>
    </row>
    <row r="45" spans="1:11" ht="60">
      <c r="A45" s="124" t="s">
        <v>138</v>
      </c>
      <c r="B45" s="2">
        <v>94097</v>
      </c>
      <c r="C45" s="2" t="s">
        <v>6</v>
      </c>
      <c r="D45" s="2" t="s">
        <v>5</v>
      </c>
      <c r="E45" s="62" t="s">
        <v>28</v>
      </c>
      <c r="F45" s="124" t="s">
        <v>25</v>
      </c>
      <c r="G45" s="89">
        <f>'[6]MEMORIAL QUANT. CBUQ'!K60</f>
        <v>0</v>
      </c>
      <c r="H45" s="46">
        <v>4.15</v>
      </c>
      <c r="I45" s="46">
        <f t="shared" si="6"/>
        <v>5.271745</v>
      </c>
      <c r="J45" s="57">
        <f t="shared" si="7"/>
        <v>0</v>
      </c>
      <c r="K45" s="56">
        <f t="shared" si="8"/>
        <v>0</v>
      </c>
    </row>
    <row r="46" spans="1:11" ht="90">
      <c r="A46" s="124" t="s">
        <v>139</v>
      </c>
      <c r="B46" s="2">
        <v>93378</v>
      </c>
      <c r="C46" s="2" t="s">
        <v>6</v>
      </c>
      <c r="D46" s="2" t="s">
        <v>5</v>
      </c>
      <c r="E46" s="62" t="s">
        <v>148</v>
      </c>
      <c r="F46" s="124" t="s">
        <v>25</v>
      </c>
      <c r="G46" s="89">
        <f>'[6]MEMORIAL QUANT. CBUQ'!K61</f>
        <v>0</v>
      </c>
      <c r="H46" s="46">
        <v>18.15</v>
      </c>
      <c r="I46" s="46">
        <f t="shared" si="6"/>
        <v>23.055944999999998</v>
      </c>
      <c r="J46" s="57">
        <f t="shared" si="7"/>
        <v>0</v>
      </c>
      <c r="K46" s="56">
        <f t="shared" si="8"/>
        <v>0</v>
      </c>
    </row>
    <row r="47" spans="1:11" ht="90">
      <c r="A47" s="124" t="s">
        <v>140</v>
      </c>
      <c r="B47" s="2">
        <v>92811</v>
      </c>
      <c r="C47" s="2" t="s">
        <v>6</v>
      </c>
      <c r="D47" s="2" t="s">
        <v>5</v>
      </c>
      <c r="E47" s="62" t="s">
        <v>4</v>
      </c>
      <c r="F47" s="124" t="s">
        <v>3</v>
      </c>
      <c r="G47" s="89">
        <f>'[6]MEMORIAL QUANT. CBUQ'!K62</f>
        <v>0</v>
      </c>
      <c r="H47" s="46">
        <v>50.87</v>
      </c>
      <c r="I47" s="46">
        <f t="shared" si="6"/>
        <v>64.620161</v>
      </c>
      <c r="J47" s="57">
        <f t="shared" si="7"/>
        <v>0</v>
      </c>
      <c r="K47" s="56">
        <f t="shared" si="8"/>
        <v>0</v>
      </c>
    </row>
    <row r="48" spans="1:11" ht="45">
      <c r="A48" s="124" t="s">
        <v>141</v>
      </c>
      <c r="B48" s="4">
        <v>95290</v>
      </c>
      <c r="C48" s="2" t="s">
        <v>6</v>
      </c>
      <c r="D48" s="2" t="s">
        <v>5</v>
      </c>
      <c r="E48" s="63" t="s">
        <v>23</v>
      </c>
      <c r="F48" s="3" t="s">
        <v>22</v>
      </c>
      <c r="G48" s="89">
        <f>'[6]MEMORIAL QUANT. CBUQ'!K63</f>
        <v>0</v>
      </c>
      <c r="H48" s="46">
        <v>1.74</v>
      </c>
      <c r="I48" s="46">
        <f t="shared" si="6"/>
        <v>2.210322</v>
      </c>
      <c r="J48" s="57">
        <f t="shared" si="7"/>
        <v>0</v>
      </c>
      <c r="K48" s="56">
        <f t="shared" si="8"/>
        <v>0</v>
      </c>
    </row>
    <row r="49" spans="1:11" ht="75">
      <c r="A49" s="124" t="s">
        <v>142</v>
      </c>
      <c r="B49" s="2">
        <v>83659</v>
      </c>
      <c r="C49" s="2" t="s">
        <v>20</v>
      </c>
      <c r="D49" s="2" t="s">
        <v>5</v>
      </c>
      <c r="E49" s="62" t="s">
        <v>19</v>
      </c>
      <c r="F49" s="124" t="s">
        <v>14</v>
      </c>
      <c r="G49" s="89">
        <f>'[6]MEMORIAL QUANT. CBUQ'!K64</f>
        <v>0</v>
      </c>
      <c r="H49" s="46">
        <v>647.98</v>
      </c>
      <c r="I49" s="46">
        <f t="shared" si="6"/>
        <v>823.128994</v>
      </c>
      <c r="J49" s="57">
        <f t="shared" si="7"/>
        <v>0</v>
      </c>
      <c r="K49" s="56">
        <f t="shared" si="8"/>
        <v>0</v>
      </c>
    </row>
    <row r="50" spans="1:11" ht="75">
      <c r="A50" s="124" t="s">
        <v>143</v>
      </c>
      <c r="B50" s="2" t="s">
        <v>150</v>
      </c>
      <c r="C50" s="2" t="s">
        <v>6</v>
      </c>
      <c r="D50" s="2" t="s">
        <v>5</v>
      </c>
      <c r="E50" s="62" t="s">
        <v>17</v>
      </c>
      <c r="F50" s="124" t="s">
        <v>14</v>
      </c>
      <c r="G50" s="89">
        <f>'[6]MEMORIAL QUANT. CBUQ'!K65</f>
        <v>0</v>
      </c>
      <c r="H50" s="46">
        <v>319.32</v>
      </c>
      <c r="I50" s="46">
        <f t="shared" si="6"/>
        <v>405.632196</v>
      </c>
      <c r="J50" s="57">
        <f t="shared" si="7"/>
        <v>0</v>
      </c>
      <c r="K50" s="56">
        <f t="shared" si="8"/>
        <v>0</v>
      </c>
    </row>
    <row r="51" spans="1:11" ht="60">
      <c r="A51" s="124" t="s">
        <v>144</v>
      </c>
      <c r="B51" s="2">
        <v>21090</v>
      </c>
      <c r="C51" s="2" t="s">
        <v>6</v>
      </c>
      <c r="D51" s="2" t="s">
        <v>10</v>
      </c>
      <c r="E51" s="62" t="s">
        <v>15</v>
      </c>
      <c r="F51" s="124" t="s">
        <v>14</v>
      </c>
      <c r="G51" s="89">
        <f>'[6]MEMORIAL QUANT. CBUQ'!K66</f>
        <v>0</v>
      </c>
      <c r="H51" s="46">
        <v>431.62</v>
      </c>
      <c r="I51" s="46">
        <f t="shared" si="6"/>
        <v>492.133124</v>
      </c>
      <c r="J51" s="57">
        <f t="shared" si="7"/>
        <v>0</v>
      </c>
      <c r="K51" s="56">
        <f t="shared" si="8"/>
        <v>0</v>
      </c>
    </row>
    <row r="52" spans="1:11" ht="15">
      <c r="A52" s="126" t="s">
        <v>2</v>
      </c>
      <c r="B52" s="127"/>
      <c r="C52" s="127"/>
      <c r="D52" s="127"/>
      <c r="E52" s="127"/>
      <c r="F52" s="127"/>
      <c r="G52" s="127"/>
      <c r="H52" s="127"/>
      <c r="I52" s="128"/>
      <c r="J52" s="56">
        <f>SUM(J32:J51)</f>
        <v>27563.557461</v>
      </c>
      <c r="K52" s="56">
        <f>SUM(K32:K51)</f>
        <v>35013.98704270829</v>
      </c>
    </row>
    <row r="53" spans="1:11" ht="17.25">
      <c r="A53" s="129" t="s">
        <v>1</v>
      </c>
      <c r="B53" s="129"/>
      <c r="C53" s="129"/>
      <c r="D53" s="129"/>
      <c r="E53" s="129"/>
      <c r="F53" s="129"/>
      <c r="G53" s="129"/>
      <c r="H53" s="129"/>
      <c r="I53" s="115"/>
      <c r="J53" s="146">
        <f>J14+J21+J24+J30+J52</f>
        <v>75204.76663244</v>
      </c>
      <c r="K53" s="147"/>
    </row>
    <row r="54" spans="1:11" ht="17.25">
      <c r="A54" s="129" t="s">
        <v>0</v>
      </c>
      <c r="B54" s="129"/>
      <c r="C54" s="129"/>
      <c r="D54" s="129"/>
      <c r="E54" s="129"/>
      <c r="F54" s="129"/>
      <c r="G54" s="129"/>
      <c r="H54" s="129"/>
      <c r="I54" s="115"/>
      <c r="J54" s="146">
        <f>K14+K21+K24+K30+K52</f>
        <v>95422.81543436351</v>
      </c>
      <c r="K54" s="147"/>
    </row>
  </sheetData>
  <sheetProtection algorithmName="SHA-512" hashValue="nHw0yo6ia+qp+Lmoni3YecgF857AxpmHteF4oDfs+z6YxBZ9hUA8T666nmZeYkXJaii9CAFivqz6r/rQyaFhJQ==" saltValue="9Kg/il7dCzzY9yQriWRhBQ==" spinCount="100000" sheet="1" objects="1" scenarios="1"/>
  <autoFilter ref="A8:K54"/>
  <mergeCells count="15">
    <mergeCell ref="A7:K7"/>
    <mergeCell ref="A1:J1"/>
    <mergeCell ref="A2:J2"/>
    <mergeCell ref="A3:J3"/>
    <mergeCell ref="I4:J4"/>
    <mergeCell ref="I5:J5"/>
    <mergeCell ref="J53:K53"/>
    <mergeCell ref="A54:H54"/>
    <mergeCell ref="J54:K54"/>
    <mergeCell ref="A14:I14"/>
    <mergeCell ref="A21:I21"/>
    <mergeCell ref="A24:I24"/>
    <mergeCell ref="A30:I30"/>
    <mergeCell ref="A52:I52"/>
    <mergeCell ref="A53:H53"/>
  </mergeCells>
  <printOptions/>
  <pageMargins left="0.5118110236220472" right="0.5118110236220472" top="1.3779527559055118" bottom="1.1811023622047245" header="0.31496062992125984" footer="0.31496062992125984"/>
  <pageSetup horizontalDpi="360" verticalDpi="360" orientation="portrait" paperSize="9" scale="61" r:id="rId2"/>
  <headerFooter scaleWithDoc="0">
    <oddHeader>&amp;C&amp;G</oddHeader>
    <oddFooter>&amp;C&amp;G&amp;R&amp;G</oddFooter>
  </headerFooter>
  <legacyDrawingHF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6"/>
  <sheetViews>
    <sheetView view="pageBreakPreview" zoomScale="85" zoomScaleSheetLayoutView="85" workbookViewId="0" topLeftCell="A1">
      <selection activeCell="A5" sqref="A5:L5"/>
    </sheetView>
  </sheetViews>
  <sheetFormatPr defaultColWidth="9.140625" defaultRowHeight="15"/>
  <cols>
    <col min="2" max="2" width="25.8515625" style="99" customWidth="1"/>
    <col min="3" max="3" width="13.57421875" style="0" customWidth="1"/>
    <col min="4" max="4" width="18.140625" style="0" customWidth="1"/>
    <col min="5" max="5" width="23.00390625" style="0" customWidth="1"/>
    <col min="6" max="6" width="14.140625" style="0" customWidth="1"/>
    <col min="7" max="8" width="12.8515625" style="0" customWidth="1"/>
    <col min="9" max="9" width="14.00390625" style="0" customWidth="1"/>
    <col min="10" max="10" width="17.421875" style="0" customWidth="1"/>
    <col min="16" max="16" width="10.00390625" style="0" bestFit="1" customWidth="1"/>
  </cols>
  <sheetData>
    <row r="1" spans="1:12" ht="18.75">
      <c r="A1" s="171" t="s">
        <v>94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2"/>
    </row>
    <row r="2" spans="1:12" ht="18.75">
      <c r="A2" s="144" t="s">
        <v>166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5"/>
    </row>
    <row r="3" spans="1:12" ht="18.75">
      <c r="A3" s="144" t="s">
        <v>169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5"/>
    </row>
    <row r="4" spans="1:12" ht="15">
      <c r="A4" s="13"/>
      <c r="B4" s="98"/>
      <c r="C4" s="13"/>
      <c r="D4" s="13"/>
      <c r="E4" s="13"/>
      <c r="F4" s="13"/>
      <c r="G4" s="13"/>
      <c r="H4" s="13"/>
      <c r="I4" s="13"/>
      <c r="J4" s="13"/>
      <c r="K4" s="13"/>
      <c r="L4" s="68"/>
    </row>
    <row r="5" spans="1:12" ht="18.75">
      <c r="A5" s="173" t="str">
        <f>'[6]CBUQ NÃO DESONERADA'!A7:K7</f>
        <v>RUA F (Trecho: Entre Tv. 4 e coordenada  1°31'59.96"S  47° 6'14.38"O)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4"/>
    </row>
    <row r="6" spans="1:13" ht="15">
      <c r="A6" s="118" t="s">
        <v>93</v>
      </c>
      <c r="B6" s="182" t="s">
        <v>55</v>
      </c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24"/>
    </row>
    <row r="7" spans="1:13" ht="45">
      <c r="A7" s="183" t="s">
        <v>65</v>
      </c>
      <c r="B7" s="184" t="s">
        <v>61</v>
      </c>
      <c r="C7" s="125" t="s">
        <v>85</v>
      </c>
      <c r="D7" s="125" t="s">
        <v>84</v>
      </c>
      <c r="E7" s="120" t="s">
        <v>90</v>
      </c>
      <c r="F7" s="119" t="s">
        <v>101</v>
      </c>
      <c r="G7" s="120" t="s">
        <v>80</v>
      </c>
      <c r="H7" s="120" t="s">
        <v>81</v>
      </c>
      <c r="I7" s="169" t="s">
        <v>78</v>
      </c>
      <c r="J7" s="160" t="s">
        <v>71</v>
      </c>
      <c r="K7" s="161"/>
      <c r="L7" s="162"/>
      <c r="M7" s="23"/>
    </row>
    <row r="8" spans="1:13" ht="15">
      <c r="A8" s="183"/>
      <c r="B8" s="184"/>
      <c r="C8" s="120" t="s">
        <v>77</v>
      </c>
      <c r="D8" s="120" t="s">
        <v>77</v>
      </c>
      <c r="E8" s="120" t="s">
        <v>77</v>
      </c>
      <c r="F8" s="120" t="s">
        <v>102</v>
      </c>
      <c r="G8" s="120" t="s">
        <v>74</v>
      </c>
      <c r="H8" s="120" t="s">
        <v>89</v>
      </c>
      <c r="I8" s="169"/>
      <c r="J8" s="163"/>
      <c r="K8" s="164"/>
      <c r="L8" s="165"/>
      <c r="M8" s="23"/>
    </row>
    <row r="9" spans="1:13" ht="45.75" customHeight="1">
      <c r="A9" s="124" t="s">
        <v>54</v>
      </c>
      <c r="B9" s="62" t="s">
        <v>53</v>
      </c>
      <c r="C9" s="87">
        <v>5.88</v>
      </c>
      <c r="D9" s="87">
        <v>199</v>
      </c>
      <c r="E9" s="89"/>
      <c r="F9" s="89"/>
      <c r="G9" s="89"/>
      <c r="H9" s="89"/>
      <c r="I9" s="89">
        <f>C9*D9</f>
        <v>1170.12</v>
      </c>
      <c r="J9" s="166" t="s">
        <v>27</v>
      </c>
      <c r="K9" s="167"/>
      <c r="L9" s="168"/>
      <c r="M9" s="23"/>
    </row>
    <row r="10" spans="1:13" ht="97.5" customHeight="1">
      <c r="A10" s="124" t="s">
        <v>52</v>
      </c>
      <c r="B10" s="62" t="s">
        <v>51</v>
      </c>
      <c r="C10" s="121">
        <f>C9</f>
        <v>5.88</v>
      </c>
      <c r="D10" s="121">
        <f>D9</f>
        <v>199</v>
      </c>
      <c r="E10" s="87">
        <v>0.15</v>
      </c>
      <c r="F10" s="89"/>
      <c r="G10" s="89"/>
      <c r="H10" s="89"/>
      <c r="I10" s="89">
        <f>C10*D10*E10</f>
        <v>175.51799999999997</v>
      </c>
      <c r="J10" s="166" t="s">
        <v>25</v>
      </c>
      <c r="K10" s="167"/>
      <c r="L10" s="168"/>
      <c r="M10" s="23"/>
    </row>
    <row r="11" spans="1:13" ht="100.5" customHeight="1">
      <c r="A11" s="124" t="s">
        <v>95</v>
      </c>
      <c r="B11" s="62" t="s">
        <v>98</v>
      </c>
      <c r="C11" s="121">
        <f>C9</f>
        <v>5.88</v>
      </c>
      <c r="D11" s="121">
        <f>D9</f>
        <v>199</v>
      </c>
      <c r="E11" s="121">
        <f>+E10</f>
        <v>0.15</v>
      </c>
      <c r="F11" s="89"/>
      <c r="G11" s="89"/>
      <c r="H11" s="89"/>
      <c r="I11" s="89">
        <f>C11*D11*E11</f>
        <v>175.51799999999997</v>
      </c>
      <c r="J11" s="166" t="s">
        <v>25</v>
      </c>
      <c r="K11" s="167"/>
      <c r="L11" s="168"/>
      <c r="M11" s="23"/>
    </row>
    <row r="12" spans="1:13" ht="78.75" customHeight="1">
      <c r="A12" s="124" t="s">
        <v>96</v>
      </c>
      <c r="B12" s="63" t="s">
        <v>107</v>
      </c>
      <c r="C12" s="89"/>
      <c r="D12" s="89"/>
      <c r="E12" s="89"/>
      <c r="F12" s="89">
        <v>1.6</v>
      </c>
      <c r="G12" s="89">
        <f>I11*F12</f>
        <v>280.82879999999994</v>
      </c>
      <c r="H12" s="87">
        <v>2.76</v>
      </c>
      <c r="I12" s="89">
        <f>G12*H12</f>
        <v>775.0874879999998</v>
      </c>
      <c r="J12" s="166" t="s">
        <v>108</v>
      </c>
      <c r="K12" s="167"/>
      <c r="L12" s="168"/>
      <c r="M12" s="23"/>
    </row>
    <row r="13" spans="1:13" ht="15">
      <c r="A13" s="118" t="s">
        <v>92</v>
      </c>
      <c r="B13" s="179" t="s">
        <v>91</v>
      </c>
      <c r="C13" s="180"/>
      <c r="D13" s="180"/>
      <c r="E13" s="180"/>
      <c r="F13" s="180"/>
      <c r="G13" s="180"/>
      <c r="H13" s="180"/>
      <c r="I13" s="180"/>
      <c r="J13" s="180"/>
      <c r="K13" s="180"/>
      <c r="L13" s="181"/>
      <c r="M13" s="21"/>
    </row>
    <row r="14" spans="1:13" ht="15">
      <c r="A14" s="175" t="s">
        <v>65</v>
      </c>
      <c r="B14" s="177" t="s">
        <v>61</v>
      </c>
      <c r="C14" s="125" t="s">
        <v>85</v>
      </c>
      <c r="D14" s="125" t="s">
        <v>84</v>
      </c>
      <c r="E14" s="125" t="s">
        <v>90</v>
      </c>
      <c r="F14" s="125" t="s">
        <v>80</v>
      </c>
      <c r="G14" s="125" t="s">
        <v>81</v>
      </c>
      <c r="H14" s="175" t="s">
        <v>78</v>
      </c>
      <c r="I14" s="185" t="s">
        <v>71</v>
      </c>
      <c r="J14" s="186"/>
      <c r="K14" s="186"/>
      <c r="L14" s="187"/>
      <c r="M14" s="22"/>
    </row>
    <row r="15" spans="1:13" ht="15">
      <c r="A15" s="176"/>
      <c r="B15" s="178"/>
      <c r="C15" s="125" t="s">
        <v>77</v>
      </c>
      <c r="D15" s="125" t="s">
        <v>77</v>
      </c>
      <c r="E15" s="125" t="s">
        <v>77</v>
      </c>
      <c r="F15" s="125" t="s">
        <v>74</v>
      </c>
      <c r="G15" s="125" t="s">
        <v>89</v>
      </c>
      <c r="H15" s="176"/>
      <c r="I15" s="188"/>
      <c r="J15" s="189"/>
      <c r="K15" s="189"/>
      <c r="L15" s="190"/>
      <c r="M15" s="21"/>
    </row>
    <row r="16" spans="1:13" ht="30">
      <c r="A16" s="124" t="s">
        <v>49</v>
      </c>
      <c r="B16" s="63" t="s">
        <v>100</v>
      </c>
      <c r="C16" s="121">
        <f>+C9-(2*(C46+C47))</f>
        <v>5</v>
      </c>
      <c r="D16" s="121">
        <f>+D9</f>
        <v>199</v>
      </c>
      <c r="E16" s="89"/>
      <c r="F16" s="89"/>
      <c r="G16" s="89"/>
      <c r="H16" s="89">
        <f>C16*D16</f>
        <v>995</v>
      </c>
      <c r="I16" s="166" t="s">
        <v>27</v>
      </c>
      <c r="J16" s="167"/>
      <c r="K16" s="167"/>
      <c r="L16" s="168"/>
      <c r="M16" s="21"/>
    </row>
    <row r="17" spans="1:12" ht="90">
      <c r="A17" s="124" t="s">
        <v>48</v>
      </c>
      <c r="B17" s="63" t="s">
        <v>103</v>
      </c>
      <c r="C17" s="89"/>
      <c r="D17" s="89"/>
      <c r="E17" s="89"/>
      <c r="F17" s="89">
        <f>(0.0012)*H16</f>
        <v>1.194</v>
      </c>
      <c r="G17" s="87">
        <v>72</v>
      </c>
      <c r="H17" s="89">
        <f>F17*G17</f>
        <v>85.96799999999999</v>
      </c>
      <c r="I17" s="166" t="s">
        <v>99</v>
      </c>
      <c r="J17" s="167"/>
      <c r="K17" s="167"/>
      <c r="L17" s="168"/>
    </row>
    <row r="18" spans="1:14" ht="75">
      <c r="A18" s="124" t="s">
        <v>47</v>
      </c>
      <c r="B18" s="62" t="s">
        <v>46</v>
      </c>
      <c r="C18" s="121">
        <f>C16</f>
        <v>5</v>
      </c>
      <c r="D18" s="121">
        <f>D16</f>
        <v>199</v>
      </c>
      <c r="E18" s="89">
        <v>0.05</v>
      </c>
      <c r="F18" s="89"/>
      <c r="G18" s="89"/>
      <c r="H18" s="89">
        <f>C18*D18*E18</f>
        <v>49.75</v>
      </c>
      <c r="I18" s="166" t="s">
        <v>25</v>
      </c>
      <c r="J18" s="167"/>
      <c r="K18" s="167"/>
      <c r="L18" s="168"/>
      <c r="N18" s="20"/>
    </row>
    <row r="19" spans="1:12" ht="60">
      <c r="A19" s="124" t="s">
        <v>45</v>
      </c>
      <c r="B19" s="63" t="s">
        <v>44</v>
      </c>
      <c r="C19" s="89"/>
      <c r="D19" s="89"/>
      <c r="E19" s="89"/>
      <c r="F19" s="89">
        <f>H18</f>
        <v>49.75</v>
      </c>
      <c r="G19" s="87">
        <f>G17</f>
        <v>72</v>
      </c>
      <c r="H19" s="89">
        <f>F19*G19</f>
        <v>3582</v>
      </c>
      <c r="I19" s="166" t="s">
        <v>110</v>
      </c>
      <c r="J19" s="167"/>
      <c r="K19" s="167"/>
      <c r="L19" s="168"/>
    </row>
    <row r="20" spans="1:12" ht="15">
      <c r="A20" s="195" t="s">
        <v>65</v>
      </c>
      <c r="B20" s="205" t="s">
        <v>61</v>
      </c>
      <c r="C20" s="120" t="s">
        <v>85</v>
      </c>
      <c r="D20" s="120" t="s">
        <v>112</v>
      </c>
      <c r="E20" s="120" t="s">
        <v>90</v>
      </c>
      <c r="F20" s="120" t="s">
        <v>82</v>
      </c>
      <c r="G20" s="207" t="s">
        <v>78</v>
      </c>
      <c r="H20" s="208"/>
      <c r="I20" s="160" t="s">
        <v>71</v>
      </c>
      <c r="J20" s="161"/>
      <c r="K20" s="161"/>
      <c r="L20" s="162"/>
    </row>
    <row r="21" spans="1:12" ht="15">
      <c r="A21" s="196"/>
      <c r="B21" s="206"/>
      <c r="C21" s="120" t="s">
        <v>77</v>
      </c>
      <c r="D21" s="120" t="s">
        <v>77</v>
      </c>
      <c r="E21" s="120" t="s">
        <v>77</v>
      </c>
      <c r="F21" s="120" t="s">
        <v>71</v>
      </c>
      <c r="G21" s="209"/>
      <c r="H21" s="210"/>
      <c r="I21" s="163"/>
      <c r="J21" s="164"/>
      <c r="K21" s="164"/>
      <c r="L21" s="165"/>
    </row>
    <row r="22" spans="1:12" ht="89.25" customHeight="1">
      <c r="A22" s="124" t="s">
        <v>43</v>
      </c>
      <c r="B22" s="62" t="s">
        <v>111</v>
      </c>
      <c r="C22" s="89">
        <f>C9</f>
        <v>5.88</v>
      </c>
      <c r="D22" s="121">
        <v>0.3</v>
      </c>
      <c r="E22" s="89">
        <v>0.12</v>
      </c>
      <c r="F22" s="87">
        <v>2</v>
      </c>
      <c r="G22" s="211">
        <f>C22*D22*E22*F22</f>
        <v>0.42336</v>
      </c>
      <c r="H22" s="212"/>
      <c r="I22" s="166" t="s">
        <v>25</v>
      </c>
      <c r="J22" s="167"/>
      <c r="K22" s="167"/>
      <c r="L22" s="168"/>
    </row>
    <row r="23" spans="1:12" ht="15">
      <c r="A23" s="118" t="s">
        <v>88</v>
      </c>
      <c r="B23" s="158" t="s">
        <v>42</v>
      </c>
      <c r="C23" s="158"/>
      <c r="D23" s="158"/>
      <c r="E23" s="158"/>
      <c r="F23" s="158"/>
      <c r="G23" s="158"/>
      <c r="H23" s="158"/>
      <c r="I23" s="158"/>
      <c r="J23" s="158"/>
      <c r="K23" s="158"/>
      <c r="L23" s="158"/>
    </row>
    <row r="24" spans="1:12" ht="15">
      <c r="A24" s="191" t="s">
        <v>65</v>
      </c>
      <c r="B24" s="192" t="s">
        <v>61</v>
      </c>
      <c r="C24" s="169" t="s">
        <v>114</v>
      </c>
      <c r="D24" s="169"/>
      <c r="E24" s="169" t="s">
        <v>115</v>
      </c>
      <c r="F24" s="169"/>
      <c r="G24" s="120" t="s">
        <v>112</v>
      </c>
      <c r="H24" s="120" t="s">
        <v>82</v>
      </c>
      <c r="I24" s="169" t="s">
        <v>78</v>
      </c>
      <c r="J24" s="160" t="s">
        <v>71</v>
      </c>
      <c r="K24" s="161"/>
      <c r="L24" s="162"/>
    </row>
    <row r="25" spans="1:12" ht="15">
      <c r="A25" s="191"/>
      <c r="B25" s="192"/>
      <c r="C25" s="169" t="s">
        <v>77</v>
      </c>
      <c r="D25" s="169"/>
      <c r="E25" s="169" t="s">
        <v>77</v>
      </c>
      <c r="F25" s="169"/>
      <c r="G25" s="120" t="s">
        <v>77</v>
      </c>
      <c r="H25" s="120" t="s">
        <v>71</v>
      </c>
      <c r="I25" s="169"/>
      <c r="J25" s="163"/>
      <c r="K25" s="164"/>
      <c r="L25" s="165"/>
    </row>
    <row r="26" spans="1:12" ht="125.25" customHeight="1">
      <c r="A26" s="64" t="s">
        <v>41</v>
      </c>
      <c r="B26" s="62" t="s">
        <v>113</v>
      </c>
      <c r="C26" s="170">
        <v>2.2</v>
      </c>
      <c r="D26" s="170"/>
      <c r="E26" s="170">
        <v>1.2</v>
      </c>
      <c r="F26" s="170"/>
      <c r="G26" s="121">
        <v>1.2</v>
      </c>
      <c r="H26" s="87">
        <v>6</v>
      </c>
      <c r="I26" s="27">
        <f>(((C26+E26)*G26)/2)*H26</f>
        <v>12.24</v>
      </c>
      <c r="J26" s="166" t="s">
        <v>27</v>
      </c>
      <c r="K26" s="167"/>
      <c r="L26" s="168"/>
    </row>
    <row r="27" spans="1:12" ht="15">
      <c r="A27" s="118" t="s">
        <v>87</v>
      </c>
      <c r="B27" s="158" t="s">
        <v>40</v>
      </c>
      <c r="C27" s="158"/>
      <c r="D27" s="158"/>
      <c r="E27" s="158"/>
      <c r="F27" s="158"/>
      <c r="G27" s="158"/>
      <c r="H27" s="158"/>
      <c r="I27" s="158"/>
      <c r="J27" s="158"/>
      <c r="K27" s="158"/>
      <c r="L27" s="158"/>
    </row>
    <row r="28" spans="1:12" ht="15">
      <c r="A28" s="191" t="s">
        <v>65</v>
      </c>
      <c r="B28" s="192" t="s">
        <v>61</v>
      </c>
      <c r="C28" s="120" t="s">
        <v>85</v>
      </c>
      <c r="D28" s="120" t="s">
        <v>84</v>
      </c>
      <c r="E28" s="120" t="s">
        <v>119</v>
      </c>
      <c r="F28" s="120" t="s">
        <v>82</v>
      </c>
      <c r="G28" s="169" t="s">
        <v>78</v>
      </c>
      <c r="H28" s="160" t="s">
        <v>71</v>
      </c>
      <c r="I28" s="161"/>
      <c r="J28" s="161"/>
      <c r="K28" s="161"/>
      <c r="L28" s="162"/>
    </row>
    <row r="29" spans="1:12" ht="15">
      <c r="A29" s="191"/>
      <c r="B29" s="192"/>
      <c r="C29" s="120" t="s">
        <v>77</v>
      </c>
      <c r="D29" s="120" t="s">
        <v>77</v>
      </c>
      <c r="E29" s="120" t="s">
        <v>76</v>
      </c>
      <c r="F29" s="120" t="s">
        <v>76</v>
      </c>
      <c r="G29" s="169"/>
      <c r="H29" s="163"/>
      <c r="I29" s="164"/>
      <c r="J29" s="164"/>
      <c r="K29" s="164"/>
      <c r="L29" s="165"/>
    </row>
    <row r="30" spans="1:12" ht="90">
      <c r="A30" s="5" t="s">
        <v>116</v>
      </c>
      <c r="B30" s="62" t="s">
        <v>118</v>
      </c>
      <c r="C30" s="94">
        <v>0.1</v>
      </c>
      <c r="D30" s="94">
        <f>D9</f>
        <v>199</v>
      </c>
      <c r="E30" s="94" t="s">
        <v>120</v>
      </c>
      <c r="F30" s="86">
        <v>3</v>
      </c>
      <c r="G30" s="94">
        <f>C30*D30*F30</f>
        <v>59.7</v>
      </c>
      <c r="H30" s="213" t="s">
        <v>27</v>
      </c>
      <c r="I30" s="214"/>
      <c r="J30" s="214"/>
      <c r="K30" s="214"/>
      <c r="L30" s="215"/>
    </row>
    <row r="31" spans="1:12" ht="75">
      <c r="A31" s="124" t="s">
        <v>117</v>
      </c>
      <c r="B31" s="62" t="s">
        <v>121</v>
      </c>
      <c r="C31" s="121">
        <v>0.4</v>
      </c>
      <c r="D31" s="121">
        <v>3</v>
      </c>
      <c r="E31" s="121">
        <f>C9/(2*C31)</f>
        <v>7.35</v>
      </c>
      <c r="F31" s="121">
        <f>ROUNDUP(H26/2,0)</f>
        <v>3</v>
      </c>
      <c r="G31" s="89">
        <f>C31*D31*E31*F31</f>
        <v>26.46</v>
      </c>
      <c r="H31" s="166" t="s">
        <v>27</v>
      </c>
      <c r="I31" s="167"/>
      <c r="J31" s="167"/>
      <c r="K31" s="167"/>
      <c r="L31" s="168"/>
    </row>
    <row r="32" spans="1:12" ht="45">
      <c r="A32" s="124" t="s">
        <v>38</v>
      </c>
      <c r="B32" s="93" t="s">
        <v>122</v>
      </c>
      <c r="C32" s="121">
        <v>0.4</v>
      </c>
      <c r="D32" s="121">
        <f>+E26</f>
        <v>1.2</v>
      </c>
      <c r="E32" s="121" t="s">
        <v>120</v>
      </c>
      <c r="F32" s="121">
        <f>H26</f>
        <v>6</v>
      </c>
      <c r="G32" s="89">
        <f>(D32/C32)*F32</f>
        <v>17.999999999999996</v>
      </c>
      <c r="H32" s="166" t="s">
        <v>27</v>
      </c>
      <c r="I32" s="167"/>
      <c r="J32" s="167"/>
      <c r="K32" s="167"/>
      <c r="L32" s="168"/>
    </row>
    <row r="33" spans="1:12" ht="15">
      <c r="A33" s="195" t="s">
        <v>37</v>
      </c>
      <c r="B33" s="199" t="s">
        <v>61</v>
      </c>
      <c r="C33" s="197" t="s">
        <v>123</v>
      </c>
      <c r="D33" s="197"/>
      <c r="E33" s="198" t="s">
        <v>82</v>
      </c>
      <c r="F33" s="198"/>
      <c r="G33" s="195" t="s">
        <v>78</v>
      </c>
      <c r="H33" s="160" t="s">
        <v>71</v>
      </c>
      <c r="I33" s="161"/>
      <c r="J33" s="161"/>
      <c r="K33" s="161"/>
      <c r="L33" s="162"/>
    </row>
    <row r="34" spans="1:12" ht="15">
      <c r="A34" s="196"/>
      <c r="B34" s="200"/>
      <c r="C34" s="201" t="s">
        <v>27</v>
      </c>
      <c r="D34" s="202"/>
      <c r="E34" s="203" t="s">
        <v>76</v>
      </c>
      <c r="F34" s="204"/>
      <c r="G34" s="196"/>
      <c r="H34" s="163"/>
      <c r="I34" s="164"/>
      <c r="J34" s="164"/>
      <c r="K34" s="164"/>
      <c r="L34" s="165"/>
    </row>
    <row r="35" spans="1:12" ht="75">
      <c r="A35" s="124" t="s">
        <v>124</v>
      </c>
      <c r="B35" s="62" t="s">
        <v>127</v>
      </c>
      <c r="C35" s="216">
        <v>0.3</v>
      </c>
      <c r="D35" s="217"/>
      <c r="E35" s="193">
        <v>1</v>
      </c>
      <c r="F35" s="194"/>
      <c r="G35" s="89">
        <f>+C35*E35</f>
        <v>0.3</v>
      </c>
      <c r="H35" s="166" t="s">
        <v>27</v>
      </c>
      <c r="I35" s="167"/>
      <c r="J35" s="167"/>
      <c r="K35" s="167"/>
      <c r="L35" s="168"/>
    </row>
    <row r="36" spans="1:12" ht="60">
      <c r="A36" s="124" t="s">
        <v>125</v>
      </c>
      <c r="B36" s="62" t="s">
        <v>128</v>
      </c>
      <c r="C36" s="216">
        <v>0.13</v>
      </c>
      <c r="D36" s="217"/>
      <c r="E36" s="193"/>
      <c r="F36" s="194"/>
      <c r="G36" s="89">
        <f aca="true" t="shared" si="0" ref="G36:G38">+C36*E36</f>
        <v>0</v>
      </c>
      <c r="H36" s="166" t="s">
        <v>27</v>
      </c>
      <c r="I36" s="167"/>
      <c r="J36" s="167"/>
      <c r="K36" s="167"/>
      <c r="L36" s="168"/>
    </row>
    <row r="37" spans="1:12" ht="75">
      <c r="A37" s="124" t="s">
        <v>126</v>
      </c>
      <c r="B37" s="62" t="s">
        <v>129</v>
      </c>
      <c r="C37" s="216">
        <v>0.2</v>
      </c>
      <c r="D37" s="217"/>
      <c r="E37" s="193"/>
      <c r="F37" s="194"/>
      <c r="G37" s="89">
        <f t="shared" si="0"/>
        <v>0</v>
      </c>
      <c r="H37" s="166" t="s">
        <v>27</v>
      </c>
      <c r="I37" s="167"/>
      <c r="J37" s="167"/>
      <c r="K37" s="167"/>
      <c r="L37" s="168"/>
    </row>
    <row r="38" spans="1:12" ht="75">
      <c r="A38" s="124" t="s">
        <v>131</v>
      </c>
      <c r="B38" s="62" t="s">
        <v>130</v>
      </c>
      <c r="C38" s="216">
        <v>0.125</v>
      </c>
      <c r="D38" s="217"/>
      <c r="E38" s="193">
        <f>F31</f>
        <v>3</v>
      </c>
      <c r="F38" s="194"/>
      <c r="G38" s="89">
        <f t="shared" si="0"/>
        <v>0.375</v>
      </c>
      <c r="H38" s="166" t="s">
        <v>27</v>
      </c>
      <c r="I38" s="167"/>
      <c r="J38" s="167"/>
      <c r="K38" s="167"/>
      <c r="L38" s="168"/>
    </row>
    <row r="39" spans="1:12" ht="15">
      <c r="A39" s="195" t="s">
        <v>132</v>
      </c>
      <c r="B39" s="199" t="s">
        <v>61</v>
      </c>
      <c r="C39" s="201" t="s">
        <v>112</v>
      </c>
      <c r="D39" s="202"/>
      <c r="E39" s="203" t="s">
        <v>82</v>
      </c>
      <c r="F39" s="204"/>
      <c r="G39" s="195" t="s">
        <v>78</v>
      </c>
      <c r="H39" s="160" t="s">
        <v>71</v>
      </c>
      <c r="I39" s="161"/>
      <c r="J39" s="161"/>
      <c r="K39" s="161"/>
      <c r="L39" s="162"/>
    </row>
    <row r="40" spans="1:12" ht="15">
      <c r="A40" s="196"/>
      <c r="B40" s="200"/>
      <c r="C40" s="201" t="s">
        <v>77</v>
      </c>
      <c r="D40" s="202"/>
      <c r="E40" s="203" t="s">
        <v>71</v>
      </c>
      <c r="F40" s="204"/>
      <c r="G40" s="196"/>
      <c r="H40" s="163"/>
      <c r="I40" s="164"/>
      <c r="J40" s="164"/>
      <c r="K40" s="164"/>
      <c r="L40" s="165"/>
    </row>
    <row r="41" spans="1:12" ht="60">
      <c r="A41" s="124" t="s">
        <v>133</v>
      </c>
      <c r="B41" s="92" t="s">
        <v>153</v>
      </c>
      <c r="C41" s="216">
        <v>2.8</v>
      </c>
      <c r="D41" s="217"/>
      <c r="E41" s="216">
        <f>SUM(E35:F38)</f>
        <v>4</v>
      </c>
      <c r="F41" s="217"/>
      <c r="G41" s="89">
        <f>C41*E41</f>
        <v>11.2</v>
      </c>
      <c r="H41" s="166" t="s">
        <v>3</v>
      </c>
      <c r="I41" s="167"/>
      <c r="J41" s="167"/>
      <c r="K41" s="167"/>
      <c r="L41" s="168"/>
    </row>
    <row r="42" spans="1:15" ht="15">
      <c r="A42" s="118" t="s">
        <v>86</v>
      </c>
      <c r="B42" s="158" t="s">
        <v>35</v>
      </c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O42" s="11"/>
    </row>
    <row r="43" spans="1:13" ht="30">
      <c r="A43" s="191" t="s">
        <v>65</v>
      </c>
      <c r="B43" s="192" t="s">
        <v>61</v>
      </c>
      <c r="C43" s="120" t="s">
        <v>85</v>
      </c>
      <c r="D43" s="120" t="s">
        <v>84</v>
      </c>
      <c r="E43" s="120" t="s">
        <v>83</v>
      </c>
      <c r="F43" s="120" t="s">
        <v>82</v>
      </c>
      <c r="G43" s="120" t="s">
        <v>81</v>
      </c>
      <c r="H43" s="119" t="s">
        <v>80</v>
      </c>
      <c r="I43" s="119" t="s">
        <v>79</v>
      </c>
      <c r="J43" s="159" t="s">
        <v>104</v>
      </c>
      <c r="K43" s="169" t="s">
        <v>78</v>
      </c>
      <c r="L43" s="169" t="s">
        <v>71</v>
      </c>
      <c r="M43" s="19"/>
    </row>
    <row r="44" spans="1:12" ht="15">
      <c r="A44" s="191"/>
      <c r="B44" s="192"/>
      <c r="C44" s="120" t="s">
        <v>77</v>
      </c>
      <c r="D44" s="120" t="s">
        <v>77</v>
      </c>
      <c r="E44" s="120" t="s">
        <v>77</v>
      </c>
      <c r="F44" s="120" t="s">
        <v>76</v>
      </c>
      <c r="G44" s="120" t="s">
        <v>75</v>
      </c>
      <c r="H44" s="120" t="s">
        <v>74</v>
      </c>
      <c r="I44" s="120" t="s">
        <v>73</v>
      </c>
      <c r="J44" s="159"/>
      <c r="K44" s="169"/>
      <c r="L44" s="169"/>
    </row>
    <row r="45" spans="1:12" ht="15">
      <c r="A45" s="218" t="s">
        <v>134</v>
      </c>
      <c r="B45" s="219"/>
      <c r="C45" s="219"/>
      <c r="D45" s="219"/>
      <c r="E45" s="219"/>
      <c r="F45" s="219"/>
      <c r="G45" s="219"/>
      <c r="H45" s="219"/>
      <c r="I45" s="219"/>
      <c r="J45" s="219"/>
      <c r="K45" s="219"/>
      <c r="L45" s="220"/>
    </row>
    <row r="46" spans="1:12" ht="60">
      <c r="A46" s="64" t="s">
        <v>34</v>
      </c>
      <c r="B46" s="62" t="s">
        <v>33</v>
      </c>
      <c r="C46" s="89">
        <v>0.14</v>
      </c>
      <c r="D46" s="87">
        <f>2*D9</f>
        <v>398</v>
      </c>
      <c r="E46" s="89" t="s">
        <v>120</v>
      </c>
      <c r="F46" s="89" t="s">
        <v>120</v>
      </c>
      <c r="G46" s="89" t="s">
        <v>120</v>
      </c>
      <c r="H46" s="89" t="s">
        <v>120</v>
      </c>
      <c r="I46" s="96" t="s">
        <v>120</v>
      </c>
      <c r="J46" s="96" t="s">
        <v>120</v>
      </c>
      <c r="K46" s="89">
        <f>D46</f>
        <v>398</v>
      </c>
      <c r="L46" s="124" t="s">
        <v>3</v>
      </c>
    </row>
    <row r="47" spans="1:12" ht="60">
      <c r="A47" s="64" t="s">
        <v>32</v>
      </c>
      <c r="B47" s="62" t="s">
        <v>31</v>
      </c>
      <c r="C47" s="89">
        <v>0.3</v>
      </c>
      <c r="D47" s="87">
        <f>D46</f>
        <v>398</v>
      </c>
      <c r="E47" s="89" t="s">
        <v>120</v>
      </c>
      <c r="F47" s="89" t="s">
        <v>120</v>
      </c>
      <c r="G47" s="89" t="s">
        <v>120</v>
      </c>
      <c r="H47" s="89" t="s">
        <v>120</v>
      </c>
      <c r="I47" s="89" t="s">
        <v>120</v>
      </c>
      <c r="J47" s="89" t="s">
        <v>120</v>
      </c>
      <c r="K47" s="89">
        <f>D47</f>
        <v>398</v>
      </c>
      <c r="L47" s="124" t="s">
        <v>3</v>
      </c>
    </row>
    <row r="48" spans="1:12" ht="195">
      <c r="A48" s="64" t="s">
        <v>30</v>
      </c>
      <c r="B48" s="62" t="s">
        <v>151</v>
      </c>
      <c r="C48" s="121">
        <f>C47+C46</f>
        <v>0.44</v>
      </c>
      <c r="D48" s="121">
        <f>D47</f>
        <v>398</v>
      </c>
      <c r="E48" s="121">
        <v>0.15</v>
      </c>
      <c r="F48" s="89" t="s">
        <v>120</v>
      </c>
      <c r="G48" s="89" t="s">
        <v>120</v>
      </c>
      <c r="H48" s="89" t="s">
        <v>120</v>
      </c>
      <c r="I48" s="89" t="s">
        <v>120</v>
      </c>
      <c r="J48" s="89" t="s">
        <v>120</v>
      </c>
      <c r="K48" s="89">
        <f>C48*D48*E48</f>
        <v>26.268</v>
      </c>
      <c r="L48" s="124" t="s">
        <v>25</v>
      </c>
    </row>
    <row r="49" spans="1:12" ht="60">
      <c r="A49" s="64" t="s">
        <v>29</v>
      </c>
      <c r="B49" s="62" t="s">
        <v>28</v>
      </c>
      <c r="C49" s="121">
        <f>C48</f>
        <v>0.44</v>
      </c>
      <c r="D49" s="121">
        <f>D48</f>
        <v>398</v>
      </c>
      <c r="E49" s="89" t="s">
        <v>120</v>
      </c>
      <c r="F49" s="89" t="s">
        <v>120</v>
      </c>
      <c r="G49" s="89" t="s">
        <v>120</v>
      </c>
      <c r="H49" s="89" t="s">
        <v>120</v>
      </c>
      <c r="I49" s="89" t="s">
        <v>120</v>
      </c>
      <c r="J49" s="89" t="s">
        <v>120</v>
      </c>
      <c r="K49" s="95">
        <f>C49*D49</f>
        <v>175.12</v>
      </c>
      <c r="L49" s="73" t="s">
        <v>27</v>
      </c>
    </row>
    <row r="50" spans="1:12" ht="60">
      <c r="A50" s="64" t="s">
        <v>26</v>
      </c>
      <c r="B50" s="62" t="s">
        <v>135</v>
      </c>
      <c r="C50" s="121"/>
      <c r="D50" s="121"/>
      <c r="E50" s="89"/>
      <c r="F50" s="89"/>
      <c r="G50" s="87">
        <v>5.49</v>
      </c>
      <c r="H50" s="89">
        <f>K48*J50</f>
        <v>32.835</v>
      </c>
      <c r="I50" s="89"/>
      <c r="J50" s="89">
        <v>1.25</v>
      </c>
      <c r="K50" s="95">
        <f>G50*H50</f>
        <v>180.26415</v>
      </c>
      <c r="L50" s="73" t="s">
        <v>136</v>
      </c>
    </row>
    <row r="51" spans="1:12" ht="15">
      <c r="A51" s="201" t="s">
        <v>137</v>
      </c>
      <c r="B51" s="221"/>
      <c r="C51" s="221"/>
      <c r="D51" s="221"/>
      <c r="E51" s="221"/>
      <c r="F51" s="221"/>
      <c r="G51" s="221"/>
      <c r="H51" s="221"/>
      <c r="I51" s="221"/>
      <c r="J51" s="221"/>
      <c r="K51" s="221"/>
      <c r="L51" s="202"/>
    </row>
    <row r="52" spans="1:12" ht="45">
      <c r="A52" s="74" t="s">
        <v>24</v>
      </c>
      <c r="B52" s="93" t="s">
        <v>9</v>
      </c>
      <c r="C52" s="76" t="s">
        <v>120</v>
      </c>
      <c r="D52" s="86"/>
      <c r="E52" s="76" t="s">
        <v>120</v>
      </c>
      <c r="F52" s="76" t="s">
        <v>120</v>
      </c>
      <c r="G52" s="76" t="s">
        <v>120</v>
      </c>
      <c r="H52" s="76">
        <f>D52*I52</f>
        <v>0</v>
      </c>
      <c r="I52" s="76">
        <v>0.13</v>
      </c>
      <c r="J52" s="76"/>
      <c r="K52" s="76">
        <f>D52</f>
        <v>0</v>
      </c>
      <c r="L52" s="75" t="s">
        <v>3</v>
      </c>
    </row>
    <row r="53" spans="1:12" ht="225">
      <c r="A53" s="74" t="s">
        <v>21</v>
      </c>
      <c r="B53" s="93" t="s">
        <v>154</v>
      </c>
      <c r="C53" s="76">
        <v>0.9</v>
      </c>
      <c r="D53" s="76">
        <f>D52</f>
        <v>0</v>
      </c>
      <c r="E53" s="76">
        <v>1</v>
      </c>
      <c r="F53" s="76" t="s">
        <v>120</v>
      </c>
      <c r="G53" s="76" t="s">
        <v>120</v>
      </c>
      <c r="H53" s="76" t="s">
        <v>120</v>
      </c>
      <c r="I53" s="76" t="s">
        <v>120</v>
      </c>
      <c r="J53" s="76" t="s">
        <v>120</v>
      </c>
      <c r="K53" s="76">
        <f>C53*D53*E53</f>
        <v>0</v>
      </c>
      <c r="L53" s="75" t="s">
        <v>25</v>
      </c>
    </row>
    <row r="54" spans="1:12" ht="75">
      <c r="A54" s="74" t="s">
        <v>18</v>
      </c>
      <c r="B54" s="93" t="s">
        <v>158</v>
      </c>
      <c r="C54" s="76">
        <v>0.9</v>
      </c>
      <c r="D54" s="76">
        <f>D52</f>
        <v>0</v>
      </c>
      <c r="E54" s="76" t="s">
        <v>120</v>
      </c>
      <c r="F54" s="76" t="s">
        <v>120</v>
      </c>
      <c r="G54" s="76" t="s">
        <v>120</v>
      </c>
      <c r="H54" s="76" t="s">
        <v>120</v>
      </c>
      <c r="I54" s="76" t="s">
        <v>120</v>
      </c>
      <c r="J54" s="76" t="s">
        <v>120</v>
      </c>
      <c r="K54" s="76">
        <f>C54*D54</f>
        <v>0</v>
      </c>
      <c r="L54" s="75" t="s">
        <v>25</v>
      </c>
    </row>
    <row r="55" spans="1:12" ht="105">
      <c r="A55" s="64" t="s">
        <v>16</v>
      </c>
      <c r="B55" s="93" t="s">
        <v>159</v>
      </c>
      <c r="C55" s="121">
        <v>0.9</v>
      </c>
      <c r="D55" s="121">
        <f>D53</f>
        <v>0</v>
      </c>
      <c r="E55" s="121">
        <f>E53</f>
        <v>1</v>
      </c>
      <c r="F55" s="89" t="s">
        <v>120</v>
      </c>
      <c r="G55" s="89" t="s">
        <v>120</v>
      </c>
      <c r="H55" s="89" t="s">
        <v>120</v>
      </c>
      <c r="I55" s="89" t="s">
        <v>120</v>
      </c>
      <c r="J55" s="89" t="s">
        <v>120</v>
      </c>
      <c r="K55" s="95">
        <f>K53-H52</f>
        <v>0</v>
      </c>
      <c r="L55" s="73" t="s">
        <v>25</v>
      </c>
    </row>
    <row r="56" spans="1:12" ht="120">
      <c r="A56" s="64" t="s">
        <v>13</v>
      </c>
      <c r="B56" s="93" t="s">
        <v>160</v>
      </c>
      <c r="C56" s="121" t="s">
        <v>120</v>
      </c>
      <c r="D56" s="121">
        <f>D52</f>
        <v>0</v>
      </c>
      <c r="E56" s="121" t="s">
        <v>120</v>
      </c>
      <c r="F56" s="89" t="s">
        <v>120</v>
      </c>
      <c r="G56" s="89" t="s">
        <v>120</v>
      </c>
      <c r="H56" s="89" t="s">
        <v>120</v>
      </c>
      <c r="I56" s="89" t="s">
        <v>120</v>
      </c>
      <c r="J56" s="89" t="s">
        <v>120</v>
      </c>
      <c r="K56" s="95">
        <f>D56</f>
        <v>0</v>
      </c>
      <c r="L56" s="73" t="s">
        <v>3</v>
      </c>
    </row>
    <row r="57" spans="1:12" ht="60">
      <c r="A57" s="64" t="s">
        <v>11</v>
      </c>
      <c r="B57" s="63" t="s">
        <v>161</v>
      </c>
      <c r="C57" s="89" t="s">
        <v>120</v>
      </c>
      <c r="D57" s="89" t="s">
        <v>120</v>
      </c>
      <c r="E57" s="89" t="s">
        <v>120</v>
      </c>
      <c r="F57" s="89" t="s">
        <v>120</v>
      </c>
      <c r="G57" s="87"/>
      <c r="H57" s="89">
        <f>H52</f>
        <v>0</v>
      </c>
      <c r="I57" s="89" t="s">
        <v>120</v>
      </c>
      <c r="J57" s="89">
        <v>1.25</v>
      </c>
      <c r="K57" s="89">
        <f>G57*H57*J57</f>
        <v>0</v>
      </c>
      <c r="L57" s="124" t="s">
        <v>72</v>
      </c>
    </row>
    <row r="58" spans="1:12" ht="45">
      <c r="A58" s="64" t="s">
        <v>8</v>
      </c>
      <c r="B58" s="62" t="s">
        <v>12</v>
      </c>
      <c r="C58" s="89" t="s">
        <v>120</v>
      </c>
      <c r="D58" s="87"/>
      <c r="E58" s="89" t="s">
        <v>120</v>
      </c>
      <c r="F58" s="89" t="s">
        <v>120</v>
      </c>
      <c r="G58" s="97" t="s">
        <v>120</v>
      </c>
      <c r="H58" s="89">
        <f>D58*I58</f>
        <v>0</v>
      </c>
      <c r="I58" s="89">
        <f>3.14*((0.3)^2)</f>
        <v>0.2826</v>
      </c>
      <c r="J58" s="89" t="s">
        <v>120</v>
      </c>
      <c r="K58" s="89">
        <f>D58</f>
        <v>0</v>
      </c>
      <c r="L58" s="124" t="s">
        <v>3</v>
      </c>
    </row>
    <row r="59" spans="1:12" ht="225">
      <c r="A59" s="64" t="s">
        <v>7</v>
      </c>
      <c r="B59" s="93" t="s">
        <v>155</v>
      </c>
      <c r="C59" s="89">
        <v>1.15</v>
      </c>
      <c r="D59" s="121">
        <f>D58</f>
        <v>0</v>
      </c>
      <c r="E59" s="89">
        <f>0.6+0.6</f>
        <v>1.2</v>
      </c>
      <c r="F59" s="89" t="s">
        <v>120</v>
      </c>
      <c r="G59" s="97" t="s">
        <v>120</v>
      </c>
      <c r="H59" s="89" t="s">
        <v>120</v>
      </c>
      <c r="I59" s="89" t="s">
        <v>120</v>
      </c>
      <c r="J59" s="89" t="s">
        <v>120</v>
      </c>
      <c r="K59" s="89">
        <f>C59*D59*E59</f>
        <v>0</v>
      </c>
      <c r="L59" s="124" t="s">
        <v>25</v>
      </c>
    </row>
    <row r="60" spans="1:12" ht="75">
      <c r="A60" s="64" t="s">
        <v>138</v>
      </c>
      <c r="B60" s="93" t="s">
        <v>162</v>
      </c>
      <c r="C60" s="89">
        <f>C59</f>
        <v>1.15</v>
      </c>
      <c r="D60" s="121">
        <f>D58</f>
        <v>0</v>
      </c>
      <c r="E60" s="89" t="s">
        <v>120</v>
      </c>
      <c r="F60" s="89" t="s">
        <v>120</v>
      </c>
      <c r="G60" s="97" t="s">
        <v>120</v>
      </c>
      <c r="H60" s="89" t="s">
        <v>120</v>
      </c>
      <c r="I60" s="89" t="s">
        <v>120</v>
      </c>
      <c r="J60" s="89" t="s">
        <v>120</v>
      </c>
      <c r="K60" s="89">
        <f>C60*D60</f>
        <v>0</v>
      </c>
      <c r="L60" s="124" t="s">
        <v>27</v>
      </c>
    </row>
    <row r="61" spans="1:12" ht="120">
      <c r="A61" s="64" t="s">
        <v>139</v>
      </c>
      <c r="B61" s="93" t="s">
        <v>163</v>
      </c>
      <c r="C61" s="89">
        <f>C59</f>
        <v>1.15</v>
      </c>
      <c r="D61" s="121">
        <f>D58</f>
        <v>0</v>
      </c>
      <c r="E61" s="89">
        <f>E59</f>
        <v>1.2</v>
      </c>
      <c r="F61" s="89" t="s">
        <v>120</v>
      </c>
      <c r="G61" s="97" t="s">
        <v>120</v>
      </c>
      <c r="H61" s="89" t="s">
        <v>120</v>
      </c>
      <c r="I61" s="89" t="s">
        <v>120</v>
      </c>
      <c r="J61" s="89" t="s">
        <v>120</v>
      </c>
      <c r="K61" s="89">
        <f>(K59)-(H58)</f>
        <v>0</v>
      </c>
      <c r="L61" s="124" t="s">
        <v>25</v>
      </c>
    </row>
    <row r="62" spans="1:12" ht="120">
      <c r="A62" s="64" t="s">
        <v>140</v>
      </c>
      <c r="B62" s="93" t="s">
        <v>164</v>
      </c>
      <c r="C62" s="89" t="s">
        <v>120</v>
      </c>
      <c r="D62" s="121">
        <f>D58</f>
        <v>0</v>
      </c>
      <c r="E62" s="89" t="s">
        <v>120</v>
      </c>
      <c r="F62" s="89" t="s">
        <v>120</v>
      </c>
      <c r="G62" s="97" t="s">
        <v>120</v>
      </c>
      <c r="H62" s="89" t="s">
        <v>120</v>
      </c>
      <c r="I62" s="89" t="s">
        <v>120</v>
      </c>
      <c r="J62" s="89" t="s">
        <v>120</v>
      </c>
      <c r="K62" s="89">
        <f>D62</f>
        <v>0</v>
      </c>
      <c r="L62" s="124" t="s">
        <v>3</v>
      </c>
    </row>
    <row r="63" spans="1:12" ht="60">
      <c r="A63" s="64" t="s">
        <v>141</v>
      </c>
      <c r="B63" s="63" t="s">
        <v>165</v>
      </c>
      <c r="C63" s="89" t="s">
        <v>120</v>
      </c>
      <c r="D63" s="121" t="s">
        <v>120</v>
      </c>
      <c r="E63" s="89" t="s">
        <v>120</v>
      </c>
      <c r="F63" s="89" t="s">
        <v>120</v>
      </c>
      <c r="G63" s="87"/>
      <c r="H63" s="89">
        <f>H58</f>
        <v>0</v>
      </c>
      <c r="I63" s="89" t="s">
        <v>120</v>
      </c>
      <c r="J63" s="89">
        <v>1.25</v>
      </c>
      <c r="K63" s="89">
        <f>G63*H63*J63</f>
        <v>0</v>
      </c>
      <c r="L63" s="124" t="s">
        <v>136</v>
      </c>
    </row>
    <row r="64" spans="1:12" ht="90">
      <c r="A64" s="64" t="s">
        <v>142</v>
      </c>
      <c r="B64" s="62" t="s">
        <v>19</v>
      </c>
      <c r="C64" s="89" t="s">
        <v>120</v>
      </c>
      <c r="D64" s="89" t="s">
        <v>120</v>
      </c>
      <c r="E64" s="89" t="s">
        <v>120</v>
      </c>
      <c r="F64" s="87"/>
      <c r="G64" s="89" t="s">
        <v>120</v>
      </c>
      <c r="H64" s="89" t="s">
        <v>120</v>
      </c>
      <c r="I64" s="89" t="s">
        <v>120</v>
      </c>
      <c r="J64" s="89" t="s">
        <v>120</v>
      </c>
      <c r="K64" s="89">
        <f>F64</f>
        <v>0</v>
      </c>
      <c r="L64" s="124" t="s">
        <v>71</v>
      </c>
    </row>
    <row r="65" spans="1:12" ht="90">
      <c r="A65" s="64" t="s">
        <v>143</v>
      </c>
      <c r="B65" s="62" t="s">
        <v>17</v>
      </c>
      <c r="C65" s="89" t="s">
        <v>120</v>
      </c>
      <c r="D65" s="89" t="s">
        <v>120</v>
      </c>
      <c r="E65" s="89" t="s">
        <v>120</v>
      </c>
      <c r="F65" s="87"/>
      <c r="G65" s="89" t="s">
        <v>120</v>
      </c>
      <c r="H65" s="89" t="s">
        <v>120</v>
      </c>
      <c r="I65" s="89" t="s">
        <v>120</v>
      </c>
      <c r="J65" s="89" t="s">
        <v>120</v>
      </c>
      <c r="K65" s="89">
        <f>F65</f>
        <v>0</v>
      </c>
      <c r="L65" s="124" t="s">
        <v>71</v>
      </c>
    </row>
    <row r="66" spans="1:12" ht="60">
      <c r="A66" s="64" t="s">
        <v>144</v>
      </c>
      <c r="B66" s="62" t="s">
        <v>15</v>
      </c>
      <c r="C66" s="89" t="s">
        <v>120</v>
      </c>
      <c r="D66" s="89" t="s">
        <v>120</v>
      </c>
      <c r="E66" s="89" t="s">
        <v>120</v>
      </c>
      <c r="F66" s="121">
        <f>F65</f>
        <v>0</v>
      </c>
      <c r="G66" s="89" t="s">
        <v>120</v>
      </c>
      <c r="H66" s="89" t="s">
        <v>120</v>
      </c>
      <c r="I66" s="89" t="s">
        <v>120</v>
      </c>
      <c r="J66" s="89" t="s">
        <v>120</v>
      </c>
      <c r="K66" s="89">
        <f>F66</f>
        <v>0</v>
      </c>
      <c r="L66" s="124" t="s">
        <v>71</v>
      </c>
    </row>
  </sheetData>
  <sheetProtection algorithmName="SHA-512" hashValue="LejAUfWZ0Is8KubHV9a4DHjc9bVx3GWQKg/1PgDwMg03CHIE7Oya25w79JjtjRYa5sbliPMhA66ydzWtcxtMAA==" saltValue="R0dEkUro3Mh5Kw5eW61VCQ==" spinCount="100000" sheet="1" objects="1" scenarios="1"/>
  <mergeCells count="87">
    <mergeCell ref="A14:A15"/>
    <mergeCell ref="B14:B15"/>
    <mergeCell ref="H14:H15"/>
    <mergeCell ref="I14:L15"/>
    <mergeCell ref="A1:L1"/>
    <mergeCell ref="A2:L2"/>
    <mergeCell ref="A3:L3"/>
    <mergeCell ref="A5:L5"/>
    <mergeCell ref="B6:L6"/>
    <mergeCell ref="A7:A8"/>
    <mergeCell ref="B7:B8"/>
    <mergeCell ref="I7:I8"/>
    <mergeCell ref="J7:L8"/>
    <mergeCell ref="J9:L9"/>
    <mergeCell ref="J10:L10"/>
    <mergeCell ref="J11:L11"/>
    <mergeCell ref="J12:L12"/>
    <mergeCell ref="B13:L13"/>
    <mergeCell ref="I16:L16"/>
    <mergeCell ref="I17:L17"/>
    <mergeCell ref="I18:L18"/>
    <mergeCell ref="I19:L19"/>
    <mergeCell ref="A20:A21"/>
    <mergeCell ref="B20:B21"/>
    <mergeCell ref="G20:H21"/>
    <mergeCell ref="I20:L21"/>
    <mergeCell ref="A28:A29"/>
    <mergeCell ref="B28:B29"/>
    <mergeCell ref="G28:G29"/>
    <mergeCell ref="H28:L29"/>
    <mergeCell ref="G22:H22"/>
    <mergeCell ref="I22:L22"/>
    <mergeCell ref="B23:L23"/>
    <mergeCell ref="A24:A25"/>
    <mergeCell ref="B24:B25"/>
    <mergeCell ref="C24:D24"/>
    <mergeCell ref="E24:F24"/>
    <mergeCell ref="I24:I25"/>
    <mergeCell ref="J24:L25"/>
    <mergeCell ref="C25:D25"/>
    <mergeCell ref="E25:F25"/>
    <mergeCell ref="C26:D26"/>
    <mergeCell ref="E26:F26"/>
    <mergeCell ref="J26:L26"/>
    <mergeCell ref="B27:L27"/>
    <mergeCell ref="H30:L30"/>
    <mergeCell ref="H31:L31"/>
    <mergeCell ref="H32:L32"/>
    <mergeCell ref="A33:A34"/>
    <mergeCell ref="B33:B34"/>
    <mergeCell ref="C33:D33"/>
    <mergeCell ref="E33:F33"/>
    <mergeCell ref="G33:G34"/>
    <mergeCell ref="H33:L34"/>
    <mergeCell ref="C34:D34"/>
    <mergeCell ref="E34:F34"/>
    <mergeCell ref="C35:D35"/>
    <mergeCell ref="E35:F35"/>
    <mergeCell ref="H35:L35"/>
    <mergeCell ref="C36:D36"/>
    <mergeCell ref="E36:F36"/>
    <mergeCell ref="H36:L36"/>
    <mergeCell ref="H39:L40"/>
    <mergeCell ref="C40:D40"/>
    <mergeCell ref="E40:F40"/>
    <mergeCell ref="C37:D37"/>
    <mergeCell ref="E37:F37"/>
    <mergeCell ref="H37:L37"/>
    <mergeCell ref="C38:D38"/>
    <mergeCell ref="E38:F38"/>
    <mergeCell ref="H38:L38"/>
    <mergeCell ref="A39:A40"/>
    <mergeCell ref="B39:B40"/>
    <mergeCell ref="C39:D39"/>
    <mergeCell ref="E39:F39"/>
    <mergeCell ref="G39:G40"/>
    <mergeCell ref="A45:L45"/>
    <mergeCell ref="A51:L51"/>
    <mergeCell ref="C41:D41"/>
    <mergeCell ref="E41:F41"/>
    <mergeCell ref="H41:L41"/>
    <mergeCell ref="B42:L42"/>
    <mergeCell ref="A43:A44"/>
    <mergeCell ref="B43:B44"/>
    <mergeCell ref="J43:J44"/>
    <mergeCell ref="K43:K44"/>
    <mergeCell ref="L43:L44"/>
  </mergeCells>
  <dataValidations count="1">
    <dataValidation type="decimal" allowBlank="1" showInputMessage="1" showErrorMessage="1" sqref="E10">
      <formula1>0.1</formula1>
      <formula2>0.15</formula2>
    </dataValidation>
  </dataValidations>
  <hyperlinks>
    <hyperlink ref="L49" r:id="rId1" display="m@"/>
  </hyperlinks>
  <printOptions/>
  <pageMargins left="0.5118110236220472" right="0.5118110236220472" top="1.3779527559055118" bottom="1.1811023622047245" header="0.31496062992125984" footer="0.31496062992125984"/>
  <pageSetup horizontalDpi="360" verticalDpi="360" orientation="portrait" paperSize="9" scale="51" r:id="rId5"/>
  <headerFooter scaleWithDoc="0">
    <oddHeader>&amp;C&amp;G</oddHeader>
    <oddFooter>&amp;C&amp;G&amp;R&amp;G</oddFooter>
  </headerFooter>
  <legacyDrawing r:id="rId3"/>
  <legacyDrawingHF r:id="rId4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view="pageBreakPreview" zoomScaleSheetLayoutView="100" workbookViewId="0" topLeftCell="A1">
      <selection activeCell="A7" sqref="A7:K7"/>
    </sheetView>
  </sheetViews>
  <sheetFormatPr defaultColWidth="9.140625" defaultRowHeight="15"/>
  <cols>
    <col min="2" max="2" width="10.57421875" style="0" customWidth="1"/>
    <col min="4" max="4" width="12.140625" style="0" customWidth="1"/>
    <col min="5" max="5" width="30.57421875" style="0" customWidth="1"/>
    <col min="6" max="6" width="6.7109375" style="0" customWidth="1"/>
    <col min="7" max="7" width="17.421875" style="0" customWidth="1"/>
    <col min="8" max="8" width="14.421875" style="0" customWidth="1"/>
    <col min="9" max="9" width="11.8515625" style="0" customWidth="1"/>
    <col min="10" max="11" width="14.421875" style="0" customWidth="1"/>
  </cols>
  <sheetData>
    <row r="1" spans="1:11" ht="18.75">
      <c r="A1" s="130" t="s">
        <v>70</v>
      </c>
      <c r="B1" s="131"/>
      <c r="C1" s="131"/>
      <c r="D1" s="131"/>
      <c r="E1" s="131"/>
      <c r="F1" s="131"/>
      <c r="G1" s="131"/>
      <c r="H1" s="131"/>
      <c r="I1" s="131"/>
      <c r="J1" s="131"/>
      <c r="K1" s="79"/>
    </row>
    <row r="2" spans="1:11" ht="18.75">
      <c r="A2" s="143" t="s">
        <v>167</v>
      </c>
      <c r="B2" s="144"/>
      <c r="C2" s="144"/>
      <c r="D2" s="144"/>
      <c r="E2" s="144"/>
      <c r="F2" s="144"/>
      <c r="G2" s="144"/>
      <c r="H2" s="144"/>
      <c r="I2" s="144"/>
      <c r="J2" s="144"/>
      <c r="K2" s="145"/>
    </row>
    <row r="3" spans="1:11" ht="18.75">
      <c r="A3" s="132" t="s">
        <v>69</v>
      </c>
      <c r="B3" s="133"/>
      <c r="C3" s="133"/>
      <c r="D3" s="133"/>
      <c r="E3" s="133"/>
      <c r="F3" s="133"/>
      <c r="G3" s="133"/>
      <c r="H3" s="133"/>
      <c r="I3" s="133"/>
      <c r="J3" s="133"/>
      <c r="K3" s="18"/>
    </row>
    <row r="4" spans="1:11" ht="18.75">
      <c r="A4" s="17"/>
      <c r="B4" s="122"/>
      <c r="C4" s="122"/>
      <c r="D4" s="122"/>
      <c r="E4" s="122"/>
      <c r="F4" s="122"/>
      <c r="G4" s="122"/>
      <c r="H4" s="122"/>
      <c r="I4" s="137" t="s">
        <v>68</v>
      </c>
      <c r="J4" s="137"/>
      <c r="K4" s="80">
        <v>14.02</v>
      </c>
    </row>
    <row r="5" spans="1:11" ht="15">
      <c r="A5" s="15" t="s">
        <v>67</v>
      </c>
      <c r="B5" s="14"/>
      <c r="C5" s="14"/>
      <c r="D5" s="14"/>
      <c r="E5" s="14"/>
      <c r="F5" s="14"/>
      <c r="G5" s="14"/>
      <c r="H5" s="13"/>
      <c r="I5" s="137" t="s">
        <v>66</v>
      </c>
      <c r="J5" s="137"/>
      <c r="K5" s="80">
        <v>20.97</v>
      </c>
    </row>
    <row r="6" spans="1:14" ht="15">
      <c r="A6" s="15"/>
      <c r="B6" s="14"/>
      <c r="C6" s="14"/>
      <c r="D6" s="14"/>
      <c r="E6" s="14"/>
      <c r="F6" s="14"/>
      <c r="G6" s="14"/>
      <c r="H6" s="13"/>
      <c r="I6" s="13"/>
      <c r="J6" s="116"/>
      <c r="K6" s="12"/>
      <c r="N6" s="78"/>
    </row>
    <row r="7" spans="1:13" ht="18.75">
      <c r="A7" s="134" t="s">
        <v>176</v>
      </c>
      <c r="B7" s="135"/>
      <c r="C7" s="135"/>
      <c r="D7" s="135"/>
      <c r="E7" s="135"/>
      <c r="F7" s="135"/>
      <c r="G7" s="135"/>
      <c r="H7" s="135"/>
      <c r="I7" s="135"/>
      <c r="J7" s="135"/>
      <c r="K7" s="136"/>
      <c r="M7" s="11"/>
    </row>
    <row r="8" spans="1:11" ht="51.75">
      <c r="A8" s="115" t="s">
        <v>65</v>
      </c>
      <c r="B8" s="115" t="s">
        <v>64</v>
      </c>
      <c r="C8" s="115" t="s">
        <v>63</v>
      </c>
      <c r="D8" s="10" t="s">
        <v>62</v>
      </c>
      <c r="E8" s="115" t="s">
        <v>61</v>
      </c>
      <c r="F8" s="115" t="s">
        <v>60</v>
      </c>
      <c r="G8" s="10" t="s">
        <v>59</v>
      </c>
      <c r="H8" s="10" t="s">
        <v>106</v>
      </c>
      <c r="I8" s="10" t="s">
        <v>58</v>
      </c>
      <c r="J8" s="52" t="s">
        <v>57</v>
      </c>
      <c r="K8" s="52" t="s">
        <v>56</v>
      </c>
    </row>
    <row r="9" spans="1:11" ht="21" customHeight="1">
      <c r="A9" s="118">
        <v>1</v>
      </c>
      <c r="B9" s="8"/>
      <c r="C9" s="8"/>
      <c r="D9" s="8"/>
      <c r="E9" s="123" t="s">
        <v>55</v>
      </c>
      <c r="F9" s="6"/>
      <c r="G9" s="6"/>
      <c r="H9" s="25"/>
      <c r="I9" s="25"/>
      <c r="J9" s="53"/>
      <c r="K9" s="53"/>
    </row>
    <row r="10" spans="1:13" ht="30">
      <c r="A10" s="124" t="s">
        <v>54</v>
      </c>
      <c r="B10" s="2">
        <v>72961</v>
      </c>
      <c r="C10" s="2" t="s">
        <v>6</v>
      </c>
      <c r="D10" s="2" t="s">
        <v>5</v>
      </c>
      <c r="E10" s="62" t="s">
        <v>53</v>
      </c>
      <c r="F10" s="124" t="s">
        <v>27</v>
      </c>
      <c r="G10" s="89">
        <f>'[7]MEMORIAL QUANT. CBUQ'!I9</f>
        <v>1428.84</v>
      </c>
      <c r="H10" s="89">
        <v>1.24</v>
      </c>
      <c r="I10" s="89">
        <f>IF(D10="S",($K$5/100)*H10,($K$4/100)*H10)+H10</f>
        <v>1.500028</v>
      </c>
      <c r="J10" s="89">
        <f>G10*H10</f>
        <v>1771.7615999999998</v>
      </c>
      <c r="K10" s="89">
        <f>I10*G10</f>
        <v>2143.30000752</v>
      </c>
      <c r="M10" s="78"/>
    </row>
    <row r="11" spans="1:11" ht="90">
      <c r="A11" s="124" t="s">
        <v>52</v>
      </c>
      <c r="B11" s="88">
        <v>96387</v>
      </c>
      <c r="C11" s="2" t="s">
        <v>6</v>
      </c>
      <c r="D11" s="2" t="s">
        <v>5</v>
      </c>
      <c r="E11" s="62" t="s">
        <v>51</v>
      </c>
      <c r="F11" s="124" t="s">
        <v>25</v>
      </c>
      <c r="G11" s="89">
        <f>'[7]MEMORIAL QUANT. CBUQ'!I10</f>
        <v>214.326</v>
      </c>
      <c r="H11" s="89">
        <v>6.52</v>
      </c>
      <c r="I11" s="89">
        <f aca="true" t="shared" si="0" ref="I11:I13">IF(D11="S",($K$5/100)*H11,($K$4/100)*H11)+H11</f>
        <v>7.887243999999999</v>
      </c>
      <c r="J11" s="89">
        <f aca="true" t="shared" si="1" ref="J11:J13">G11*H11</f>
        <v>1397.4055199999998</v>
      </c>
      <c r="K11" s="89">
        <f aca="true" t="shared" si="2" ref="K11:K13">I11*G11</f>
        <v>1690.4414575439998</v>
      </c>
    </row>
    <row r="12" spans="1:11" ht="64.5" customHeight="1">
      <c r="A12" s="124" t="s">
        <v>95</v>
      </c>
      <c r="B12" s="88" t="s">
        <v>97</v>
      </c>
      <c r="C12" s="2" t="s">
        <v>6</v>
      </c>
      <c r="D12" s="2" t="s">
        <v>5</v>
      </c>
      <c r="E12" s="62" t="s">
        <v>98</v>
      </c>
      <c r="F12" s="124" t="s">
        <v>25</v>
      </c>
      <c r="G12" s="89">
        <f>'[7]MEMORIAL QUANT. CBUQ'!I11</f>
        <v>214.326</v>
      </c>
      <c r="H12" s="89">
        <v>4.44</v>
      </c>
      <c r="I12" s="89">
        <f t="shared" si="0"/>
        <v>5.371068</v>
      </c>
      <c r="J12" s="89">
        <f t="shared" si="1"/>
        <v>951.6074400000001</v>
      </c>
      <c r="K12" s="89">
        <f t="shared" si="2"/>
        <v>1151.159520168</v>
      </c>
    </row>
    <row r="13" spans="1:11" ht="60">
      <c r="A13" s="124" t="s">
        <v>96</v>
      </c>
      <c r="B13" s="4">
        <v>72838</v>
      </c>
      <c r="C13" s="2" t="s">
        <v>6</v>
      </c>
      <c r="D13" s="2" t="s">
        <v>5</v>
      </c>
      <c r="E13" s="63" t="s">
        <v>109</v>
      </c>
      <c r="F13" s="3" t="s">
        <v>99</v>
      </c>
      <c r="G13" s="89">
        <f>'[7]MEMORIAL QUANT. CBUQ'!I12</f>
        <v>946.463616</v>
      </c>
      <c r="H13" s="89">
        <v>0.85</v>
      </c>
      <c r="I13" s="89">
        <f t="shared" si="0"/>
        <v>1.028245</v>
      </c>
      <c r="J13" s="89">
        <f t="shared" si="1"/>
        <v>804.4940736</v>
      </c>
      <c r="K13" s="89">
        <f t="shared" si="2"/>
        <v>973.1964808339201</v>
      </c>
    </row>
    <row r="14" spans="1:11" ht="15">
      <c r="A14" s="126" t="s">
        <v>2</v>
      </c>
      <c r="B14" s="127"/>
      <c r="C14" s="127"/>
      <c r="D14" s="127"/>
      <c r="E14" s="127"/>
      <c r="F14" s="127"/>
      <c r="G14" s="127"/>
      <c r="H14" s="127"/>
      <c r="I14" s="128"/>
      <c r="J14" s="54">
        <f>SUM(J10:J13)</f>
        <v>4925.2686336</v>
      </c>
      <c r="K14" s="54">
        <f>SUM(K10:K13)</f>
        <v>5958.097466065919</v>
      </c>
    </row>
    <row r="15" spans="1:11" ht="33" customHeight="1">
      <c r="A15" s="118">
        <v>2</v>
      </c>
      <c r="B15" s="8"/>
      <c r="C15" s="8"/>
      <c r="D15" s="8"/>
      <c r="E15" s="123" t="s">
        <v>50</v>
      </c>
      <c r="F15" s="6"/>
      <c r="G15" s="6"/>
      <c r="H15" s="25"/>
      <c r="I15" s="25"/>
      <c r="J15" s="53"/>
      <c r="K15" s="53"/>
    </row>
    <row r="16" spans="1:11" ht="30">
      <c r="A16" s="5" t="s">
        <v>49</v>
      </c>
      <c r="B16" s="4">
        <v>96401</v>
      </c>
      <c r="C16" s="4" t="s">
        <v>6</v>
      </c>
      <c r="D16" s="4" t="s">
        <v>5</v>
      </c>
      <c r="E16" s="63" t="s">
        <v>100</v>
      </c>
      <c r="F16" s="3" t="s">
        <v>27</v>
      </c>
      <c r="G16" s="26">
        <f>'[7]MEMORIAL QUANT. CBUQ'!H16</f>
        <v>1215</v>
      </c>
      <c r="H16" s="26">
        <v>4.29</v>
      </c>
      <c r="I16" s="89">
        <f>IF(D16="S",($K$5/100)*H16,($K$4/100)*H16)+H16</f>
        <v>5.189613</v>
      </c>
      <c r="J16" s="26">
        <f>G16*H16</f>
        <v>5212.35</v>
      </c>
      <c r="K16" s="89">
        <f>I16*G16</f>
        <v>6305.379795</v>
      </c>
    </row>
    <row r="17" spans="1:11" ht="84" customHeight="1">
      <c r="A17" s="5" t="s">
        <v>48</v>
      </c>
      <c r="B17" s="4">
        <v>72840</v>
      </c>
      <c r="C17" s="4" t="s">
        <v>6</v>
      </c>
      <c r="D17" s="4" t="s">
        <v>5</v>
      </c>
      <c r="E17" s="63" t="s">
        <v>145</v>
      </c>
      <c r="F17" s="3" t="s">
        <v>99</v>
      </c>
      <c r="G17" s="26">
        <f>'[7]MEMORIAL QUANT. CBUQ'!H17</f>
        <v>104.976</v>
      </c>
      <c r="H17" s="26">
        <v>0.57</v>
      </c>
      <c r="I17" s="89">
        <f aca="true" t="shared" si="3" ref="I17:I20">IF(D17="S",($K$5/100)*H17,($K$4/100)*H17)+H17</f>
        <v>0.689529</v>
      </c>
      <c r="J17" s="26">
        <f>G17*H17</f>
        <v>59.83631999999999</v>
      </c>
      <c r="K17" s="89">
        <f>I17*G17</f>
        <v>72.383996304</v>
      </c>
    </row>
    <row r="18" spans="1:11" ht="75">
      <c r="A18" s="124" t="s">
        <v>47</v>
      </c>
      <c r="B18" s="2">
        <v>95996</v>
      </c>
      <c r="C18" s="2" t="s">
        <v>6</v>
      </c>
      <c r="D18" s="2" t="s">
        <v>5</v>
      </c>
      <c r="E18" s="62" t="s">
        <v>46</v>
      </c>
      <c r="F18" s="124" t="s">
        <v>25</v>
      </c>
      <c r="G18" s="89">
        <f>'[7]MEMORIAL QUANT. CBUQ'!H18</f>
        <v>60.75</v>
      </c>
      <c r="H18" s="89">
        <v>643.61</v>
      </c>
      <c r="I18" s="89">
        <f t="shared" si="3"/>
        <v>778.575017</v>
      </c>
      <c r="J18" s="26">
        <f>G18*H18</f>
        <v>39099.3075</v>
      </c>
      <c r="K18" s="89">
        <f>I18*G18</f>
        <v>47298.43228275</v>
      </c>
    </row>
    <row r="19" spans="1:11" ht="60">
      <c r="A19" s="124" t="s">
        <v>45</v>
      </c>
      <c r="B19" s="4">
        <v>95303</v>
      </c>
      <c r="C19" s="4" t="s">
        <v>6</v>
      </c>
      <c r="D19" s="4" t="s">
        <v>5</v>
      </c>
      <c r="E19" s="63" t="s">
        <v>44</v>
      </c>
      <c r="F19" s="3" t="s">
        <v>22</v>
      </c>
      <c r="G19" s="89">
        <f>'[7]MEMORIAL QUANT. CBUQ'!H19</f>
        <v>4374</v>
      </c>
      <c r="H19" s="89">
        <v>0.96</v>
      </c>
      <c r="I19" s="89">
        <f t="shared" si="3"/>
        <v>1.161312</v>
      </c>
      <c r="J19" s="26">
        <f>G19*H19</f>
        <v>4199.04</v>
      </c>
      <c r="K19" s="89">
        <f>I19*G19</f>
        <v>5079.578688</v>
      </c>
    </row>
    <row r="20" spans="1:11" ht="45">
      <c r="A20" s="124" t="s">
        <v>43</v>
      </c>
      <c r="B20" s="2">
        <v>94963</v>
      </c>
      <c r="C20" s="2" t="s">
        <v>6</v>
      </c>
      <c r="D20" s="2" t="s">
        <v>5</v>
      </c>
      <c r="E20" s="62" t="s">
        <v>146</v>
      </c>
      <c r="F20" s="124" t="s">
        <v>25</v>
      </c>
      <c r="G20" s="89">
        <f>'[7]MEMORIAL QUANT. CBUQ'!G22:H22</f>
        <v>0.42336</v>
      </c>
      <c r="H20" s="27">
        <v>345.06</v>
      </c>
      <c r="I20" s="89">
        <f t="shared" si="3"/>
        <v>417.419082</v>
      </c>
      <c r="J20" s="26">
        <f>G20*H20</f>
        <v>146.0846016</v>
      </c>
      <c r="K20" s="89">
        <f>I20*G20</f>
        <v>176.71854255552</v>
      </c>
    </row>
    <row r="21" spans="1:11" ht="15">
      <c r="A21" s="140" t="s">
        <v>2</v>
      </c>
      <c r="B21" s="141"/>
      <c r="C21" s="141"/>
      <c r="D21" s="141"/>
      <c r="E21" s="141"/>
      <c r="F21" s="141"/>
      <c r="G21" s="141"/>
      <c r="H21" s="141"/>
      <c r="I21" s="142"/>
      <c r="J21" s="54">
        <f>SUM(J16:J20)</f>
        <v>48716.618421600004</v>
      </c>
      <c r="K21" s="54">
        <f>SUM(K16:K20)</f>
        <v>58932.493304609525</v>
      </c>
    </row>
    <row r="22" spans="1:11" ht="15" customHeight="1">
      <c r="A22" s="118">
        <v>3</v>
      </c>
      <c r="B22" s="8"/>
      <c r="C22" s="8"/>
      <c r="D22" s="8"/>
      <c r="E22" s="123" t="s">
        <v>42</v>
      </c>
      <c r="F22" s="6"/>
      <c r="G22" s="6"/>
      <c r="H22" s="25"/>
      <c r="I22" s="25"/>
      <c r="J22" s="53"/>
      <c r="K22" s="53"/>
    </row>
    <row r="23" spans="1:11" ht="105">
      <c r="A23" s="124" t="s">
        <v>41</v>
      </c>
      <c r="B23" s="2">
        <v>94996</v>
      </c>
      <c r="C23" s="2" t="s">
        <v>6</v>
      </c>
      <c r="D23" s="2" t="s">
        <v>5</v>
      </c>
      <c r="E23" s="62" t="s">
        <v>113</v>
      </c>
      <c r="F23" s="124" t="s">
        <v>27</v>
      </c>
      <c r="G23" s="89">
        <f>'[7]MEMORIAL QUANT. CBUQ'!I26</f>
        <v>12.24</v>
      </c>
      <c r="H23" s="89">
        <v>83.62</v>
      </c>
      <c r="I23" s="89">
        <f aca="true" t="shared" si="4" ref="I23">IF(D23="S",($K$5/100)*H23,($K$4/100)*H23)+H23</f>
        <v>101.155114</v>
      </c>
      <c r="J23" s="89">
        <f>G23*H23</f>
        <v>1023.5088000000001</v>
      </c>
      <c r="K23" s="89">
        <f>G23*I23</f>
        <v>1238.13859536</v>
      </c>
    </row>
    <row r="24" spans="1:11" ht="15">
      <c r="A24" s="126" t="s">
        <v>2</v>
      </c>
      <c r="B24" s="127"/>
      <c r="C24" s="127"/>
      <c r="D24" s="127"/>
      <c r="E24" s="127"/>
      <c r="F24" s="127"/>
      <c r="G24" s="127"/>
      <c r="H24" s="127"/>
      <c r="I24" s="128"/>
      <c r="J24" s="54">
        <f>J23</f>
        <v>1023.5088000000001</v>
      </c>
      <c r="K24" s="54">
        <f>K23</f>
        <v>1238.13859536</v>
      </c>
    </row>
    <row r="25" spans="1:11" ht="21" customHeight="1">
      <c r="A25" s="118">
        <v>4</v>
      </c>
      <c r="B25" s="123"/>
      <c r="C25" s="123"/>
      <c r="D25" s="123"/>
      <c r="E25" s="123" t="s">
        <v>40</v>
      </c>
      <c r="F25" s="6"/>
      <c r="G25" s="6"/>
      <c r="H25" s="25"/>
      <c r="I25" s="25"/>
      <c r="J25" s="53"/>
      <c r="K25" s="53"/>
    </row>
    <row r="26" spans="1:11" ht="75">
      <c r="A26" s="124" t="s">
        <v>39</v>
      </c>
      <c r="B26" s="2">
        <v>72947</v>
      </c>
      <c r="C26" s="2" t="s">
        <v>6</v>
      </c>
      <c r="D26" s="2" t="s">
        <v>5</v>
      </c>
      <c r="E26" s="62" t="s">
        <v>147</v>
      </c>
      <c r="F26" s="124" t="s">
        <v>27</v>
      </c>
      <c r="G26" s="89">
        <f>SUM('[7]MEMORIAL QUANT. CBUQ'!G30:G31)</f>
        <v>99.36000000000001</v>
      </c>
      <c r="H26" s="89">
        <v>24.63</v>
      </c>
      <c r="I26" s="89">
        <f aca="true" t="shared" si="5" ref="I26:I29">IF(D26="S",($K$5/100)*H26,($K$4/100)*H26)+H26</f>
        <v>29.794911</v>
      </c>
      <c r="J26" s="89">
        <f>G26*H26</f>
        <v>2447.2368</v>
      </c>
      <c r="K26" s="89">
        <f>I26*G26</f>
        <v>2960.4223569600003</v>
      </c>
    </row>
    <row r="27" spans="1:11" ht="45">
      <c r="A27" s="124" t="s">
        <v>38</v>
      </c>
      <c r="B27" s="88">
        <v>36178</v>
      </c>
      <c r="C27" s="88" t="s">
        <v>6</v>
      </c>
      <c r="D27" s="88" t="s">
        <v>10</v>
      </c>
      <c r="E27" s="92" t="s">
        <v>122</v>
      </c>
      <c r="F27" s="90" t="s">
        <v>14</v>
      </c>
      <c r="G27" s="91">
        <f>'[7]MEMORIAL QUANT. CBUQ'!G32</f>
        <v>17.999999999999996</v>
      </c>
      <c r="H27" s="91">
        <v>6.67</v>
      </c>
      <c r="I27" s="89">
        <f t="shared" si="5"/>
        <v>7.605134</v>
      </c>
      <c r="J27" s="91">
        <v>0</v>
      </c>
      <c r="K27" s="91">
        <v>0</v>
      </c>
    </row>
    <row r="28" spans="1:11" ht="30">
      <c r="A28" s="124" t="s">
        <v>37</v>
      </c>
      <c r="B28" s="2">
        <v>34723</v>
      </c>
      <c r="C28" s="2" t="s">
        <v>6</v>
      </c>
      <c r="D28" s="2" t="s">
        <v>10</v>
      </c>
      <c r="E28" s="62" t="s">
        <v>36</v>
      </c>
      <c r="F28" s="124" t="s">
        <v>27</v>
      </c>
      <c r="G28" s="89">
        <f>SUM('[7]MEMORIAL QUANT. CBUQ'!G35:G38)</f>
        <v>0.975</v>
      </c>
      <c r="H28" s="89">
        <v>519.75</v>
      </c>
      <c r="I28" s="89">
        <f t="shared" si="5"/>
        <v>592.61895</v>
      </c>
      <c r="J28" s="89">
        <f>G28*H28</f>
        <v>506.75624999999997</v>
      </c>
      <c r="K28" s="89">
        <f>I28*G28</f>
        <v>577.80347625</v>
      </c>
    </row>
    <row r="29" spans="1:11" ht="60">
      <c r="A29" s="124" t="s">
        <v>132</v>
      </c>
      <c r="B29" s="2">
        <v>21013</v>
      </c>
      <c r="C29" s="2" t="s">
        <v>6</v>
      </c>
      <c r="D29" s="2" t="s">
        <v>10</v>
      </c>
      <c r="E29" s="92" t="s">
        <v>153</v>
      </c>
      <c r="F29" s="124" t="s">
        <v>3</v>
      </c>
      <c r="G29" s="89">
        <f>'[7]MEMORIAL QUANT. CBUQ'!G41</f>
        <v>14</v>
      </c>
      <c r="H29" s="89">
        <v>33.31</v>
      </c>
      <c r="I29" s="89">
        <f t="shared" si="5"/>
        <v>37.980062000000004</v>
      </c>
      <c r="J29" s="89">
        <f>G29*H29</f>
        <v>466.34000000000003</v>
      </c>
      <c r="K29" s="89">
        <f>G29*I29</f>
        <v>531.7208680000001</v>
      </c>
    </row>
    <row r="30" spans="1:11" ht="15">
      <c r="A30" s="126" t="s">
        <v>2</v>
      </c>
      <c r="B30" s="127"/>
      <c r="C30" s="127"/>
      <c r="D30" s="127"/>
      <c r="E30" s="127"/>
      <c r="F30" s="127"/>
      <c r="G30" s="127"/>
      <c r="H30" s="127"/>
      <c r="I30" s="128"/>
      <c r="J30" s="54">
        <f>SUM(J26:J29)</f>
        <v>3420.33305</v>
      </c>
      <c r="K30" s="54">
        <f>SUM(K26:K29)</f>
        <v>4069.9467012100004</v>
      </c>
    </row>
    <row r="31" spans="1:11" ht="15.75" customHeight="1">
      <c r="A31" s="118">
        <v>5</v>
      </c>
      <c r="B31" s="8"/>
      <c r="C31" s="8"/>
      <c r="D31" s="8"/>
      <c r="E31" s="123" t="s">
        <v>35</v>
      </c>
      <c r="F31" s="6"/>
      <c r="G31" s="6"/>
      <c r="H31" s="25"/>
      <c r="I31" s="25"/>
      <c r="J31" s="53"/>
      <c r="K31" s="53"/>
    </row>
    <row r="32" spans="1:11" ht="60">
      <c r="A32" s="5" t="s">
        <v>34</v>
      </c>
      <c r="B32" s="2">
        <v>94265</v>
      </c>
      <c r="C32" s="2" t="s">
        <v>6</v>
      </c>
      <c r="D32" s="4" t="s">
        <v>5</v>
      </c>
      <c r="E32" s="62" t="s">
        <v>33</v>
      </c>
      <c r="F32" s="26" t="s">
        <v>3</v>
      </c>
      <c r="G32" s="26">
        <f>'[7]MEMORIAL QUANT. CBUQ'!K46</f>
        <v>486</v>
      </c>
      <c r="H32" s="26">
        <v>31.39</v>
      </c>
      <c r="I32" s="89">
        <f aca="true" t="shared" si="6" ref="I32:I51">IF(D32="S",($K$5/100)*H32,($K$4/100)*H32)+H32</f>
        <v>37.972483</v>
      </c>
      <c r="J32" s="26">
        <f aca="true" t="shared" si="7" ref="J32:J51">G32*H32</f>
        <v>15255.54</v>
      </c>
      <c r="K32" s="89">
        <f aca="true" t="shared" si="8" ref="K32:K51">I32*G32</f>
        <v>18454.626738</v>
      </c>
    </row>
    <row r="33" spans="1:11" ht="60">
      <c r="A33" s="124" t="s">
        <v>32</v>
      </c>
      <c r="B33" s="2">
        <v>94281</v>
      </c>
      <c r="C33" s="2" t="s">
        <v>6</v>
      </c>
      <c r="D33" s="2" t="s">
        <v>5</v>
      </c>
      <c r="E33" s="62" t="s">
        <v>31</v>
      </c>
      <c r="F33" s="89" t="s">
        <v>3</v>
      </c>
      <c r="G33" s="89">
        <f>'[7]MEMORIAL QUANT. CBUQ'!K47</f>
        <v>486</v>
      </c>
      <c r="H33" s="89">
        <v>37.49</v>
      </c>
      <c r="I33" s="89">
        <f t="shared" si="6"/>
        <v>45.351653</v>
      </c>
      <c r="J33" s="26">
        <f t="shared" si="7"/>
        <v>18220.14</v>
      </c>
      <c r="K33" s="89">
        <f t="shared" si="8"/>
        <v>22040.903358</v>
      </c>
    </row>
    <row r="34" spans="1:11" ht="165">
      <c r="A34" s="124" t="s">
        <v>30</v>
      </c>
      <c r="B34" s="2">
        <v>90105</v>
      </c>
      <c r="C34" s="2" t="s">
        <v>6</v>
      </c>
      <c r="D34" s="2" t="s">
        <v>5</v>
      </c>
      <c r="E34" s="62" t="s">
        <v>151</v>
      </c>
      <c r="F34" s="89" t="s">
        <v>25</v>
      </c>
      <c r="G34" s="89">
        <f>'[7]MEMORIAL QUANT. CBUQ'!K48</f>
        <v>32.076</v>
      </c>
      <c r="H34" s="89">
        <v>11.93</v>
      </c>
      <c r="I34" s="89">
        <f t="shared" si="6"/>
        <v>14.431721</v>
      </c>
      <c r="J34" s="26">
        <f t="shared" si="7"/>
        <v>382.66668</v>
      </c>
      <c r="K34" s="89">
        <f t="shared" si="8"/>
        <v>462.911882796</v>
      </c>
    </row>
    <row r="35" spans="1:11" ht="60">
      <c r="A35" s="124" t="s">
        <v>29</v>
      </c>
      <c r="B35" s="2">
        <v>94097</v>
      </c>
      <c r="C35" s="2" t="s">
        <v>6</v>
      </c>
      <c r="D35" s="2" t="s">
        <v>5</v>
      </c>
      <c r="E35" s="62" t="s">
        <v>28</v>
      </c>
      <c r="F35" s="89" t="s">
        <v>27</v>
      </c>
      <c r="G35" s="89">
        <f>'[7]MEMORIAL QUANT. CBUQ'!K49</f>
        <v>213.84</v>
      </c>
      <c r="H35" s="89">
        <v>4.6</v>
      </c>
      <c r="I35" s="89">
        <f t="shared" si="6"/>
        <v>5.56462</v>
      </c>
      <c r="J35" s="26">
        <f t="shared" si="7"/>
        <v>983.664</v>
      </c>
      <c r="K35" s="89">
        <f t="shared" si="8"/>
        <v>1189.9383407999999</v>
      </c>
    </row>
    <row r="36" spans="1:11" ht="45">
      <c r="A36" s="124" t="s">
        <v>26</v>
      </c>
      <c r="B36" s="2">
        <v>95290</v>
      </c>
      <c r="C36" s="2" t="s">
        <v>6</v>
      </c>
      <c r="D36" s="2" t="s">
        <v>5</v>
      </c>
      <c r="E36" s="92" t="s">
        <v>23</v>
      </c>
      <c r="F36" s="89" t="s">
        <v>136</v>
      </c>
      <c r="G36" s="89">
        <f>'[7]MEMORIAL QUANT. CBUQ'!K50</f>
        <v>220.12155</v>
      </c>
      <c r="H36" s="89">
        <v>1.76</v>
      </c>
      <c r="I36" s="89">
        <f t="shared" si="6"/>
        <v>2.129072</v>
      </c>
      <c r="J36" s="26">
        <f t="shared" si="7"/>
        <v>387.413928</v>
      </c>
      <c r="K36" s="89">
        <f aca="true" t="shared" si="9" ref="K36:K48">G36*I36</f>
        <v>468.6546287016</v>
      </c>
    </row>
    <row r="37" spans="1:11" ht="30">
      <c r="A37" s="124" t="s">
        <v>24</v>
      </c>
      <c r="B37" s="2">
        <v>7781</v>
      </c>
      <c r="C37" s="2" t="s">
        <v>6</v>
      </c>
      <c r="D37" s="2" t="s">
        <v>10</v>
      </c>
      <c r="E37" s="62" t="s">
        <v>9</v>
      </c>
      <c r="F37" s="89" t="s">
        <v>3</v>
      </c>
      <c r="G37" s="89">
        <f>'[7]MEMORIAL QUANT. CBUQ'!K52</f>
        <v>0</v>
      </c>
      <c r="H37" s="89">
        <v>51.95</v>
      </c>
      <c r="I37" s="89">
        <f t="shared" si="6"/>
        <v>59.23339</v>
      </c>
      <c r="J37" s="26">
        <f t="shared" si="7"/>
        <v>0</v>
      </c>
      <c r="K37" s="89">
        <f t="shared" si="9"/>
        <v>0</v>
      </c>
    </row>
    <row r="38" spans="1:11" ht="165">
      <c r="A38" s="124" t="s">
        <v>21</v>
      </c>
      <c r="B38" s="2">
        <v>90106</v>
      </c>
      <c r="C38" s="2" t="s">
        <v>6</v>
      </c>
      <c r="D38" s="2" t="s">
        <v>5</v>
      </c>
      <c r="E38" s="62" t="s">
        <v>156</v>
      </c>
      <c r="F38" s="89" t="s">
        <v>25</v>
      </c>
      <c r="G38" s="89">
        <f>'[7]MEMORIAL QUANT. CBUQ'!K53</f>
        <v>0</v>
      </c>
      <c r="H38" s="89">
        <v>10.22</v>
      </c>
      <c r="I38" s="89">
        <f t="shared" si="6"/>
        <v>12.363134</v>
      </c>
      <c r="J38" s="26">
        <f t="shared" si="7"/>
        <v>0</v>
      </c>
      <c r="K38" s="89">
        <f t="shared" si="9"/>
        <v>0</v>
      </c>
    </row>
    <row r="39" spans="1:11" ht="60">
      <c r="A39" s="124" t="s">
        <v>18</v>
      </c>
      <c r="B39" s="2">
        <v>94097</v>
      </c>
      <c r="C39" s="2" t="s">
        <v>6</v>
      </c>
      <c r="D39" s="2" t="s">
        <v>5</v>
      </c>
      <c r="E39" s="62" t="s">
        <v>28</v>
      </c>
      <c r="F39" s="89" t="s">
        <v>25</v>
      </c>
      <c r="G39" s="89">
        <f>'[7]MEMORIAL QUANT. CBUQ'!K54</f>
        <v>0</v>
      </c>
      <c r="H39" s="89">
        <v>4.6</v>
      </c>
      <c r="I39" s="89">
        <f t="shared" si="6"/>
        <v>5.56462</v>
      </c>
      <c r="J39" s="26">
        <f t="shared" si="7"/>
        <v>0</v>
      </c>
      <c r="K39" s="89">
        <f t="shared" si="9"/>
        <v>0</v>
      </c>
    </row>
    <row r="40" spans="1:11" ht="99" customHeight="1">
      <c r="A40" s="124" t="s">
        <v>16</v>
      </c>
      <c r="B40" s="2">
        <v>93378</v>
      </c>
      <c r="C40" s="2" t="s">
        <v>6</v>
      </c>
      <c r="D40" s="2" t="s">
        <v>5</v>
      </c>
      <c r="E40" s="62" t="s">
        <v>148</v>
      </c>
      <c r="F40" s="89" t="s">
        <v>25</v>
      </c>
      <c r="G40" s="89">
        <f>'[7]MEMORIAL QUANT. CBUQ'!K55</f>
        <v>0</v>
      </c>
      <c r="H40" s="89">
        <v>19.6</v>
      </c>
      <c r="I40" s="89">
        <f t="shared" si="6"/>
        <v>23.710120000000003</v>
      </c>
      <c r="J40" s="26">
        <f t="shared" si="7"/>
        <v>0</v>
      </c>
      <c r="K40" s="89">
        <f t="shared" si="9"/>
        <v>0</v>
      </c>
    </row>
    <row r="41" spans="1:11" ht="95.25" customHeight="1">
      <c r="A41" s="124" t="s">
        <v>13</v>
      </c>
      <c r="B41" s="2">
        <v>92809</v>
      </c>
      <c r="C41" s="2" t="s">
        <v>6</v>
      </c>
      <c r="D41" s="2" t="s">
        <v>5</v>
      </c>
      <c r="E41" s="62" t="s">
        <v>149</v>
      </c>
      <c r="F41" s="89" t="s">
        <v>3</v>
      </c>
      <c r="G41" s="89">
        <f>'[7]MEMORIAL QUANT. CBUQ'!K56</f>
        <v>0</v>
      </c>
      <c r="H41" s="89">
        <v>37.54</v>
      </c>
      <c r="I41" s="89">
        <f t="shared" si="6"/>
        <v>45.412138</v>
      </c>
      <c r="J41" s="26">
        <f t="shared" si="7"/>
        <v>0</v>
      </c>
      <c r="K41" s="89">
        <f t="shared" si="9"/>
        <v>0</v>
      </c>
    </row>
    <row r="42" spans="1:11" ht="45">
      <c r="A42" s="124" t="s">
        <v>11</v>
      </c>
      <c r="B42" s="4">
        <v>95290</v>
      </c>
      <c r="C42" s="2" t="s">
        <v>6</v>
      </c>
      <c r="D42" s="2" t="s">
        <v>5</v>
      </c>
      <c r="E42" s="63" t="s">
        <v>23</v>
      </c>
      <c r="F42" s="26" t="s">
        <v>22</v>
      </c>
      <c r="G42" s="89">
        <f>'[7]MEMORIAL QUANT. CBUQ'!K57</f>
        <v>0</v>
      </c>
      <c r="H42" s="89">
        <v>1.76</v>
      </c>
      <c r="I42" s="89">
        <f t="shared" si="6"/>
        <v>2.129072</v>
      </c>
      <c r="J42" s="26">
        <f t="shared" si="7"/>
        <v>0</v>
      </c>
      <c r="K42" s="89">
        <f t="shared" si="9"/>
        <v>0</v>
      </c>
    </row>
    <row r="43" spans="1:11" ht="30">
      <c r="A43" s="124" t="s">
        <v>8</v>
      </c>
      <c r="B43" s="2">
        <v>7793</v>
      </c>
      <c r="C43" s="2" t="s">
        <v>6</v>
      </c>
      <c r="D43" s="2" t="s">
        <v>10</v>
      </c>
      <c r="E43" s="62" t="s">
        <v>12</v>
      </c>
      <c r="F43" s="89" t="s">
        <v>3</v>
      </c>
      <c r="G43" s="89">
        <f>'[7]MEMORIAL QUANT. CBUQ'!K58</f>
        <v>0</v>
      </c>
      <c r="H43" s="89">
        <v>104.87</v>
      </c>
      <c r="I43" s="89">
        <f t="shared" si="6"/>
        <v>119.57277400000001</v>
      </c>
      <c r="J43" s="26">
        <f t="shared" si="7"/>
        <v>0</v>
      </c>
      <c r="K43" s="89">
        <f t="shared" si="9"/>
        <v>0</v>
      </c>
    </row>
    <row r="44" spans="1:11" ht="165">
      <c r="A44" s="124" t="s">
        <v>7</v>
      </c>
      <c r="B44" s="2">
        <v>90106</v>
      </c>
      <c r="C44" s="2" t="s">
        <v>6</v>
      </c>
      <c r="D44" s="2" t="s">
        <v>5</v>
      </c>
      <c r="E44" s="63" t="s">
        <v>157</v>
      </c>
      <c r="F44" s="26" t="s">
        <v>25</v>
      </c>
      <c r="G44" s="89">
        <f>'[7]MEMORIAL QUANT. CBUQ'!K59</f>
        <v>0</v>
      </c>
      <c r="H44" s="89">
        <v>10.22</v>
      </c>
      <c r="I44" s="89">
        <f t="shared" si="6"/>
        <v>12.363134</v>
      </c>
      <c r="J44" s="26">
        <f t="shared" si="7"/>
        <v>0</v>
      </c>
      <c r="K44" s="89">
        <f t="shared" si="9"/>
        <v>0</v>
      </c>
    </row>
    <row r="45" spans="1:11" ht="89.25" customHeight="1">
      <c r="A45" s="124" t="s">
        <v>138</v>
      </c>
      <c r="B45" s="2">
        <v>94097</v>
      </c>
      <c r="C45" s="2" t="s">
        <v>6</v>
      </c>
      <c r="D45" s="2" t="s">
        <v>5</v>
      </c>
      <c r="E45" s="62" t="s">
        <v>28</v>
      </c>
      <c r="F45" s="89" t="s">
        <v>25</v>
      </c>
      <c r="G45" s="89">
        <f>'[7]MEMORIAL QUANT. CBUQ'!K60</f>
        <v>0</v>
      </c>
      <c r="H45" s="89">
        <v>4.6</v>
      </c>
      <c r="I45" s="89">
        <f t="shared" si="6"/>
        <v>5.56462</v>
      </c>
      <c r="J45" s="26">
        <f t="shared" si="7"/>
        <v>0</v>
      </c>
      <c r="K45" s="89">
        <f t="shared" si="9"/>
        <v>0</v>
      </c>
    </row>
    <row r="46" spans="1:11" ht="89.25" customHeight="1">
      <c r="A46" s="124" t="s">
        <v>139</v>
      </c>
      <c r="B46" s="2">
        <v>93378</v>
      </c>
      <c r="C46" s="2" t="s">
        <v>6</v>
      </c>
      <c r="D46" s="2" t="s">
        <v>5</v>
      </c>
      <c r="E46" s="62" t="s">
        <v>148</v>
      </c>
      <c r="F46" s="89" t="s">
        <v>25</v>
      </c>
      <c r="G46" s="89">
        <f>'[7]MEMORIAL QUANT. CBUQ'!K61</f>
        <v>0</v>
      </c>
      <c r="H46" s="89">
        <v>19.6</v>
      </c>
      <c r="I46" s="89">
        <f t="shared" si="6"/>
        <v>23.710120000000003</v>
      </c>
      <c r="J46" s="26">
        <f t="shared" si="7"/>
        <v>0</v>
      </c>
      <c r="K46" s="89">
        <f t="shared" si="9"/>
        <v>0</v>
      </c>
    </row>
    <row r="47" spans="1:11" ht="89.25" customHeight="1">
      <c r="A47" s="124" t="s">
        <v>140</v>
      </c>
      <c r="B47" s="2">
        <v>92811</v>
      </c>
      <c r="C47" s="2" t="s">
        <v>6</v>
      </c>
      <c r="D47" s="2" t="s">
        <v>5</v>
      </c>
      <c r="E47" s="62" t="s">
        <v>4</v>
      </c>
      <c r="F47" s="89" t="s">
        <v>3</v>
      </c>
      <c r="G47" s="89">
        <f>'[7]MEMORIAL QUANT. CBUQ'!K62</f>
        <v>0</v>
      </c>
      <c r="H47" s="89">
        <v>54.41</v>
      </c>
      <c r="I47" s="89">
        <f t="shared" si="6"/>
        <v>65.81977699999999</v>
      </c>
      <c r="J47" s="26">
        <f t="shared" si="7"/>
        <v>0</v>
      </c>
      <c r="K47" s="89">
        <f t="shared" si="9"/>
        <v>0</v>
      </c>
    </row>
    <row r="48" spans="1:11" ht="45">
      <c r="A48" s="124" t="s">
        <v>141</v>
      </c>
      <c r="B48" s="4">
        <v>95290</v>
      </c>
      <c r="C48" s="2" t="s">
        <v>6</v>
      </c>
      <c r="D48" s="2" t="s">
        <v>5</v>
      </c>
      <c r="E48" s="63" t="s">
        <v>23</v>
      </c>
      <c r="F48" s="26" t="s">
        <v>22</v>
      </c>
      <c r="G48" s="89">
        <f>'[7]MEMORIAL QUANT. CBUQ'!K63</f>
        <v>0</v>
      </c>
      <c r="H48" s="89">
        <v>1.76</v>
      </c>
      <c r="I48" s="89">
        <f t="shared" si="6"/>
        <v>2.129072</v>
      </c>
      <c r="J48" s="26">
        <f t="shared" si="7"/>
        <v>0</v>
      </c>
      <c r="K48" s="89">
        <f t="shared" si="9"/>
        <v>0</v>
      </c>
    </row>
    <row r="49" spans="1:11" ht="75">
      <c r="A49" s="124" t="s">
        <v>142</v>
      </c>
      <c r="B49" s="2">
        <v>83659</v>
      </c>
      <c r="C49" s="2" t="s">
        <v>20</v>
      </c>
      <c r="D49" s="2" t="s">
        <v>5</v>
      </c>
      <c r="E49" s="62" t="s">
        <v>19</v>
      </c>
      <c r="F49" s="89" t="s">
        <v>14</v>
      </c>
      <c r="G49" s="89">
        <f>'[7]MEMORIAL QUANT. CBUQ'!K64</f>
        <v>0</v>
      </c>
      <c r="H49" s="89">
        <v>694.56</v>
      </c>
      <c r="I49" s="89">
        <f t="shared" si="6"/>
        <v>840.2092319999999</v>
      </c>
      <c r="J49" s="26">
        <f t="shared" si="7"/>
        <v>0</v>
      </c>
      <c r="K49" s="89">
        <f t="shared" si="8"/>
        <v>0</v>
      </c>
    </row>
    <row r="50" spans="1:11" ht="75">
      <c r="A50" s="124" t="s">
        <v>143</v>
      </c>
      <c r="B50" s="2" t="s">
        <v>150</v>
      </c>
      <c r="C50" s="2" t="s">
        <v>6</v>
      </c>
      <c r="D50" s="2" t="s">
        <v>5</v>
      </c>
      <c r="E50" s="62" t="s">
        <v>17</v>
      </c>
      <c r="F50" s="89" t="s">
        <v>14</v>
      </c>
      <c r="G50" s="89">
        <f>'[7]MEMORIAL QUANT. CBUQ'!K65</f>
        <v>0</v>
      </c>
      <c r="H50" s="89">
        <v>332.61</v>
      </c>
      <c r="I50" s="89">
        <f t="shared" si="6"/>
        <v>402.358317</v>
      </c>
      <c r="J50" s="26">
        <f t="shared" si="7"/>
        <v>0</v>
      </c>
      <c r="K50" s="89">
        <f t="shared" si="8"/>
        <v>0</v>
      </c>
    </row>
    <row r="51" spans="1:11" ht="60">
      <c r="A51" s="124" t="s">
        <v>144</v>
      </c>
      <c r="B51" s="2">
        <v>21090</v>
      </c>
      <c r="C51" s="2" t="s">
        <v>6</v>
      </c>
      <c r="D51" s="2" t="s">
        <v>10</v>
      </c>
      <c r="E51" s="62" t="s">
        <v>15</v>
      </c>
      <c r="F51" s="89" t="s">
        <v>14</v>
      </c>
      <c r="G51" s="89">
        <f>'[7]MEMORIAL QUANT. CBUQ'!K66</f>
        <v>0</v>
      </c>
      <c r="H51" s="89">
        <v>431.62</v>
      </c>
      <c r="I51" s="89">
        <f t="shared" si="6"/>
        <v>492.133124</v>
      </c>
      <c r="J51" s="26">
        <f t="shared" si="7"/>
        <v>0</v>
      </c>
      <c r="K51" s="89">
        <f t="shared" si="8"/>
        <v>0</v>
      </c>
    </row>
    <row r="52" spans="1:11" ht="15">
      <c r="A52" s="126" t="s">
        <v>2</v>
      </c>
      <c r="B52" s="127"/>
      <c r="C52" s="127"/>
      <c r="D52" s="127"/>
      <c r="E52" s="127"/>
      <c r="F52" s="127"/>
      <c r="G52" s="127"/>
      <c r="H52" s="127"/>
      <c r="I52" s="128"/>
      <c r="J52" s="54">
        <f>SUM(J32:J51)</f>
        <v>35229.424608</v>
      </c>
      <c r="K52" s="54">
        <f>SUM(K32:K51)</f>
        <v>42617.0349482976</v>
      </c>
    </row>
    <row r="53" spans="1:11" ht="17.25">
      <c r="A53" s="129" t="s">
        <v>1</v>
      </c>
      <c r="B53" s="129"/>
      <c r="C53" s="129"/>
      <c r="D53" s="129"/>
      <c r="E53" s="129"/>
      <c r="F53" s="129"/>
      <c r="G53" s="129"/>
      <c r="H53" s="129"/>
      <c r="I53" s="115"/>
      <c r="J53" s="138">
        <f>J14+J21+J24+J30+J52</f>
        <v>93315.1535132</v>
      </c>
      <c r="K53" s="139"/>
    </row>
    <row r="54" spans="1:11" ht="17.25">
      <c r="A54" s="129" t="s">
        <v>0</v>
      </c>
      <c r="B54" s="129"/>
      <c r="C54" s="129"/>
      <c r="D54" s="129"/>
      <c r="E54" s="129"/>
      <c r="F54" s="129"/>
      <c r="G54" s="129"/>
      <c r="H54" s="129"/>
      <c r="I54" s="115"/>
      <c r="J54" s="138">
        <f>K14+K21+K24+K30+K52</f>
        <v>112815.71101554306</v>
      </c>
      <c r="K54" s="139"/>
    </row>
  </sheetData>
  <sheetProtection algorithmName="SHA-512" hashValue="YpLgvlKCQBV/uqMe9pA/KLto8SuvTTnKcDPk0YlVoS5sCghtc+o7hFwkx/v4YJnKfDksa+GVIwZX+GA9Z76GLA==" saltValue="Ztlqnw09Y7YhWnrEjriVOg==" spinCount="100000" sheet="1" objects="1" scenarios="1"/>
  <autoFilter ref="A8:K54"/>
  <mergeCells count="15">
    <mergeCell ref="A7:K7"/>
    <mergeCell ref="A1:J1"/>
    <mergeCell ref="A2:K2"/>
    <mergeCell ref="A3:J3"/>
    <mergeCell ref="I4:J4"/>
    <mergeCell ref="I5:J5"/>
    <mergeCell ref="J53:K53"/>
    <mergeCell ref="A54:H54"/>
    <mergeCell ref="J54:K54"/>
    <mergeCell ref="A14:I14"/>
    <mergeCell ref="A21:I21"/>
    <mergeCell ref="A24:I24"/>
    <mergeCell ref="A30:I30"/>
    <mergeCell ref="A52:I52"/>
    <mergeCell ref="A53:H53"/>
  </mergeCells>
  <printOptions/>
  <pageMargins left="0.5118110236220472" right="0.5118110236220472" top="1.3779527559055118" bottom="1.1811023622047245" header="0.31496062992125984" footer="0.31496062992125984"/>
  <pageSetup horizontalDpi="360" verticalDpi="360" orientation="portrait" paperSize="9" scale="61" r:id="rId2"/>
  <headerFooter scaleWithDoc="0">
    <oddHeader>&amp;C&amp;G</oddHeader>
    <oddFooter>&amp;C&amp;G&amp;R&amp;G</oddFooter>
  </headerFooter>
  <legacyDrawingHF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view="pageBreakPreview" zoomScale="115" zoomScaleSheetLayoutView="115" workbookViewId="0" topLeftCell="A1">
      <selection activeCell="N54" sqref="N54"/>
    </sheetView>
  </sheetViews>
  <sheetFormatPr defaultColWidth="9.140625" defaultRowHeight="15"/>
  <cols>
    <col min="1" max="1" width="9.140625" style="30" customWidth="1"/>
    <col min="2" max="2" width="10.57421875" style="30" customWidth="1"/>
    <col min="3" max="3" width="9.140625" style="30" customWidth="1"/>
    <col min="4" max="4" width="12.140625" style="30" customWidth="1"/>
    <col min="5" max="5" width="30.57421875" style="30" customWidth="1"/>
    <col min="6" max="6" width="6.7109375" style="30" customWidth="1"/>
    <col min="7" max="7" width="17.421875" style="30" customWidth="1"/>
    <col min="8" max="8" width="14.421875" style="30" customWidth="1"/>
    <col min="9" max="9" width="11.8515625" style="30" customWidth="1"/>
    <col min="10" max="11" width="14.421875" style="30" customWidth="1"/>
    <col min="12" max="16384" width="9.140625" style="30" customWidth="1"/>
  </cols>
  <sheetData>
    <row r="1" spans="1:11" ht="18.75">
      <c r="A1" s="130" t="s">
        <v>70</v>
      </c>
      <c r="B1" s="131"/>
      <c r="C1" s="131"/>
      <c r="D1" s="131"/>
      <c r="E1" s="131"/>
      <c r="F1" s="131"/>
      <c r="G1" s="131"/>
      <c r="H1" s="131"/>
      <c r="I1" s="131"/>
      <c r="J1" s="131"/>
      <c r="K1" s="113"/>
    </row>
    <row r="2" spans="1:11" ht="18.75">
      <c r="A2" s="143" t="str">
        <f>'[7]CBUQ NÃO DESONERADA'!A2:K2</f>
        <v>PREFEITURA MUNICIPAL DE OURÉM</v>
      </c>
      <c r="B2" s="144"/>
      <c r="C2" s="144"/>
      <c r="D2" s="144"/>
      <c r="E2" s="144"/>
      <c r="F2" s="144"/>
      <c r="G2" s="144"/>
      <c r="H2" s="144"/>
      <c r="I2" s="144"/>
      <c r="J2" s="144"/>
      <c r="K2" s="117"/>
    </row>
    <row r="3" spans="1:11" ht="18.75">
      <c r="A3" s="132" t="s">
        <v>69</v>
      </c>
      <c r="B3" s="133"/>
      <c r="C3" s="133"/>
      <c r="D3" s="133"/>
      <c r="E3" s="133"/>
      <c r="F3" s="133"/>
      <c r="G3" s="133"/>
      <c r="H3" s="133"/>
      <c r="I3" s="133"/>
      <c r="J3" s="133"/>
      <c r="K3" s="18"/>
    </row>
    <row r="4" spans="1:11" ht="18.75">
      <c r="A4" s="17"/>
      <c r="B4" s="122"/>
      <c r="C4" s="122"/>
      <c r="D4" s="122"/>
      <c r="E4" s="122"/>
      <c r="F4" s="122"/>
      <c r="G4" s="122"/>
      <c r="H4" s="122"/>
      <c r="I4" s="137" t="s">
        <v>68</v>
      </c>
      <c r="J4" s="137"/>
      <c r="K4" s="114">
        <v>14.02</v>
      </c>
    </row>
    <row r="5" spans="1:11" ht="15">
      <c r="A5" s="15" t="s">
        <v>105</v>
      </c>
      <c r="B5" s="14"/>
      <c r="C5" s="14"/>
      <c r="D5" s="14"/>
      <c r="E5" s="14"/>
      <c r="F5" s="14"/>
      <c r="G5" s="14"/>
      <c r="H5" s="37"/>
      <c r="I5" s="137" t="s">
        <v>66</v>
      </c>
      <c r="J5" s="137"/>
      <c r="K5" s="114">
        <v>27.03</v>
      </c>
    </row>
    <row r="6" spans="1:11" ht="15">
      <c r="A6" s="15"/>
      <c r="B6" s="14"/>
      <c r="C6" s="14"/>
      <c r="D6" s="14"/>
      <c r="E6" s="14"/>
      <c r="F6" s="14"/>
      <c r="G6" s="14"/>
      <c r="H6" s="37"/>
      <c r="I6" s="37"/>
      <c r="J6" s="116"/>
      <c r="K6" s="12"/>
    </row>
    <row r="7" spans="1:13" ht="18.75">
      <c r="A7" s="134" t="str">
        <f>'[7]CBUQ NÃO DESONERADA'!A7:K7</f>
        <v>RUA E (Trecho: Entre Tv. 1 e Tv. 5)</v>
      </c>
      <c r="B7" s="135"/>
      <c r="C7" s="135"/>
      <c r="D7" s="135"/>
      <c r="E7" s="135"/>
      <c r="F7" s="135"/>
      <c r="G7" s="135"/>
      <c r="H7" s="135"/>
      <c r="I7" s="135"/>
      <c r="J7" s="135"/>
      <c r="K7" s="136"/>
      <c r="M7" s="40"/>
    </row>
    <row r="8" spans="1:11" ht="51.75">
      <c r="A8" s="115" t="s">
        <v>65</v>
      </c>
      <c r="B8" s="115" t="s">
        <v>64</v>
      </c>
      <c r="C8" s="115" t="s">
        <v>63</v>
      </c>
      <c r="D8" s="10" t="s">
        <v>62</v>
      </c>
      <c r="E8" s="115" t="s">
        <v>61</v>
      </c>
      <c r="F8" s="115" t="s">
        <v>60</v>
      </c>
      <c r="G8" s="10" t="s">
        <v>59</v>
      </c>
      <c r="H8" s="10" t="s">
        <v>106</v>
      </c>
      <c r="I8" s="10" t="s">
        <v>58</v>
      </c>
      <c r="J8" s="52" t="s">
        <v>57</v>
      </c>
      <c r="K8" s="52" t="s">
        <v>56</v>
      </c>
    </row>
    <row r="9" spans="1:11" ht="21" customHeight="1">
      <c r="A9" s="118">
        <v>1</v>
      </c>
      <c r="B9" s="41"/>
      <c r="C9" s="41"/>
      <c r="D9" s="41"/>
      <c r="E9" s="123" t="s">
        <v>55</v>
      </c>
      <c r="F9" s="42"/>
      <c r="G9" s="42"/>
      <c r="H9" s="43"/>
      <c r="I9" s="43"/>
      <c r="J9" s="55"/>
      <c r="K9" s="55"/>
    </row>
    <row r="10" spans="1:11" ht="30">
      <c r="A10" s="44" t="s">
        <v>54</v>
      </c>
      <c r="B10" s="45">
        <v>72961</v>
      </c>
      <c r="C10" s="45" t="s">
        <v>6</v>
      </c>
      <c r="D10" s="45" t="s">
        <v>5</v>
      </c>
      <c r="E10" s="84" t="s">
        <v>53</v>
      </c>
      <c r="F10" s="44" t="s">
        <v>27</v>
      </c>
      <c r="G10" s="89">
        <f>'[7]MEMORIAL QUANT. CBUQ'!I9</f>
        <v>1428.84</v>
      </c>
      <c r="H10" s="46">
        <v>1.2</v>
      </c>
      <c r="I10" s="46">
        <f>IF(D10="S",($K$5/100)*H10,($K$4/100)*H10)+H10</f>
        <v>1.52436</v>
      </c>
      <c r="J10" s="56">
        <f>G10*H10</f>
        <v>1714.608</v>
      </c>
      <c r="K10" s="56">
        <f>I10*G10</f>
        <v>2178.0665424</v>
      </c>
    </row>
    <row r="11" spans="1:11" ht="90">
      <c r="A11" s="44" t="s">
        <v>52</v>
      </c>
      <c r="B11" s="88">
        <v>96387</v>
      </c>
      <c r="C11" s="45" t="s">
        <v>6</v>
      </c>
      <c r="D11" s="45" t="s">
        <v>5</v>
      </c>
      <c r="E11" s="84" t="s">
        <v>51</v>
      </c>
      <c r="F11" s="44" t="s">
        <v>25</v>
      </c>
      <c r="G11" s="89">
        <f>'[7]MEMORIAL QUANT. CBUQ'!I10</f>
        <v>214.326</v>
      </c>
      <c r="H11" s="46">
        <v>6.23</v>
      </c>
      <c r="I11" s="46">
        <f aca="true" t="shared" si="0" ref="I11:I13">IF(D11="S",($K$5/100)*H11,($K$4/100)*H11)+H11</f>
        <v>7.913969000000001</v>
      </c>
      <c r="J11" s="56">
        <f aca="true" t="shared" si="1" ref="J11:J13">G11*H11</f>
        <v>1335.25098</v>
      </c>
      <c r="K11" s="56">
        <f aca="true" t="shared" si="2" ref="K11:K13">I11*G11</f>
        <v>1696.1693198940002</v>
      </c>
    </row>
    <row r="12" spans="1:11" ht="60">
      <c r="A12" s="44" t="s">
        <v>95</v>
      </c>
      <c r="B12" s="88" t="s">
        <v>97</v>
      </c>
      <c r="C12" s="45" t="s">
        <v>6</v>
      </c>
      <c r="D12" s="45" t="s">
        <v>5</v>
      </c>
      <c r="E12" s="84" t="s">
        <v>98</v>
      </c>
      <c r="F12" s="44" t="s">
        <v>25</v>
      </c>
      <c r="G12" s="89">
        <f>'[7]MEMORIAL QUANT. CBUQ'!I11</f>
        <v>214.326</v>
      </c>
      <c r="H12" s="46">
        <v>4.33</v>
      </c>
      <c r="I12" s="46">
        <f t="shared" si="0"/>
        <v>5.500399</v>
      </c>
      <c r="J12" s="56">
        <f t="shared" si="1"/>
        <v>928.03158</v>
      </c>
      <c r="K12" s="56">
        <f t="shared" si="2"/>
        <v>1178.878516074</v>
      </c>
    </row>
    <row r="13" spans="1:11" ht="60">
      <c r="A13" s="44" t="s">
        <v>96</v>
      </c>
      <c r="B13" s="48">
        <v>72838</v>
      </c>
      <c r="C13" s="45" t="s">
        <v>6</v>
      </c>
      <c r="D13" s="45" t="s">
        <v>5</v>
      </c>
      <c r="E13" s="63" t="s">
        <v>109</v>
      </c>
      <c r="F13" s="47" t="s">
        <v>99</v>
      </c>
      <c r="G13" s="89">
        <f>'[7]MEMORIAL QUANT. CBUQ'!I12</f>
        <v>946.463616</v>
      </c>
      <c r="H13" s="46">
        <v>0.83</v>
      </c>
      <c r="I13" s="46">
        <f t="shared" si="0"/>
        <v>1.054349</v>
      </c>
      <c r="J13" s="56">
        <f t="shared" si="1"/>
        <v>785.56480128</v>
      </c>
      <c r="K13" s="56">
        <f t="shared" si="2"/>
        <v>997.902967065984</v>
      </c>
    </row>
    <row r="14" spans="1:11" ht="15">
      <c r="A14" s="126" t="s">
        <v>2</v>
      </c>
      <c r="B14" s="127"/>
      <c r="C14" s="127"/>
      <c r="D14" s="127"/>
      <c r="E14" s="127"/>
      <c r="F14" s="127"/>
      <c r="G14" s="127"/>
      <c r="H14" s="127"/>
      <c r="I14" s="128"/>
      <c r="J14" s="56">
        <f>SUM(J10:J13)</f>
        <v>4763.45536128</v>
      </c>
      <c r="K14" s="56">
        <f>SUM(K10:K13)</f>
        <v>6051.017345433984</v>
      </c>
    </row>
    <row r="15" spans="1:11" ht="33" customHeight="1">
      <c r="A15" s="118">
        <v>2</v>
      </c>
      <c r="B15" s="41"/>
      <c r="C15" s="41"/>
      <c r="D15" s="41"/>
      <c r="E15" s="123" t="s">
        <v>50</v>
      </c>
      <c r="F15" s="42"/>
      <c r="G15" s="42"/>
      <c r="H15" s="43"/>
      <c r="I15" s="43"/>
      <c r="J15" s="55"/>
      <c r="K15" s="55"/>
    </row>
    <row r="16" spans="1:11" ht="30">
      <c r="A16" s="47" t="s">
        <v>49</v>
      </c>
      <c r="B16" s="48">
        <v>96401</v>
      </c>
      <c r="C16" s="48" t="s">
        <v>6</v>
      </c>
      <c r="D16" s="48" t="s">
        <v>5</v>
      </c>
      <c r="E16" s="85" t="s">
        <v>100</v>
      </c>
      <c r="F16" s="47" t="s">
        <v>27</v>
      </c>
      <c r="G16" s="26">
        <f>'[7]MEMORIAL QUANT. CBUQ'!H16</f>
        <v>1215</v>
      </c>
      <c r="H16" s="49">
        <v>4.28</v>
      </c>
      <c r="I16" s="46">
        <f aca="true" t="shared" si="3" ref="I16:I20">IF(D16="S",($K$5/100)*H16,($K$4/100)*H16)+H16</f>
        <v>5.436884</v>
      </c>
      <c r="J16" s="57">
        <f>G16*H16</f>
        <v>5200.200000000001</v>
      </c>
      <c r="K16" s="56">
        <f>I16*G16</f>
        <v>6605.81406</v>
      </c>
    </row>
    <row r="17" spans="1:11" ht="75">
      <c r="A17" s="47" t="s">
        <v>48</v>
      </c>
      <c r="B17" s="48">
        <v>72840</v>
      </c>
      <c r="C17" s="48" t="s">
        <v>6</v>
      </c>
      <c r="D17" s="48" t="s">
        <v>5</v>
      </c>
      <c r="E17" s="63" t="s">
        <v>145</v>
      </c>
      <c r="F17" s="47" t="s">
        <v>99</v>
      </c>
      <c r="G17" s="26">
        <f>'[7]MEMORIAL QUANT. CBUQ'!H17</f>
        <v>104.976</v>
      </c>
      <c r="H17" s="49">
        <v>0.56</v>
      </c>
      <c r="I17" s="46">
        <f t="shared" si="3"/>
        <v>0.711368</v>
      </c>
      <c r="J17" s="57">
        <f>G17*H17</f>
        <v>58.78656000000001</v>
      </c>
      <c r="K17" s="56">
        <f>I17*G17</f>
        <v>74.676567168</v>
      </c>
    </row>
    <row r="18" spans="1:11" ht="75">
      <c r="A18" s="44" t="s">
        <v>47</v>
      </c>
      <c r="B18" s="45">
        <v>95996</v>
      </c>
      <c r="C18" s="45" t="s">
        <v>6</v>
      </c>
      <c r="D18" s="45" t="s">
        <v>5</v>
      </c>
      <c r="E18" s="84" t="s">
        <v>46</v>
      </c>
      <c r="F18" s="44" t="s">
        <v>25</v>
      </c>
      <c r="G18" s="89">
        <f>'[7]MEMORIAL QUANT. CBUQ'!H18</f>
        <v>60.75</v>
      </c>
      <c r="H18" s="46">
        <v>641.91</v>
      </c>
      <c r="I18" s="46">
        <f t="shared" si="3"/>
        <v>815.418273</v>
      </c>
      <c r="J18" s="57">
        <f>G18*H18</f>
        <v>38996.0325</v>
      </c>
      <c r="K18" s="56">
        <f>I18*G18</f>
        <v>49536.66008475</v>
      </c>
    </row>
    <row r="19" spans="1:11" ht="60">
      <c r="A19" s="44" t="s">
        <v>45</v>
      </c>
      <c r="B19" s="48">
        <v>95303</v>
      </c>
      <c r="C19" s="48" t="s">
        <v>6</v>
      </c>
      <c r="D19" s="48" t="s">
        <v>5</v>
      </c>
      <c r="E19" s="85" t="s">
        <v>44</v>
      </c>
      <c r="F19" s="47" t="s">
        <v>22</v>
      </c>
      <c r="G19" s="89">
        <f>'[7]MEMORIAL QUANT. CBUQ'!H19</f>
        <v>4374</v>
      </c>
      <c r="H19" s="46">
        <v>0.95</v>
      </c>
      <c r="I19" s="46">
        <f t="shared" si="3"/>
        <v>1.206785</v>
      </c>
      <c r="J19" s="57">
        <f>G19*H19</f>
        <v>4155.3</v>
      </c>
      <c r="K19" s="56">
        <f>I19*G19</f>
        <v>5278.47759</v>
      </c>
    </row>
    <row r="20" spans="1:11" ht="45">
      <c r="A20" s="44" t="s">
        <v>43</v>
      </c>
      <c r="B20" s="45">
        <v>94963</v>
      </c>
      <c r="C20" s="45" t="s">
        <v>6</v>
      </c>
      <c r="D20" s="45" t="s">
        <v>5</v>
      </c>
      <c r="E20" s="93" t="s">
        <v>146</v>
      </c>
      <c r="F20" s="44" t="s">
        <v>25</v>
      </c>
      <c r="G20" s="89">
        <f>'[7]MEMORIAL QUANT. CBUQ'!G22:H22</f>
        <v>0.42336</v>
      </c>
      <c r="H20" s="50">
        <v>339.24</v>
      </c>
      <c r="I20" s="46">
        <f t="shared" si="3"/>
        <v>430.936572</v>
      </c>
      <c r="J20" s="57">
        <f>G20*H20</f>
        <v>143.6206464</v>
      </c>
      <c r="K20" s="56">
        <f>I20*G20</f>
        <v>182.44130712192</v>
      </c>
    </row>
    <row r="21" spans="1:11" ht="15">
      <c r="A21" s="140" t="s">
        <v>2</v>
      </c>
      <c r="B21" s="141"/>
      <c r="C21" s="141"/>
      <c r="D21" s="141"/>
      <c r="E21" s="141"/>
      <c r="F21" s="141"/>
      <c r="G21" s="141"/>
      <c r="H21" s="141"/>
      <c r="I21" s="142"/>
      <c r="J21" s="56">
        <f>SUM(J16:J20)</f>
        <v>48553.93970640001</v>
      </c>
      <c r="K21" s="56">
        <f>SUM(K16:K20)</f>
        <v>61678.06960903992</v>
      </c>
    </row>
    <row r="22" spans="1:11" ht="15" customHeight="1">
      <c r="A22" s="118">
        <v>3</v>
      </c>
      <c r="B22" s="41"/>
      <c r="C22" s="41"/>
      <c r="D22" s="41"/>
      <c r="E22" s="123" t="s">
        <v>42</v>
      </c>
      <c r="F22" s="42"/>
      <c r="G22" s="42"/>
      <c r="H22" s="43"/>
      <c r="I22" s="43"/>
      <c r="J22" s="55"/>
      <c r="K22" s="55"/>
    </row>
    <row r="23" spans="1:11" ht="105">
      <c r="A23" s="44" t="s">
        <v>41</v>
      </c>
      <c r="B23" s="45">
        <v>94996</v>
      </c>
      <c r="C23" s="45" t="s">
        <v>6</v>
      </c>
      <c r="D23" s="45" t="s">
        <v>5</v>
      </c>
      <c r="E23" s="62" t="s">
        <v>113</v>
      </c>
      <c r="F23" s="44" t="s">
        <v>27</v>
      </c>
      <c r="G23" s="89">
        <f>'[7]MEMORIAL QUANT. CBUQ'!I26</f>
        <v>12.24</v>
      </c>
      <c r="H23" s="46">
        <v>80.97</v>
      </c>
      <c r="I23" s="46">
        <f aca="true" t="shared" si="4" ref="I23">IF(D23="S",($K$5/100)*H23,($K$4/100)*H23)+H23</f>
        <v>102.856191</v>
      </c>
      <c r="J23" s="56">
        <f>G23*H23</f>
        <v>991.0728</v>
      </c>
      <c r="K23" s="56">
        <f>G23*I23</f>
        <v>1258.95977784</v>
      </c>
    </row>
    <row r="24" spans="1:11" ht="15">
      <c r="A24" s="126" t="s">
        <v>2</v>
      </c>
      <c r="B24" s="127"/>
      <c r="C24" s="127"/>
      <c r="D24" s="127"/>
      <c r="E24" s="127"/>
      <c r="F24" s="127"/>
      <c r="G24" s="127"/>
      <c r="H24" s="127"/>
      <c r="I24" s="128"/>
      <c r="J24" s="56">
        <f>J23</f>
        <v>991.0728</v>
      </c>
      <c r="K24" s="56">
        <f>K23</f>
        <v>1258.95977784</v>
      </c>
    </row>
    <row r="25" spans="1:11" ht="21" customHeight="1">
      <c r="A25" s="118">
        <v>4</v>
      </c>
      <c r="B25" s="123"/>
      <c r="C25" s="123"/>
      <c r="D25" s="123"/>
      <c r="E25" s="123" t="s">
        <v>40</v>
      </c>
      <c r="F25" s="42"/>
      <c r="G25" s="42"/>
      <c r="H25" s="43"/>
      <c r="I25" s="43"/>
      <c r="J25" s="55"/>
      <c r="K25" s="55"/>
    </row>
    <row r="26" spans="1:11" ht="75">
      <c r="A26" s="44" t="s">
        <v>39</v>
      </c>
      <c r="B26" s="45">
        <v>72947</v>
      </c>
      <c r="C26" s="45" t="s">
        <v>6</v>
      </c>
      <c r="D26" s="45" t="s">
        <v>5</v>
      </c>
      <c r="E26" s="62" t="s">
        <v>147</v>
      </c>
      <c r="F26" s="44" t="s">
        <v>27</v>
      </c>
      <c r="G26" s="89">
        <f>SUM('[7]MEMORIAL QUANT. CBUQ'!G30:G31)</f>
        <v>99.36000000000001</v>
      </c>
      <c r="H26" s="46">
        <v>24.57</v>
      </c>
      <c r="I26" s="46">
        <f aca="true" t="shared" si="5" ref="I26:I29">IF(D26="S",($K$5/100)*H26,($K$4/100)*H26)+H26</f>
        <v>31.211271</v>
      </c>
      <c r="J26" s="56">
        <f>G26*H26</f>
        <v>2441.2752000000005</v>
      </c>
      <c r="K26" s="56">
        <f>I26*G26</f>
        <v>3101.1518865600005</v>
      </c>
    </row>
    <row r="27" spans="1:11" ht="45">
      <c r="A27" s="124" t="s">
        <v>38</v>
      </c>
      <c r="B27" s="88">
        <v>36178</v>
      </c>
      <c r="C27" s="88" t="s">
        <v>6</v>
      </c>
      <c r="D27" s="88" t="s">
        <v>10</v>
      </c>
      <c r="E27" s="92" t="s">
        <v>122</v>
      </c>
      <c r="F27" s="90" t="s">
        <v>14</v>
      </c>
      <c r="G27" s="91">
        <f>'[7]MEMORIAL QUANT. CBUQ'!G32</f>
        <v>17.999999999999996</v>
      </c>
      <c r="H27" s="46">
        <v>6.67</v>
      </c>
      <c r="I27" s="46">
        <f t="shared" si="5"/>
        <v>7.605134</v>
      </c>
      <c r="J27" s="56">
        <f>G27*H27</f>
        <v>120.05999999999997</v>
      </c>
      <c r="K27" s="56">
        <f>I27*G27</f>
        <v>136.89241199999998</v>
      </c>
    </row>
    <row r="28" spans="1:11" ht="30">
      <c r="A28" s="44" t="s">
        <v>37</v>
      </c>
      <c r="B28" s="45">
        <v>34723</v>
      </c>
      <c r="C28" s="45" t="s">
        <v>6</v>
      </c>
      <c r="D28" s="45" t="s">
        <v>10</v>
      </c>
      <c r="E28" s="84" t="s">
        <v>36</v>
      </c>
      <c r="F28" s="44" t="s">
        <v>27</v>
      </c>
      <c r="G28" s="89">
        <f>SUM('[7]MEMORIAL QUANT. CBUQ'!G35:G38)</f>
        <v>0.975</v>
      </c>
      <c r="H28" s="46">
        <v>519.75</v>
      </c>
      <c r="I28" s="46">
        <f t="shared" si="5"/>
        <v>592.61895</v>
      </c>
      <c r="J28" s="56">
        <f>G28*H28</f>
        <v>506.75624999999997</v>
      </c>
      <c r="K28" s="56">
        <f>I28*G28</f>
        <v>577.80347625</v>
      </c>
    </row>
    <row r="29" spans="1:11" ht="60">
      <c r="A29" s="65" t="s">
        <v>132</v>
      </c>
      <c r="B29" s="45">
        <v>21013</v>
      </c>
      <c r="C29" s="67" t="s">
        <v>6</v>
      </c>
      <c r="D29" s="67" t="s">
        <v>10</v>
      </c>
      <c r="E29" s="92" t="s">
        <v>153</v>
      </c>
      <c r="F29" s="65" t="s">
        <v>3</v>
      </c>
      <c r="G29" s="89">
        <f>'[7]MEMORIAL QUANT. CBUQ'!G41</f>
        <v>14</v>
      </c>
      <c r="H29" s="46">
        <v>33.31</v>
      </c>
      <c r="I29" s="46">
        <f t="shared" si="5"/>
        <v>37.980062000000004</v>
      </c>
      <c r="J29" s="56">
        <f>G29*H29</f>
        <v>466.34000000000003</v>
      </c>
      <c r="K29" s="56">
        <f>G29*I29</f>
        <v>531.7208680000001</v>
      </c>
    </row>
    <row r="30" spans="1:11" ht="15.75" customHeight="1">
      <c r="A30" s="126" t="s">
        <v>2</v>
      </c>
      <c r="B30" s="127"/>
      <c r="C30" s="127"/>
      <c r="D30" s="127"/>
      <c r="E30" s="127"/>
      <c r="F30" s="127"/>
      <c r="G30" s="127"/>
      <c r="H30" s="127"/>
      <c r="I30" s="128"/>
      <c r="J30" s="56">
        <f>SUM(J26:J29)</f>
        <v>3534.4314500000005</v>
      </c>
      <c r="K30" s="56">
        <f>SUM(K26:K29)</f>
        <v>4347.568642810001</v>
      </c>
    </row>
    <row r="31" spans="1:11" ht="15">
      <c r="A31" s="118">
        <v>5</v>
      </c>
      <c r="B31" s="41"/>
      <c r="C31" s="41"/>
      <c r="D31" s="41"/>
      <c r="E31" s="123" t="s">
        <v>35</v>
      </c>
      <c r="F31" s="42"/>
      <c r="G31" s="42"/>
      <c r="H31" s="43"/>
      <c r="I31" s="43"/>
      <c r="J31" s="55"/>
      <c r="K31" s="55"/>
    </row>
    <row r="32" spans="1:11" ht="60">
      <c r="A32" s="47" t="s">
        <v>34</v>
      </c>
      <c r="B32" s="45">
        <v>94265</v>
      </c>
      <c r="C32" s="45" t="s">
        <v>6</v>
      </c>
      <c r="D32" s="48" t="s">
        <v>5</v>
      </c>
      <c r="E32" s="84" t="s">
        <v>33</v>
      </c>
      <c r="F32" s="47" t="s">
        <v>3</v>
      </c>
      <c r="G32" s="26">
        <f>'[7]MEMORIAL QUANT. CBUQ'!K46</f>
        <v>486</v>
      </c>
      <c r="H32" s="49">
        <v>30.08</v>
      </c>
      <c r="I32" s="46">
        <f aca="true" t="shared" si="6" ref="I32:I51">IF(D32="S",($K$5/100)*H32,($K$4/100)*H32)+H32</f>
        <v>38.210623999999996</v>
      </c>
      <c r="J32" s="57">
        <f aca="true" t="shared" si="7" ref="J32:J51">G32*H32</f>
        <v>14618.88</v>
      </c>
      <c r="K32" s="56">
        <f aca="true" t="shared" si="8" ref="K32:K51">I32*G32</f>
        <v>18570.363264</v>
      </c>
    </row>
    <row r="33" spans="1:11" ht="60">
      <c r="A33" s="44" t="s">
        <v>32</v>
      </c>
      <c r="B33" s="45">
        <v>94281</v>
      </c>
      <c r="C33" s="45" t="s">
        <v>6</v>
      </c>
      <c r="D33" s="45" t="s">
        <v>5</v>
      </c>
      <c r="E33" s="84" t="s">
        <v>31</v>
      </c>
      <c r="F33" s="44" t="s">
        <v>3</v>
      </c>
      <c r="G33" s="89">
        <f>'[7]MEMORIAL QUANT. CBUQ'!K47</f>
        <v>486</v>
      </c>
      <c r="H33" s="46">
        <v>35.81</v>
      </c>
      <c r="I33" s="46">
        <f t="shared" si="6"/>
        <v>45.489443</v>
      </c>
      <c r="J33" s="57">
        <f t="shared" si="7"/>
        <v>17403.66</v>
      </c>
      <c r="K33" s="56">
        <f t="shared" si="8"/>
        <v>22107.869298</v>
      </c>
    </row>
    <row r="34" spans="1:11" ht="165">
      <c r="A34" s="124" t="s">
        <v>30</v>
      </c>
      <c r="B34" s="2">
        <v>90105</v>
      </c>
      <c r="C34" s="2" t="s">
        <v>6</v>
      </c>
      <c r="D34" s="2" t="s">
        <v>5</v>
      </c>
      <c r="E34" s="62" t="s">
        <v>151</v>
      </c>
      <c r="F34" s="44" t="s">
        <v>25</v>
      </c>
      <c r="G34" s="89">
        <f>'[7]MEMORIAL QUANT. CBUQ'!K48</f>
        <v>32.076</v>
      </c>
      <c r="H34" s="46">
        <v>11.38</v>
      </c>
      <c r="I34" s="46">
        <f t="shared" si="6"/>
        <v>14.456014000000001</v>
      </c>
      <c r="J34" s="57">
        <f t="shared" si="7"/>
        <v>365.02488000000005</v>
      </c>
      <c r="K34" s="56">
        <f t="shared" si="8"/>
        <v>463.69110506400006</v>
      </c>
    </row>
    <row r="35" spans="1:11" ht="60">
      <c r="A35" s="44" t="s">
        <v>29</v>
      </c>
      <c r="B35" s="45">
        <v>94097</v>
      </c>
      <c r="C35" s="45" t="s">
        <v>6</v>
      </c>
      <c r="D35" s="45" t="s">
        <v>5</v>
      </c>
      <c r="E35" s="84" t="s">
        <v>28</v>
      </c>
      <c r="F35" s="44" t="s">
        <v>27</v>
      </c>
      <c r="G35" s="89">
        <f>'[7]MEMORIAL QUANT. CBUQ'!K49</f>
        <v>213.84</v>
      </c>
      <c r="H35" s="46">
        <v>4.15</v>
      </c>
      <c r="I35" s="46">
        <f t="shared" si="6"/>
        <v>5.271745</v>
      </c>
      <c r="J35" s="57">
        <f t="shared" si="7"/>
        <v>887.436</v>
      </c>
      <c r="K35" s="56">
        <f t="shared" si="8"/>
        <v>1127.3099508</v>
      </c>
    </row>
    <row r="36" spans="1:11" ht="45">
      <c r="A36" s="65" t="s">
        <v>26</v>
      </c>
      <c r="B36" s="2">
        <v>95290</v>
      </c>
      <c r="C36" s="2" t="s">
        <v>6</v>
      </c>
      <c r="D36" s="2" t="s">
        <v>5</v>
      </c>
      <c r="E36" s="92" t="s">
        <v>23</v>
      </c>
      <c r="F36" s="124" t="s">
        <v>136</v>
      </c>
      <c r="G36" s="89">
        <f>'[7]MEMORIAL QUANT. CBUQ'!K50</f>
        <v>220.12155</v>
      </c>
      <c r="H36" s="46">
        <v>1.74</v>
      </c>
      <c r="I36" s="46">
        <f t="shared" si="6"/>
        <v>2.210322</v>
      </c>
      <c r="J36" s="57">
        <f t="shared" si="7"/>
        <v>383.011497</v>
      </c>
      <c r="K36" s="56">
        <f t="shared" si="8"/>
        <v>486.5395046391001</v>
      </c>
    </row>
    <row r="37" spans="1:11" ht="30">
      <c r="A37" s="124" t="s">
        <v>24</v>
      </c>
      <c r="B37" s="2">
        <v>7781</v>
      </c>
      <c r="C37" s="2" t="s">
        <v>6</v>
      </c>
      <c r="D37" s="2" t="s">
        <v>10</v>
      </c>
      <c r="E37" s="62" t="s">
        <v>9</v>
      </c>
      <c r="F37" s="124" t="s">
        <v>3</v>
      </c>
      <c r="G37" s="89">
        <f>'[7]MEMORIAL QUANT. CBUQ'!K52</f>
        <v>0</v>
      </c>
      <c r="H37" s="46">
        <v>51.95</v>
      </c>
      <c r="I37" s="46">
        <f t="shared" si="6"/>
        <v>59.23339</v>
      </c>
      <c r="J37" s="57">
        <f t="shared" si="7"/>
        <v>0</v>
      </c>
      <c r="K37" s="56">
        <f t="shared" si="8"/>
        <v>0</v>
      </c>
    </row>
    <row r="38" spans="1:11" ht="165">
      <c r="A38" s="124" t="s">
        <v>21</v>
      </c>
      <c r="B38" s="2">
        <v>90106</v>
      </c>
      <c r="C38" s="2" t="s">
        <v>6</v>
      </c>
      <c r="D38" s="2" t="s">
        <v>5</v>
      </c>
      <c r="E38" s="62" t="s">
        <v>152</v>
      </c>
      <c r="F38" s="124" t="s">
        <v>25</v>
      </c>
      <c r="G38" s="89">
        <f>'[7]MEMORIAL QUANT. CBUQ'!K53</f>
        <v>0</v>
      </c>
      <c r="H38" s="91">
        <v>9.73</v>
      </c>
      <c r="I38" s="46">
        <f t="shared" si="6"/>
        <v>12.360019000000001</v>
      </c>
      <c r="J38" s="57">
        <f t="shared" si="7"/>
        <v>0</v>
      </c>
      <c r="K38" s="56">
        <f t="shared" si="8"/>
        <v>0</v>
      </c>
    </row>
    <row r="39" spans="1:11" ht="60">
      <c r="A39" s="124" t="s">
        <v>18</v>
      </c>
      <c r="B39" s="2">
        <v>94097</v>
      </c>
      <c r="C39" s="2" t="s">
        <v>6</v>
      </c>
      <c r="D39" s="2" t="s">
        <v>5</v>
      </c>
      <c r="E39" s="62" t="s">
        <v>28</v>
      </c>
      <c r="F39" s="124" t="s">
        <v>25</v>
      </c>
      <c r="G39" s="89">
        <f>'[7]MEMORIAL QUANT. CBUQ'!K54</f>
        <v>0</v>
      </c>
      <c r="H39" s="46">
        <v>4.15</v>
      </c>
      <c r="I39" s="46">
        <f t="shared" si="6"/>
        <v>5.271745</v>
      </c>
      <c r="J39" s="57">
        <f t="shared" si="7"/>
        <v>0</v>
      </c>
      <c r="K39" s="56">
        <f t="shared" si="8"/>
        <v>0</v>
      </c>
    </row>
    <row r="40" spans="1:11" ht="90">
      <c r="A40" s="124" t="s">
        <v>16</v>
      </c>
      <c r="B40" s="2">
        <v>93378</v>
      </c>
      <c r="C40" s="2" t="s">
        <v>6</v>
      </c>
      <c r="D40" s="2" t="s">
        <v>5</v>
      </c>
      <c r="E40" s="62" t="s">
        <v>148</v>
      </c>
      <c r="F40" s="124" t="s">
        <v>25</v>
      </c>
      <c r="G40" s="89">
        <f>'[7]MEMORIAL QUANT. CBUQ'!K55</f>
        <v>0</v>
      </c>
      <c r="H40" s="46">
        <v>18.15</v>
      </c>
      <c r="I40" s="46">
        <f t="shared" si="6"/>
        <v>23.055944999999998</v>
      </c>
      <c r="J40" s="57">
        <f t="shared" si="7"/>
        <v>0</v>
      </c>
      <c r="K40" s="56">
        <f t="shared" si="8"/>
        <v>0</v>
      </c>
    </row>
    <row r="41" spans="1:11" ht="90">
      <c r="A41" s="124" t="s">
        <v>13</v>
      </c>
      <c r="B41" s="2">
        <v>92809</v>
      </c>
      <c r="C41" s="2" t="s">
        <v>6</v>
      </c>
      <c r="D41" s="2" t="s">
        <v>5</v>
      </c>
      <c r="E41" s="62" t="s">
        <v>149</v>
      </c>
      <c r="F41" s="124" t="s">
        <v>3</v>
      </c>
      <c r="G41" s="89">
        <f>'[7]MEMORIAL QUANT. CBUQ'!K56</f>
        <v>0</v>
      </c>
      <c r="H41" s="46">
        <v>35.08</v>
      </c>
      <c r="I41" s="46">
        <f t="shared" si="6"/>
        <v>44.562124</v>
      </c>
      <c r="J41" s="57">
        <f t="shared" si="7"/>
        <v>0</v>
      </c>
      <c r="K41" s="56">
        <f t="shared" si="8"/>
        <v>0</v>
      </c>
    </row>
    <row r="42" spans="1:11" ht="45">
      <c r="A42" s="124" t="s">
        <v>11</v>
      </c>
      <c r="B42" s="4">
        <v>95290</v>
      </c>
      <c r="C42" s="2" t="s">
        <v>6</v>
      </c>
      <c r="D42" s="2" t="s">
        <v>5</v>
      </c>
      <c r="E42" s="63" t="s">
        <v>23</v>
      </c>
      <c r="F42" s="3" t="s">
        <v>22</v>
      </c>
      <c r="G42" s="89">
        <f>'[7]MEMORIAL QUANT. CBUQ'!K57</f>
        <v>0</v>
      </c>
      <c r="H42" s="46">
        <v>1.74</v>
      </c>
      <c r="I42" s="46">
        <f t="shared" si="6"/>
        <v>2.210322</v>
      </c>
      <c r="J42" s="57">
        <f t="shared" si="7"/>
        <v>0</v>
      </c>
      <c r="K42" s="56">
        <f t="shared" si="8"/>
        <v>0</v>
      </c>
    </row>
    <row r="43" spans="1:11" ht="30">
      <c r="A43" s="124" t="s">
        <v>8</v>
      </c>
      <c r="B43" s="2">
        <v>7793</v>
      </c>
      <c r="C43" s="2" t="s">
        <v>6</v>
      </c>
      <c r="D43" s="2" t="s">
        <v>10</v>
      </c>
      <c r="E43" s="62" t="s">
        <v>12</v>
      </c>
      <c r="F43" s="124" t="s">
        <v>3</v>
      </c>
      <c r="G43" s="89">
        <f>'[7]MEMORIAL QUANT. CBUQ'!K58</f>
        <v>0</v>
      </c>
      <c r="H43" s="46">
        <v>104.87</v>
      </c>
      <c r="I43" s="46">
        <f t="shared" si="6"/>
        <v>119.57277400000001</v>
      </c>
      <c r="J43" s="57">
        <f t="shared" si="7"/>
        <v>0</v>
      </c>
      <c r="K43" s="56">
        <f t="shared" si="8"/>
        <v>0</v>
      </c>
    </row>
    <row r="44" spans="1:11" ht="165">
      <c r="A44" s="124" t="s">
        <v>7</v>
      </c>
      <c r="B44" s="2">
        <v>90106</v>
      </c>
      <c r="C44" s="2" t="s">
        <v>6</v>
      </c>
      <c r="D44" s="2" t="s">
        <v>5</v>
      </c>
      <c r="E44" s="63" t="s">
        <v>152</v>
      </c>
      <c r="F44" s="3" t="s">
        <v>25</v>
      </c>
      <c r="G44" s="89">
        <f>'[7]MEMORIAL QUANT. CBUQ'!K59</f>
        <v>0</v>
      </c>
      <c r="H44" s="91">
        <v>9.73</v>
      </c>
      <c r="I44" s="46">
        <f t="shared" si="6"/>
        <v>12.360019000000001</v>
      </c>
      <c r="J44" s="57">
        <f t="shared" si="7"/>
        <v>0</v>
      </c>
      <c r="K44" s="56">
        <f t="shared" si="8"/>
        <v>0</v>
      </c>
    </row>
    <row r="45" spans="1:11" ht="60">
      <c r="A45" s="124" t="s">
        <v>138</v>
      </c>
      <c r="B45" s="2">
        <v>94097</v>
      </c>
      <c r="C45" s="2" t="s">
        <v>6</v>
      </c>
      <c r="D45" s="2" t="s">
        <v>5</v>
      </c>
      <c r="E45" s="62" t="s">
        <v>28</v>
      </c>
      <c r="F45" s="124" t="s">
        <v>25</v>
      </c>
      <c r="G45" s="89">
        <f>'[7]MEMORIAL QUANT. CBUQ'!K60</f>
        <v>0</v>
      </c>
      <c r="H45" s="46">
        <v>4.15</v>
      </c>
      <c r="I45" s="46">
        <f t="shared" si="6"/>
        <v>5.271745</v>
      </c>
      <c r="J45" s="57">
        <f t="shared" si="7"/>
        <v>0</v>
      </c>
      <c r="K45" s="56">
        <f t="shared" si="8"/>
        <v>0</v>
      </c>
    </row>
    <row r="46" spans="1:11" ht="90">
      <c r="A46" s="124" t="s">
        <v>139</v>
      </c>
      <c r="B46" s="2">
        <v>93378</v>
      </c>
      <c r="C46" s="2" t="s">
        <v>6</v>
      </c>
      <c r="D46" s="2" t="s">
        <v>5</v>
      </c>
      <c r="E46" s="62" t="s">
        <v>148</v>
      </c>
      <c r="F46" s="124" t="s">
        <v>25</v>
      </c>
      <c r="G46" s="89">
        <f>'[7]MEMORIAL QUANT. CBUQ'!K61</f>
        <v>0</v>
      </c>
      <c r="H46" s="46">
        <v>18.15</v>
      </c>
      <c r="I46" s="46">
        <f t="shared" si="6"/>
        <v>23.055944999999998</v>
      </c>
      <c r="J46" s="57">
        <f t="shared" si="7"/>
        <v>0</v>
      </c>
      <c r="K46" s="56">
        <f t="shared" si="8"/>
        <v>0</v>
      </c>
    </row>
    <row r="47" spans="1:11" ht="90">
      <c r="A47" s="124" t="s">
        <v>140</v>
      </c>
      <c r="B47" s="2">
        <v>92811</v>
      </c>
      <c r="C47" s="2" t="s">
        <v>6</v>
      </c>
      <c r="D47" s="2" t="s">
        <v>5</v>
      </c>
      <c r="E47" s="62" t="s">
        <v>4</v>
      </c>
      <c r="F47" s="124" t="s">
        <v>3</v>
      </c>
      <c r="G47" s="89">
        <f>'[7]MEMORIAL QUANT. CBUQ'!K62</f>
        <v>0</v>
      </c>
      <c r="H47" s="46">
        <v>50.87</v>
      </c>
      <c r="I47" s="46">
        <f t="shared" si="6"/>
        <v>64.620161</v>
      </c>
      <c r="J47" s="57">
        <f t="shared" si="7"/>
        <v>0</v>
      </c>
      <c r="K47" s="56">
        <f t="shared" si="8"/>
        <v>0</v>
      </c>
    </row>
    <row r="48" spans="1:11" ht="45">
      <c r="A48" s="124" t="s">
        <v>141</v>
      </c>
      <c r="B48" s="4">
        <v>95290</v>
      </c>
      <c r="C48" s="2" t="s">
        <v>6</v>
      </c>
      <c r="D48" s="2" t="s">
        <v>5</v>
      </c>
      <c r="E48" s="63" t="s">
        <v>23</v>
      </c>
      <c r="F48" s="3" t="s">
        <v>22</v>
      </c>
      <c r="G48" s="89">
        <f>'[7]MEMORIAL QUANT. CBUQ'!K63</f>
        <v>0</v>
      </c>
      <c r="H48" s="46">
        <v>1.74</v>
      </c>
      <c r="I48" s="46">
        <f t="shared" si="6"/>
        <v>2.210322</v>
      </c>
      <c r="J48" s="57">
        <f t="shared" si="7"/>
        <v>0</v>
      </c>
      <c r="K48" s="56">
        <f t="shared" si="8"/>
        <v>0</v>
      </c>
    </row>
    <row r="49" spans="1:11" ht="75">
      <c r="A49" s="124" t="s">
        <v>142</v>
      </c>
      <c r="B49" s="2">
        <v>83659</v>
      </c>
      <c r="C49" s="2" t="s">
        <v>20</v>
      </c>
      <c r="D49" s="2" t="s">
        <v>5</v>
      </c>
      <c r="E49" s="62" t="s">
        <v>19</v>
      </c>
      <c r="F49" s="124" t="s">
        <v>14</v>
      </c>
      <c r="G49" s="89">
        <f>'[7]MEMORIAL QUANT. CBUQ'!K64</f>
        <v>0</v>
      </c>
      <c r="H49" s="46">
        <v>647.98</v>
      </c>
      <c r="I49" s="46">
        <f t="shared" si="6"/>
        <v>823.128994</v>
      </c>
      <c r="J49" s="57">
        <f t="shared" si="7"/>
        <v>0</v>
      </c>
      <c r="K49" s="56">
        <f t="shared" si="8"/>
        <v>0</v>
      </c>
    </row>
    <row r="50" spans="1:11" ht="75">
      <c r="A50" s="124" t="s">
        <v>143</v>
      </c>
      <c r="B50" s="2" t="s">
        <v>150</v>
      </c>
      <c r="C50" s="2" t="s">
        <v>6</v>
      </c>
      <c r="D50" s="2" t="s">
        <v>5</v>
      </c>
      <c r="E50" s="62" t="s">
        <v>17</v>
      </c>
      <c r="F50" s="124" t="s">
        <v>14</v>
      </c>
      <c r="G50" s="89">
        <f>'[7]MEMORIAL QUANT. CBUQ'!K65</f>
        <v>0</v>
      </c>
      <c r="H50" s="46">
        <v>319.32</v>
      </c>
      <c r="I50" s="46">
        <f t="shared" si="6"/>
        <v>405.632196</v>
      </c>
      <c r="J50" s="57">
        <f t="shared" si="7"/>
        <v>0</v>
      </c>
      <c r="K50" s="56">
        <f t="shared" si="8"/>
        <v>0</v>
      </c>
    </row>
    <row r="51" spans="1:11" ht="60">
      <c r="A51" s="124" t="s">
        <v>144</v>
      </c>
      <c r="B51" s="2">
        <v>21090</v>
      </c>
      <c r="C51" s="2" t="s">
        <v>6</v>
      </c>
      <c r="D51" s="2" t="s">
        <v>10</v>
      </c>
      <c r="E51" s="62" t="s">
        <v>15</v>
      </c>
      <c r="F51" s="124" t="s">
        <v>14</v>
      </c>
      <c r="G51" s="89">
        <f>'[7]MEMORIAL QUANT. CBUQ'!K66</f>
        <v>0</v>
      </c>
      <c r="H51" s="46">
        <v>431.62</v>
      </c>
      <c r="I51" s="46">
        <f t="shared" si="6"/>
        <v>492.133124</v>
      </c>
      <c r="J51" s="57">
        <f t="shared" si="7"/>
        <v>0</v>
      </c>
      <c r="K51" s="56">
        <f t="shared" si="8"/>
        <v>0</v>
      </c>
    </row>
    <row r="52" spans="1:11" ht="15">
      <c r="A52" s="126" t="s">
        <v>2</v>
      </c>
      <c r="B52" s="127"/>
      <c r="C52" s="127"/>
      <c r="D52" s="127"/>
      <c r="E52" s="127"/>
      <c r="F52" s="127"/>
      <c r="G52" s="127"/>
      <c r="H52" s="127"/>
      <c r="I52" s="128"/>
      <c r="J52" s="56">
        <f>SUM(J32:J51)</f>
        <v>33658.012377</v>
      </c>
      <c r="K52" s="56">
        <f>SUM(K32:K51)</f>
        <v>42755.7731225031</v>
      </c>
    </row>
    <row r="53" spans="1:11" ht="17.25">
      <c r="A53" s="129" t="s">
        <v>1</v>
      </c>
      <c r="B53" s="129"/>
      <c r="C53" s="129"/>
      <c r="D53" s="129"/>
      <c r="E53" s="129"/>
      <c r="F53" s="129"/>
      <c r="G53" s="129"/>
      <c r="H53" s="129"/>
      <c r="I53" s="115"/>
      <c r="J53" s="146">
        <f>J14+J21+J24+J30+J52</f>
        <v>91500.91169468002</v>
      </c>
      <c r="K53" s="147"/>
    </row>
    <row r="54" spans="1:11" ht="17.25">
      <c r="A54" s="129" t="s">
        <v>0</v>
      </c>
      <c r="B54" s="129"/>
      <c r="C54" s="129"/>
      <c r="D54" s="129"/>
      <c r="E54" s="129"/>
      <c r="F54" s="129"/>
      <c r="G54" s="129"/>
      <c r="H54" s="129"/>
      <c r="I54" s="115"/>
      <c r="J54" s="146">
        <f>K14+K21+K24+K30+K52</f>
        <v>116091.38849762702</v>
      </c>
      <c r="K54" s="147"/>
    </row>
  </sheetData>
  <sheetProtection algorithmName="SHA-512" hashValue="nHw0yo6ia+qp+Lmoni3YecgF857AxpmHteF4oDfs+z6YxBZ9hUA8T666nmZeYkXJaii9CAFivqz6r/rQyaFhJQ==" saltValue="9Kg/il7dCzzY9yQriWRhBQ==" spinCount="100000" sheet="1" objects="1" scenarios="1"/>
  <autoFilter ref="A8:K54"/>
  <mergeCells count="15">
    <mergeCell ref="A7:K7"/>
    <mergeCell ref="A1:J1"/>
    <mergeCell ref="A2:J2"/>
    <mergeCell ref="A3:J3"/>
    <mergeCell ref="I4:J4"/>
    <mergeCell ref="I5:J5"/>
    <mergeCell ref="J53:K53"/>
    <mergeCell ref="A54:H54"/>
    <mergeCell ref="J54:K54"/>
    <mergeCell ref="A14:I14"/>
    <mergeCell ref="A21:I21"/>
    <mergeCell ref="A24:I24"/>
    <mergeCell ref="A30:I30"/>
    <mergeCell ref="A52:I52"/>
    <mergeCell ref="A53:H53"/>
  </mergeCells>
  <printOptions/>
  <pageMargins left="0.5118110236220472" right="0.5118110236220472" top="1.3779527559055118" bottom="1.1811023622047245" header="0.31496062992125984" footer="0.31496062992125984"/>
  <pageSetup horizontalDpi="360" verticalDpi="360" orientation="portrait" paperSize="9" scale="61" r:id="rId2"/>
  <headerFooter scaleWithDoc="0">
    <oddHeader>&amp;C&amp;G</oddHeader>
    <oddFooter>&amp;C&amp;G&amp;R&amp;G</oddFooter>
  </headerFooter>
  <legacyDrawingHF r:id="rId1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6"/>
  <sheetViews>
    <sheetView view="pageBreakPreview" zoomScale="85" zoomScaleSheetLayoutView="85" workbookViewId="0" topLeftCell="A1">
      <selection activeCell="A5" sqref="A5:L5"/>
    </sheetView>
  </sheetViews>
  <sheetFormatPr defaultColWidth="9.140625" defaultRowHeight="15"/>
  <cols>
    <col min="2" max="2" width="25.8515625" style="99" customWidth="1"/>
    <col min="3" max="3" width="13.57421875" style="0" customWidth="1"/>
    <col min="4" max="4" width="18.140625" style="0" customWidth="1"/>
    <col min="5" max="5" width="23.00390625" style="0" customWidth="1"/>
    <col min="6" max="6" width="14.140625" style="0" customWidth="1"/>
    <col min="7" max="8" width="12.8515625" style="0" customWidth="1"/>
    <col min="9" max="9" width="14.00390625" style="0" customWidth="1"/>
    <col min="10" max="10" width="17.421875" style="0" customWidth="1"/>
    <col min="16" max="16" width="10.00390625" style="0" bestFit="1" customWidth="1"/>
  </cols>
  <sheetData>
    <row r="1" spans="1:12" ht="18.75">
      <c r="A1" s="171" t="s">
        <v>94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2"/>
    </row>
    <row r="2" spans="1:12" ht="18.75">
      <c r="A2" s="144" t="s">
        <v>166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5"/>
    </row>
    <row r="3" spans="1:12" ht="18.75">
      <c r="A3" s="144" t="s">
        <v>169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5"/>
    </row>
    <row r="4" spans="1:12" ht="15">
      <c r="A4" s="13"/>
      <c r="B4" s="98"/>
      <c r="C4" s="13"/>
      <c r="D4" s="13"/>
      <c r="E4" s="13"/>
      <c r="F4" s="13"/>
      <c r="G4" s="13"/>
      <c r="H4" s="13"/>
      <c r="I4" s="13"/>
      <c r="J4" s="13"/>
      <c r="K4" s="13"/>
      <c r="L4" s="68"/>
    </row>
    <row r="5" spans="1:12" ht="18.75">
      <c r="A5" s="173" t="str">
        <f>'[7]CBUQ NÃO DESONERADA'!A7:K7</f>
        <v>RUA E (Trecho: Entre Tv. 1 e Tv. 5)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4"/>
    </row>
    <row r="6" spans="1:13" ht="15">
      <c r="A6" s="118" t="s">
        <v>93</v>
      </c>
      <c r="B6" s="182" t="s">
        <v>55</v>
      </c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24"/>
    </row>
    <row r="7" spans="1:13" ht="45">
      <c r="A7" s="183" t="s">
        <v>65</v>
      </c>
      <c r="B7" s="184" t="s">
        <v>61</v>
      </c>
      <c r="C7" s="125" t="s">
        <v>85</v>
      </c>
      <c r="D7" s="125" t="s">
        <v>84</v>
      </c>
      <c r="E7" s="120" t="s">
        <v>90</v>
      </c>
      <c r="F7" s="119" t="s">
        <v>101</v>
      </c>
      <c r="G7" s="120" t="s">
        <v>80</v>
      </c>
      <c r="H7" s="120" t="s">
        <v>81</v>
      </c>
      <c r="I7" s="169" t="s">
        <v>78</v>
      </c>
      <c r="J7" s="160" t="s">
        <v>71</v>
      </c>
      <c r="K7" s="161"/>
      <c r="L7" s="162"/>
      <c r="M7" s="23"/>
    </row>
    <row r="8" spans="1:13" ht="15">
      <c r="A8" s="183"/>
      <c r="B8" s="184"/>
      <c r="C8" s="120" t="s">
        <v>77</v>
      </c>
      <c r="D8" s="120" t="s">
        <v>77</v>
      </c>
      <c r="E8" s="120" t="s">
        <v>77</v>
      </c>
      <c r="F8" s="120" t="s">
        <v>102</v>
      </c>
      <c r="G8" s="120" t="s">
        <v>74</v>
      </c>
      <c r="H8" s="120" t="s">
        <v>89</v>
      </c>
      <c r="I8" s="169"/>
      <c r="J8" s="163"/>
      <c r="K8" s="164"/>
      <c r="L8" s="165"/>
      <c r="M8" s="23"/>
    </row>
    <row r="9" spans="1:13" ht="45.75" customHeight="1">
      <c r="A9" s="124" t="s">
        <v>54</v>
      </c>
      <c r="B9" s="62" t="s">
        <v>53</v>
      </c>
      <c r="C9" s="87">
        <v>5.88</v>
      </c>
      <c r="D9" s="87">
        <v>243</v>
      </c>
      <c r="E9" s="89"/>
      <c r="F9" s="89"/>
      <c r="G9" s="89"/>
      <c r="H9" s="89"/>
      <c r="I9" s="89">
        <f>C9*D9</f>
        <v>1428.84</v>
      </c>
      <c r="J9" s="166" t="s">
        <v>27</v>
      </c>
      <c r="K9" s="167"/>
      <c r="L9" s="168"/>
      <c r="M9" s="23"/>
    </row>
    <row r="10" spans="1:13" ht="97.5" customHeight="1">
      <c r="A10" s="124" t="s">
        <v>52</v>
      </c>
      <c r="B10" s="62" t="s">
        <v>51</v>
      </c>
      <c r="C10" s="121">
        <f>C9</f>
        <v>5.88</v>
      </c>
      <c r="D10" s="121">
        <f>D9</f>
        <v>243</v>
      </c>
      <c r="E10" s="87">
        <v>0.15</v>
      </c>
      <c r="F10" s="89"/>
      <c r="G10" s="89"/>
      <c r="H10" s="89"/>
      <c r="I10" s="89">
        <f>C10*D10*E10</f>
        <v>214.326</v>
      </c>
      <c r="J10" s="166" t="s">
        <v>25</v>
      </c>
      <c r="K10" s="167"/>
      <c r="L10" s="168"/>
      <c r="M10" s="23"/>
    </row>
    <row r="11" spans="1:13" ht="100.5" customHeight="1">
      <c r="A11" s="124" t="s">
        <v>95</v>
      </c>
      <c r="B11" s="62" t="s">
        <v>98</v>
      </c>
      <c r="C11" s="121">
        <f>C9</f>
        <v>5.88</v>
      </c>
      <c r="D11" s="121">
        <f>D9</f>
        <v>243</v>
      </c>
      <c r="E11" s="121">
        <f>+E10</f>
        <v>0.15</v>
      </c>
      <c r="F11" s="89"/>
      <c r="G11" s="89"/>
      <c r="H11" s="89"/>
      <c r="I11" s="89">
        <f>C11*D11*E11</f>
        <v>214.326</v>
      </c>
      <c r="J11" s="166" t="s">
        <v>25</v>
      </c>
      <c r="K11" s="167"/>
      <c r="L11" s="168"/>
      <c r="M11" s="23"/>
    </row>
    <row r="12" spans="1:13" ht="78.75" customHeight="1">
      <c r="A12" s="124" t="s">
        <v>96</v>
      </c>
      <c r="B12" s="63" t="s">
        <v>107</v>
      </c>
      <c r="C12" s="89"/>
      <c r="D12" s="89"/>
      <c r="E12" s="89"/>
      <c r="F12" s="89">
        <v>1.6</v>
      </c>
      <c r="G12" s="89">
        <f>I11*F12</f>
        <v>342.9216</v>
      </c>
      <c r="H12" s="87">
        <v>2.76</v>
      </c>
      <c r="I12" s="89">
        <f>G12*H12</f>
        <v>946.463616</v>
      </c>
      <c r="J12" s="166" t="s">
        <v>108</v>
      </c>
      <c r="K12" s="167"/>
      <c r="L12" s="168"/>
      <c r="M12" s="23"/>
    </row>
    <row r="13" spans="1:13" ht="15">
      <c r="A13" s="118" t="s">
        <v>92</v>
      </c>
      <c r="B13" s="179" t="s">
        <v>91</v>
      </c>
      <c r="C13" s="180"/>
      <c r="D13" s="180"/>
      <c r="E13" s="180"/>
      <c r="F13" s="180"/>
      <c r="G13" s="180"/>
      <c r="H13" s="180"/>
      <c r="I13" s="180"/>
      <c r="J13" s="180"/>
      <c r="K13" s="180"/>
      <c r="L13" s="181"/>
      <c r="M13" s="21"/>
    </row>
    <row r="14" spans="1:13" ht="15">
      <c r="A14" s="175" t="s">
        <v>65</v>
      </c>
      <c r="B14" s="177" t="s">
        <v>61</v>
      </c>
      <c r="C14" s="125" t="s">
        <v>85</v>
      </c>
      <c r="D14" s="125" t="s">
        <v>84</v>
      </c>
      <c r="E14" s="125" t="s">
        <v>90</v>
      </c>
      <c r="F14" s="125" t="s">
        <v>80</v>
      </c>
      <c r="G14" s="125" t="s">
        <v>81</v>
      </c>
      <c r="H14" s="175" t="s">
        <v>78</v>
      </c>
      <c r="I14" s="185" t="s">
        <v>71</v>
      </c>
      <c r="J14" s="186"/>
      <c r="K14" s="186"/>
      <c r="L14" s="187"/>
      <c r="M14" s="22"/>
    </row>
    <row r="15" spans="1:13" ht="15">
      <c r="A15" s="176"/>
      <c r="B15" s="178"/>
      <c r="C15" s="125" t="s">
        <v>77</v>
      </c>
      <c r="D15" s="125" t="s">
        <v>77</v>
      </c>
      <c r="E15" s="125" t="s">
        <v>77</v>
      </c>
      <c r="F15" s="125" t="s">
        <v>74</v>
      </c>
      <c r="G15" s="125" t="s">
        <v>89</v>
      </c>
      <c r="H15" s="176"/>
      <c r="I15" s="188"/>
      <c r="J15" s="189"/>
      <c r="K15" s="189"/>
      <c r="L15" s="190"/>
      <c r="M15" s="21"/>
    </row>
    <row r="16" spans="1:13" ht="30">
      <c r="A16" s="124" t="s">
        <v>49</v>
      </c>
      <c r="B16" s="63" t="s">
        <v>100</v>
      </c>
      <c r="C16" s="121">
        <f>+C9-(2*(C46+C47))</f>
        <v>5</v>
      </c>
      <c r="D16" s="121">
        <f>+D9</f>
        <v>243</v>
      </c>
      <c r="E16" s="89"/>
      <c r="F16" s="89"/>
      <c r="G16" s="89"/>
      <c r="H16" s="89">
        <f>C16*D16</f>
        <v>1215</v>
      </c>
      <c r="I16" s="166" t="s">
        <v>27</v>
      </c>
      <c r="J16" s="167"/>
      <c r="K16" s="167"/>
      <c r="L16" s="168"/>
      <c r="M16" s="21"/>
    </row>
    <row r="17" spans="1:12" ht="90">
      <c r="A17" s="124" t="s">
        <v>48</v>
      </c>
      <c r="B17" s="63" t="s">
        <v>103</v>
      </c>
      <c r="C17" s="89"/>
      <c r="D17" s="89"/>
      <c r="E17" s="89"/>
      <c r="F17" s="89">
        <f>(0.0012)*H16</f>
        <v>1.458</v>
      </c>
      <c r="G17" s="87">
        <v>72</v>
      </c>
      <c r="H17" s="89">
        <f>F17*G17</f>
        <v>104.976</v>
      </c>
      <c r="I17" s="166" t="s">
        <v>99</v>
      </c>
      <c r="J17" s="167"/>
      <c r="K17" s="167"/>
      <c r="L17" s="168"/>
    </row>
    <row r="18" spans="1:14" ht="75">
      <c r="A18" s="124" t="s">
        <v>47</v>
      </c>
      <c r="B18" s="62" t="s">
        <v>46</v>
      </c>
      <c r="C18" s="121">
        <f>C16</f>
        <v>5</v>
      </c>
      <c r="D18" s="121">
        <f>D16</f>
        <v>243</v>
      </c>
      <c r="E18" s="89">
        <v>0.05</v>
      </c>
      <c r="F18" s="89"/>
      <c r="G18" s="89"/>
      <c r="H18" s="89">
        <f>C18*D18*E18</f>
        <v>60.75</v>
      </c>
      <c r="I18" s="166" t="s">
        <v>25</v>
      </c>
      <c r="J18" s="167"/>
      <c r="K18" s="167"/>
      <c r="L18" s="168"/>
      <c r="N18" s="20"/>
    </row>
    <row r="19" spans="1:12" ht="60">
      <c r="A19" s="124" t="s">
        <v>45</v>
      </c>
      <c r="B19" s="63" t="s">
        <v>44</v>
      </c>
      <c r="C19" s="89"/>
      <c r="D19" s="89"/>
      <c r="E19" s="89"/>
      <c r="F19" s="89">
        <f>H18</f>
        <v>60.75</v>
      </c>
      <c r="G19" s="87">
        <f>G17</f>
        <v>72</v>
      </c>
      <c r="H19" s="89">
        <f>F19*G19</f>
        <v>4374</v>
      </c>
      <c r="I19" s="166" t="s">
        <v>110</v>
      </c>
      <c r="J19" s="167"/>
      <c r="K19" s="167"/>
      <c r="L19" s="168"/>
    </row>
    <row r="20" spans="1:12" ht="15">
      <c r="A20" s="195" t="s">
        <v>65</v>
      </c>
      <c r="B20" s="205" t="s">
        <v>61</v>
      </c>
      <c r="C20" s="120" t="s">
        <v>85</v>
      </c>
      <c r="D20" s="120" t="s">
        <v>112</v>
      </c>
      <c r="E20" s="120" t="s">
        <v>90</v>
      </c>
      <c r="F20" s="120" t="s">
        <v>82</v>
      </c>
      <c r="G20" s="207" t="s">
        <v>78</v>
      </c>
      <c r="H20" s="208"/>
      <c r="I20" s="160" t="s">
        <v>71</v>
      </c>
      <c r="J20" s="161"/>
      <c r="K20" s="161"/>
      <c r="L20" s="162"/>
    </row>
    <row r="21" spans="1:12" ht="15">
      <c r="A21" s="196"/>
      <c r="B21" s="206"/>
      <c r="C21" s="120" t="s">
        <v>77</v>
      </c>
      <c r="D21" s="120" t="s">
        <v>77</v>
      </c>
      <c r="E21" s="120" t="s">
        <v>77</v>
      </c>
      <c r="F21" s="120" t="s">
        <v>71</v>
      </c>
      <c r="G21" s="209"/>
      <c r="H21" s="210"/>
      <c r="I21" s="163"/>
      <c r="J21" s="164"/>
      <c r="K21" s="164"/>
      <c r="L21" s="165"/>
    </row>
    <row r="22" spans="1:12" ht="89.25" customHeight="1">
      <c r="A22" s="124" t="s">
        <v>43</v>
      </c>
      <c r="B22" s="62" t="s">
        <v>111</v>
      </c>
      <c r="C22" s="89">
        <f>C9</f>
        <v>5.88</v>
      </c>
      <c r="D22" s="121">
        <v>0.3</v>
      </c>
      <c r="E22" s="89">
        <v>0.12</v>
      </c>
      <c r="F22" s="87">
        <v>2</v>
      </c>
      <c r="G22" s="211">
        <f>C22*D22*E22*F22</f>
        <v>0.42336</v>
      </c>
      <c r="H22" s="212"/>
      <c r="I22" s="166" t="s">
        <v>25</v>
      </c>
      <c r="J22" s="167"/>
      <c r="K22" s="167"/>
      <c r="L22" s="168"/>
    </row>
    <row r="23" spans="1:12" ht="15">
      <c r="A23" s="118" t="s">
        <v>88</v>
      </c>
      <c r="B23" s="158" t="s">
        <v>42</v>
      </c>
      <c r="C23" s="158"/>
      <c r="D23" s="158"/>
      <c r="E23" s="158"/>
      <c r="F23" s="158"/>
      <c r="G23" s="158"/>
      <c r="H23" s="158"/>
      <c r="I23" s="158"/>
      <c r="J23" s="158"/>
      <c r="K23" s="158"/>
      <c r="L23" s="158"/>
    </row>
    <row r="24" spans="1:12" ht="15">
      <c r="A24" s="191" t="s">
        <v>65</v>
      </c>
      <c r="B24" s="192" t="s">
        <v>61</v>
      </c>
      <c r="C24" s="169" t="s">
        <v>114</v>
      </c>
      <c r="D24" s="169"/>
      <c r="E24" s="169" t="s">
        <v>115</v>
      </c>
      <c r="F24" s="169"/>
      <c r="G24" s="120" t="s">
        <v>112</v>
      </c>
      <c r="H24" s="120" t="s">
        <v>82</v>
      </c>
      <c r="I24" s="169" t="s">
        <v>78</v>
      </c>
      <c r="J24" s="160" t="s">
        <v>71</v>
      </c>
      <c r="K24" s="161"/>
      <c r="L24" s="162"/>
    </row>
    <row r="25" spans="1:12" ht="15">
      <c r="A25" s="191"/>
      <c r="B25" s="192"/>
      <c r="C25" s="169" t="s">
        <v>77</v>
      </c>
      <c r="D25" s="169"/>
      <c r="E25" s="169" t="s">
        <v>77</v>
      </c>
      <c r="F25" s="169"/>
      <c r="G25" s="120" t="s">
        <v>77</v>
      </c>
      <c r="H25" s="120" t="s">
        <v>71</v>
      </c>
      <c r="I25" s="169"/>
      <c r="J25" s="163"/>
      <c r="K25" s="164"/>
      <c r="L25" s="165"/>
    </row>
    <row r="26" spans="1:12" ht="125.25" customHeight="1">
      <c r="A26" s="64" t="s">
        <v>41</v>
      </c>
      <c r="B26" s="62" t="s">
        <v>113</v>
      </c>
      <c r="C26" s="170">
        <v>2.2</v>
      </c>
      <c r="D26" s="170"/>
      <c r="E26" s="170">
        <v>1.2</v>
      </c>
      <c r="F26" s="170"/>
      <c r="G26" s="121">
        <v>1.2</v>
      </c>
      <c r="H26" s="87">
        <v>6</v>
      </c>
      <c r="I26" s="27">
        <f>(((C26+E26)*G26)/2)*H26</f>
        <v>12.24</v>
      </c>
      <c r="J26" s="166" t="s">
        <v>27</v>
      </c>
      <c r="K26" s="167"/>
      <c r="L26" s="168"/>
    </row>
    <row r="27" spans="1:12" ht="15">
      <c r="A27" s="118" t="s">
        <v>87</v>
      </c>
      <c r="B27" s="158" t="s">
        <v>40</v>
      </c>
      <c r="C27" s="158"/>
      <c r="D27" s="158"/>
      <c r="E27" s="158"/>
      <c r="F27" s="158"/>
      <c r="G27" s="158"/>
      <c r="H27" s="158"/>
      <c r="I27" s="158"/>
      <c r="J27" s="158"/>
      <c r="K27" s="158"/>
      <c r="L27" s="158"/>
    </row>
    <row r="28" spans="1:12" ht="15">
      <c r="A28" s="191" t="s">
        <v>65</v>
      </c>
      <c r="B28" s="192" t="s">
        <v>61</v>
      </c>
      <c r="C28" s="120" t="s">
        <v>85</v>
      </c>
      <c r="D28" s="120" t="s">
        <v>84</v>
      </c>
      <c r="E28" s="120" t="s">
        <v>119</v>
      </c>
      <c r="F28" s="120" t="s">
        <v>82</v>
      </c>
      <c r="G28" s="169" t="s">
        <v>78</v>
      </c>
      <c r="H28" s="160" t="s">
        <v>71</v>
      </c>
      <c r="I28" s="161"/>
      <c r="J28" s="161"/>
      <c r="K28" s="161"/>
      <c r="L28" s="162"/>
    </row>
    <row r="29" spans="1:12" ht="15">
      <c r="A29" s="191"/>
      <c r="B29" s="192"/>
      <c r="C29" s="120" t="s">
        <v>77</v>
      </c>
      <c r="D29" s="120" t="s">
        <v>77</v>
      </c>
      <c r="E29" s="120" t="s">
        <v>76</v>
      </c>
      <c r="F29" s="120" t="s">
        <v>76</v>
      </c>
      <c r="G29" s="169"/>
      <c r="H29" s="163"/>
      <c r="I29" s="164"/>
      <c r="J29" s="164"/>
      <c r="K29" s="164"/>
      <c r="L29" s="165"/>
    </row>
    <row r="30" spans="1:12" ht="90">
      <c r="A30" s="5" t="s">
        <v>116</v>
      </c>
      <c r="B30" s="62" t="s">
        <v>118</v>
      </c>
      <c r="C30" s="94">
        <v>0.1</v>
      </c>
      <c r="D30" s="94">
        <f>D9</f>
        <v>243</v>
      </c>
      <c r="E30" s="94" t="s">
        <v>120</v>
      </c>
      <c r="F30" s="86">
        <v>3</v>
      </c>
      <c r="G30" s="94">
        <f>C30*D30*F30</f>
        <v>72.9</v>
      </c>
      <c r="H30" s="213" t="s">
        <v>27</v>
      </c>
      <c r="I30" s="214"/>
      <c r="J30" s="214"/>
      <c r="K30" s="214"/>
      <c r="L30" s="215"/>
    </row>
    <row r="31" spans="1:12" ht="75">
      <c r="A31" s="124" t="s">
        <v>117</v>
      </c>
      <c r="B31" s="62" t="s">
        <v>121</v>
      </c>
      <c r="C31" s="121">
        <v>0.4</v>
      </c>
      <c r="D31" s="121">
        <v>3</v>
      </c>
      <c r="E31" s="121">
        <f>C9/(2*C31)</f>
        <v>7.35</v>
      </c>
      <c r="F31" s="121">
        <f>ROUNDUP(H26/2,0)</f>
        <v>3</v>
      </c>
      <c r="G31" s="89">
        <f>C31*D31*E31*F31</f>
        <v>26.46</v>
      </c>
      <c r="H31" s="166" t="s">
        <v>27</v>
      </c>
      <c r="I31" s="167"/>
      <c r="J31" s="167"/>
      <c r="K31" s="167"/>
      <c r="L31" s="168"/>
    </row>
    <row r="32" spans="1:12" ht="45">
      <c r="A32" s="124" t="s">
        <v>38</v>
      </c>
      <c r="B32" s="93" t="s">
        <v>122</v>
      </c>
      <c r="C32" s="121">
        <v>0.4</v>
      </c>
      <c r="D32" s="121">
        <f>+E26</f>
        <v>1.2</v>
      </c>
      <c r="E32" s="121" t="s">
        <v>120</v>
      </c>
      <c r="F32" s="121">
        <f>H26</f>
        <v>6</v>
      </c>
      <c r="G32" s="89">
        <f>(D32/C32)*F32</f>
        <v>17.999999999999996</v>
      </c>
      <c r="H32" s="166" t="s">
        <v>27</v>
      </c>
      <c r="I32" s="167"/>
      <c r="J32" s="167"/>
      <c r="K32" s="167"/>
      <c r="L32" s="168"/>
    </row>
    <row r="33" spans="1:12" ht="15">
      <c r="A33" s="195" t="s">
        <v>37</v>
      </c>
      <c r="B33" s="199" t="s">
        <v>61</v>
      </c>
      <c r="C33" s="197" t="s">
        <v>123</v>
      </c>
      <c r="D33" s="197"/>
      <c r="E33" s="198" t="s">
        <v>82</v>
      </c>
      <c r="F33" s="198"/>
      <c r="G33" s="195" t="s">
        <v>78</v>
      </c>
      <c r="H33" s="160" t="s">
        <v>71</v>
      </c>
      <c r="I33" s="161"/>
      <c r="J33" s="161"/>
      <c r="K33" s="161"/>
      <c r="L33" s="162"/>
    </row>
    <row r="34" spans="1:12" ht="15">
      <c r="A34" s="196"/>
      <c r="B34" s="200"/>
      <c r="C34" s="201" t="s">
        <v>27</v>
      </c>
      <c r="D34" s="202"/>
      <c r="E34" s="203" t="s">
        <v>76</v>
      </c>
      <c r="F34" s="204"/>
      <c r="G34" s="196"/>
      <c r="H34" s="163"/>
      <c r="I34" s="164"/>
      <c r="J34" s="164"/>
      <c r="K34" s="164"/>
      <c r="L34" s="165"/>
    </row>
    <row r="35" spans="1:12" ht="75">
      <c r="A35" s="124" t="s">
        <v>124</v>
      </c>
      <c r="B35" s="62" t="s">
        <v>127</v>
      </c>
      <c r="C35" s="216">
        <v>0.3</v>
      </c>
      <c r="D35" s="217"/>
      <c r="E35" s="193">
        <v>2</v>
      </c>
      <c r="F35" s="194"/>
      <c r="G35" s="89">
        <f>+C35*E35</f>
        <v>0.6</v>
      </c>
      <c r="H35" s="166" t="s">
        <v>27</v>
      </c>
      <c r="I35" s="167"/>
      <c r="J35" s="167"/>
      <c r="K35" s="167"/>
      <c r="L35" s="168"/>
    </row>
    <row r="36" spans="1:12" ht="60">
      <c r="A36" s="124" t="s">
        <v>125</v>
      </c>
      <c r="B36" s="62" t="s">
        <v>128</v>
      </c>
      <c r="C36" s="216">
        <v>0.13</v>
      </c>
      <c r="D36" s="217"/>
      <c r="E36" s="193"/>
      <c r="F36" s="194"/>
      <c r="G36" s="89">
        <f aca="true" t="shared" si="0" ref="G36:G38">+C36*E36</f>
        <v>0</v>
      </c>
      <c r="H36" s="166" t="s">
        <v>27</v>
      </c>
      <c r="I36" s="167"/>
      <c r="J36" s="167"/>
      <c r="K36" s="167"/>
      <c r="L36" s="168"/>
    </row>
    <row r="37" spans="1:12" ht="75">
      <c r="A37" s="124" t="s">
        <v>126</v>
      </c>
      <c r="B37" s="62" t="s">
        <v>129</v>
      </c>
      <c r="C37" s="216">
        <v>0.2</v>
      </c>
      <c r="D37" s="217"/>
      <c r="E37" s="193"/>
      <c r="F37" s="194"/>
      <c r="G37" s="89">
        <f t="shared" si="0"/>
        <v>0</v>
      </c>
      <c r="H37" s="166" t="s">
        <v>27</v>
      </c>
      <c r="I37" s="167"/>
      <c r="J37" s="167"/>
      <c r="K37" s="167"/>
      <c r="L37" s="168"/>
    </row>
    <row r="38" spans="1:12" ht="75">
      <c r="A38" s="124" t="s">
        <v>131</v>
      </c>
      <c r="B38" s="62" t="s">
        <v>130</v>
      </c>
      <c r="C38" s="216">
        <v>0.125</v>
      </c>
      <c r="D38" s="217"/>
      <c r="E38" s="193">
        <f>F31</f>
        <v>3</v>
      </c>
      <c r="F38" s="194"/>
      <c r="G38" s="89">
        <f t="shared" si="0"/>
        <v>0.375</v>
      </c>
      <c r="H38" s="166" t="s">
        <v>27</v>
      </c>
      <c r="I38" s="167"/>
      <c r="J38" s="167"/>
      <c r="K38" s="167"/>
      <c r="L38" s="168"/>
    </row>
    <row r="39" spans="1:12" ht="15">
      <c r="A39" s="195" t="s">
        <v>132</v>
      </c>
      <c r="B39" s="199" t="s">
        <v>61</v>
      </c>
      <c r="C39" s="201" t="s">
        <v>112</v>
      </c>
      <c r="D39" s="202"/>
      <c r="E39" s="203" t="s">
        <v>82</v>
      </c>
      <c r="F39" s="204"/>
      <c r="G39" s="195" t="s">
        <v>78</v>
      </c>
      <c r="H39" s="160" t="s">
        <v>71</v>
      </c>
      <c r="I39" s="161"/>
      <c r="J39" s="161"/>
      <c r="K39" s="161"/>
      <c r="L39" s="162"/>
    </row>
    <row r="40" spans="1:12" ht="15">
      <c r="A40" s="196"/>
      <c r="B40" s="200"/>
      <c r="C40" s="201" t="s">
        <v>77</v>
      </c>
      <c r="D40" s="202"/>
      <c r="E40" s="203" t="s">
        <v>71</v>
      </c>
      <c r="F40" s="204"/>
      <c r="G40" s="196"/>
      <c r="H40" s="163"/>
      <c r="I40" s="164"/>
      <c r="J40" s="164"/>
      <c r="K40" s="164"/>
      <c r="L40" s="165"/>
    </row>
    <row r="41" spans="1:12" ht="60">
      <c r="A41" s="124" t="s">
        <v>133</v>
      </c>
      <c r="B41" s="92" t="s">
        <v>153</v>
      </c>
      <c r="C41" s="216">
        <v>2.8</v>
      </c>
      <c r="D41" s="217"/>
      <c r="E41" s="216">
        <f>SUM(E35:F38)</f>
        <v>5</v>
      </c>
      <c r="F41" s="217"/>
      <c r="G41" s="89">
        <f>C41*E41</f>
        <v>14</v>
      </c>
      <c r="H41" s="166" t="s">
        <v>3</v>
      </c>
      <c r="I41" s="167"/>
      <c r="J41" s="167"/>
      <c r="K41" s="167"/>
      <c r="L41" s="168"/>
    </row>
    <row r="42" spans="1:15" ht="15">
      <c r="A42" s="118" t="s">
        <v>86</v>
      </c>
      <c r="B42" s="158" t="s">
        <v>35</v>
      </c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O42" s="11"/>
    </row>
    <row r="43" spans="1:13" ht="30">
      <c r="A43" s="191" t="s">
        <v>65</v>
      </c>
      <c r="B43" s="192" t="s">
        <v>61</v>
      </c>
      <c r="C43" s="120" t="s">
        <v>85</v>
      </c>
      <c r="D43" s="120" t="s">
        <v>84</v>
      </c>
      <c r="E43" s="120" t="s">
        <v>83</v>
      </c>
      <c r="F43" s="120" t="s">
        <v>82</v>
      </c>
      <c r="G43" s="120" t="s">
        <v>81</v>
      </c>
      <c r="H43" s="119" t="s">
        <v>80</v>
      </c>
      <c r="I43" s="119" t="s">
        <v>79</v>
      </c>
      <c r="J43" s="159" t="s">
        <v>104</v>
      </c>
      <c r="K43" s="169" t="s">
        <v>78</v>
      </c>
      <c r="L43" s="169" t="s">
        <v>71</v>
      </c>
      <c r="M43" s="19"/>
    </row>
    <row r="44" spans="1:12" ht="15">
      <c r="A44" s="191"/>
      <c r="B44" s="192"/>
      <c r="C44" s="120" t="s">
        <v>77</v>
      </c>
      <c r="D44" s="120" t="s">
        <v>77</v>
      </c>
      <c r="E44" s="120" t="s">
        <v>77</v>
      </c>
      <c r="F44" s="120" t="s">
        <v>76</v>
      </c>
      <c r="G44" s="120" t="s">
        <v>75</v>
      </c>
      <c r="H44" s="120" t="s">
        <v>74</v>
      </c>
      <c r="I44" s="120" t="s">
        <v>73</v>
      </c>
      <c r="J44" s="159"/>
      <c r="K44" s="169"/>
      <c r="L44" s="169"/>
    </row>
    <row r="45" spans="1:12" ht="15">
      <c r="A45" s="218" t="s">
        <v>134</v>
      </c>
      <c r="B45" s="219"/>
      <c r="C45" s="219"/>
      <c r="D45" s="219"/>
      <c r="E45" s="219"/>
      <c r="F45" s="219"/>
      <c r="G45" s="219"/>
      <c r="H45" s="219"/>
      <c r="I45" s="219"/>
      <c r="J45" s="219"/>
      <c r="K45" s="219"/>
      <c r="L45" s="220"/>
    </row>
    <row r="46" spans="1:12" ht="60">
      <c r="A46" s="64" t="s">
        <v>34</v>
      </c>
      <c r="B46" s="62" t="s">
        <v>33</v>
      </c>
      <c r="C46" s="89">
        <v>0.14</v>
      </c>
      <c r="D46" s="87">
        <f>2*D9</f>
        <v>486</v>
      </c>
      <c r="E46" s="89" t="s">
        <v>120</v>
      </c>
      <c r="F46" s="89" t="s">
        <v>120</v>
      </c>
      <c r="G46" s="89" t="s">
        <v>120</v>
      </c>
      <c r="H46" s="89" t="s">
        <v>120</v>
      </c>
      <c r="I46" s="96" t="s">
        <v>120</v>
      </c>
      <c r="J46" s="96" t="s">
        <v>120</v>
      </c>
      <c r="K46" s="89">
        <f>D46</f>
        <v>486</v>
      </c>
      <c r="L46" s="124" t="s">
        <v>3</v>
      </c>
    </row>
    <row r="47" spans="1:12" ht="60">
      <c r="A47" s="64" t="s">
        <v>32</v>
      </c>
      <c r="B47" s="62" t="s">
        <v>31</v>
      </c>
      <c r="C47" s="89">
        <v>0.3</v>
      </c>
      <c r="D47" s="87">
        <f>D46</f>
        <v>486</v>
      </c>
      <c r="E47" s="89" t="s">
        <v>120</v>
      </c>
      <c r="F47" s="89" t="s">
        <v>120</v>
      </c>
      <c r="G47" s="89" t="s">
        <v>120</v>
      </c>
      <c r="H47" s="89" t="s">
        <v>120</v>
      </c>
      <c r="I47" s="89" t="s">
        <v>120</v>
      </c>
      <c r="J47" s="89" t="s">
        <v>120</v>
      </c>
      <c r="K47" s="89">
        <f>D47</f>
        <v>486</v>
      </c>
      <c r="L47" s="124" t="s">
        <v>3</v>
      </c>
    </row>
    <row r="48" spans="1:12" ht="195">
      <c r="A48" s="64" t="s">
        <v>30</v>
      </c>
      <c r="B48" s="62" t="s">
        <v>151</v>
      </c>
      <c r="C48" s="121">
        <f>C47+C46</f>
        <v>0.44</v>
      </c>
      <c r="D48" s="121">
        <f>D47</f>
        <v>486</v>
      </c>
      <c r="E48" s="121">
        <v>0.15</v>
      </c>
      <c r="F48" s="89" t="s">
        <v>120</v>
      </c>
      <c r="G48" s="89" t="s">
        <v>120</v>
      </c>
      <c r="H48" s="89" t="s">
        <v>120</v>
      </c>
      <c r="I48" s="89" t="s">
        <v>120</v>
      </c>
      <c r="J48" s="89" t="s">
        <v>120</v>
      </c>
      <c r="K48" s="89">
        <f>C48*D48*E48</f>
        <v>32.076</v>
      </c>
      <c r="L48" s="124" t="s">
        <v>25</v>
      </c>
    </row>
    <row r="49" spans="1:12" ht="60">
      <c r="A49" s="64" t="s">
        <v>29</v>
      </c>
      <c r="B49" s="62" t="s">
        <v>28</v>
      </c>
      <c r="C49" s="121">
        <f>C48</f>
        <v>0.44</v>
      </c>
      <c r="D49" s="121">
        <f>D48</f>
        <v>486</v>
      </c>
      <c r="E49" s="89" t="s">
        <v>120</v>
      </c>
      <c r="F49" s="89" t="s">
        <v>120</v>
      </c>
      <c r="G49" s="89" t="s">
        <v>120</v>
      </c>
      <c r="H49" s="89" t="s">
        <v>120</v>
      </c>
      <c r="I49" s="89" t="s">
        <v>120</v>
      </c>
      <c r="J49" s="89" t="s">
        <v>120</v>
      </c>
      <c r="K49" s="95">
        <f>C49*D49</f>
        <v>213.84</v>
      </c>
      <c r="L49" s="73" t="s">
        <v>27</v>
      </c>
    </row>
    <row r="50" spans="1:12" ht="60">
      <c r="A50" s="64" t="s">
        <v>26</v>
      </c>
      <c r="B50" s="62" t="s">
        <v>135</v>
      </c>
      <c r="C50" s="121"/>
      <c r="D50" s="121"/>
      <c r="E50" s="89"/>
      <c r="F50" s="89"/>
      <c r="G50" s="87">
        <v>5.49</v>
      </c>
      <c r="H50" s="89">
        <f>K48*J50</f>
        <v>40.095</v>
      </c>
      <c r="I50" s="89"/>
      <c r="J50" s="89">
        <v>1.25</v>
      </c>
      <c r="K50" s="95">
        <f>G50*H50</f>
        <v>220.12155</v>
      </c>
      <c r="L50" s="73" t="s">
        <v>136</v>
      </c>
    </row>
    <row r="51" spans="1:12" ht="15">
      <c r="A51" s="201" t="s">
        <v>137</v>
      </c>
      <c r="B51" s="221"/>
      <c r="C51" s="221"/>
      <c r="D51" s="221"/>
      <c r="E51" s="221"/>
      <c r="F51" s="221"/>
      <c r="G51" s="221"/>
      <c r="H51" s="221"/>
      <c r="I51" s="221"/>
      <c r="J51" s="221"/>
      <c r="K51" s="221"/>
      <c r="L51" s="202"/>
    </row>
    <row r="52" spans="1:12" ht="45">
      <c r="A52" s="74" t="s">
        <v>24</v>
      </c>
      <c r="B52" s="93" t="s">
        <v>9</v>
      </c>
      <c r="C52" s="76" t="s">
        <v>120</v>
      </c>
      <c r="D52" s="86"/>
      <c r="E52" s="76" t="s">
        <v>120</v>
      </c>
      <c r="F52" s="76" t="s">
        <v>120</v>
      </c>
      <c r="G52" s="76" t="s">
        <v>120</v>
      </c>
      <c r="H52" s="76">
        <f>D52*I52</f>
        <v>0</v>
      </c>
      <c r="I52" s="76">
        <v>0.13</v>
      </c>
      <c r="J52" s="76"/>
      <c r="K52" s="76">
        <f>D52</f>
        <v>0</v>
      </c>
      <c r="L52" s="75" t="s">
        <v>3</v>
      </c>
    </row>
    <row r="53" spans="1:12" ht="225">
      <c r="A53" s="74" t="s">
        <v>21</v>
      </c>
      <c r="B53" s="93" t="s">
        <v>154</v>
      </c>
      <c r="C53" s="76">
        <v>0.9</v>
      </c>
      <c r="D53" s="76">
        <f>D52</f>
        <v>0</v>
      </c>
      <c r="E53" s="76">
        <v>1</v>
      </c>
      <c r="F53" s="76" t="s">
        <v>120</v>
      </c>
      <c r="G53" s="76" t="s">
        <v>120</v>
      </c>
      <c r="H53" s="76" t="s">
        <v>120</v>
      </c>
      <c r="I53" s="76" t="s">
        <v>120</v>
      </c>
      <c r="J53" s="76" t="s">
        <v>120</v>
      </c>
      <c r="K53" s="76">
        <f>C53*D53*E53</f>
        <v>0</v>
      </c>
      <c r="L53" s="75" t="s">
        <v>25</v>
      </c>
    </row>
    <row r="54" spans="1:12" ht="75">
      <c r="A54" s="74" t="s">
        <v>18</v>
      </c>
      <c r="B54" s="93" t="s">
        <v>158</v>
      </c>
      <c r="C54" s="76">
        <v>0.9</v>
      </c>
      <c r="D54" s="76">
        <f>D52</f>
        <v>0</v>
      </c>
      <c r="E54" s="76" t="s">
        <v>120</v>
      </c>
      <c r="F54" s="76" t="s">
        <v>120</v>
      </c>
      <c r="G54" s="76" t="s">
        <v>120</v>
      </c>
      <c r="H54" s="76" t="s">
        <v>120</v>
      </c>
      <c r="I54" s="76" t="s">
        <v>120</v>
      </c>
      <c r="J54" s="76" t="s">
        <v>120</v>
      </c>
      <c r="K54" s="76">
        <f>C54*D54</f>
        <v>0</v>
      </c>
      <c r="L54" s="75" t="s">
        <v>25</v>
      </c>
    </row>
    <row r="55" spans="1:12" ht="105">
      <c r="A55" s="64" t="s">
        <v>16</v>
      </c>
      <c r="B55" s="93" t="s">
        <v>159</v>
      </c>
      <c r="C55" s="121">
        <v>0.9</v>
      </c>
      <c r="D55" s="121">
        <f>D53</f>
        <v>0</v>
      </c>
      <c r="E55" s="121">
        <f>E53</f>
        <v>1</v>
      </c>
      <c r="F55" s="89" t="s">
        <v>120</v>
      </c>
      <c r="G55" s="89" t="s">
        <v>120</v>
      </c>
      <c r="H55" s="89" t="s">
        <v>120</v>
      </c>
      <c r="I55" s="89" t="s">
        <v>120</v>
      </c>
      <c r="J55" s="89" t="s">
        <v>120</v>
      </c>
      <c r="K55" s="95">
        <f>K53-H52</f>
        <v>0</v>
      </c>
      <c r="L55" s="73" t="s">
        <v>25</v>
      </c>
    </row>
    <row r="56" spans="1:12" ht="120">
      <c r="A56" s="64" t="s">
        <v>13</v>
      </c>
      <c r="B56" s="93" t="s">
        <v>160</v>
      </c>
      <c r="C56" s="121" t="s">
        <v>120</v>
      </c>
      <c r="D56" s="121">
        <f>D52</f>
        <v>0</v>
      </c>
      <c r="E56" s="121" t="s">
        <v>120</v>
      </c>
      <c r="F56" s="89" t="s">
        <v>120</v>
      </c>
      <c r="G56" s="89" t="s">
        <v>120</v>
      </c>
      <c r="H56" s="89" t="s">
        <v>120</v>
      </c>
      <c r="I56" s="89" t="s">
        <v>120</v>
      </c>
      <c r="J56" s="89" t="s">
        <v>120</v>
      </c>
      <c r="K56" s="95">
        <f>D56</f>
        <v>0</v>
      </c>
      <c r="L56" s="73" t="s">
        <v>3</v>
      </c>
    </row>
    <row r="57" spans="1:12" ht="60">
      <c r="A57" s="64" t="s">
        <v>11</v>
      </c>
      <c r="B57" s="63" t="s">
        <v>161</v>
      </c>
      <c r="C57" s="89" t="s">
        <v>120</v>
      </c>
      <c r="D57" s="89" t="s">
        <v>120</v>
      </c>
      <c r="E57" s="89" t="s">
        <v>120</v>
      </c>
      <c r="F57" s="89" t="s">
        <v>120</v>
      </c>
      <c r="G57" s="87"/>
      <c r="H57" s="89">
        <f>H52</f>
        <v>0</v>
      </c>
      <c r="I57" s="89" t="s">
        <v>120</v>
      </c>
      <c r="J57" s="89">
        <v>1.25</v>
      </c>
      <c r="K57" s="89">
        <f>G57*H57*J57</f>
        <v>0</v>
      </c>
      <c r="L57" s="124" t="s">
        <v>72</v>
      </c>
    </row>
    <row r="58" spans="1:12" ht="45">
      <c r="A58" s="64" t="s">
        <v>8</v>
      </c>
      <c r="B58" s="62" t="s">
        <v>12</v>
      </c>
      <c r="C58" s="89" t="s">
        <v>120</v>
      </c>
      <c r="D58" s="87"/>
      <c r="E58" s="89" t="s">
        <v>120</v>
      </c>
      <c r="F58" s="89" t="s">
        <v>120</v>
      </c>
      <c r="G58" s="97" t="s">
        <v>120</v>
      </c>
      <c r="H58" s="89">
        <f>D58*I58</f>
        <v>0</v>
      </c>
      <c r="I58" s="89">
        <f>3.14*((0.3)^2)</f>
        <v>0.2826</v>
      </c>
      <c r="J58" s="89" t="s">
        <v>120</v>
      </c>
      <c r="K58" s="89">
        <f>D58</f>
        <v>0</v>
      </c>
      <c r="L58" s="124" t="s">
        <v>3</v>
      </c>
    </row>
    <row r="59" spans="1:12" ht="225">
      <c r="A59" s="64" t="s">
        <v>7</v>
      </c>
      <c r="B59" s="93" t="s">
        <v>155</v>
      </c>
      <c r="C59" s="89">
        <v>1.15</v>
      </c>
      <c r="D59" s="121">
        <f>D58</f>
        <v>0</v>
      </c>
      <c r="E59" s="89">
        <f>0.6+0.6</f>
        <v>1.2</v>
      </c>
      <c r="F59" s="89" t="s">
        <v>120</v>
      </c>
      <c r="G59" s="97" t="s">
        <v>120</v>
      </c>
      <c r="H59" s="89" t="s">
        <v>120</v>
      </c>
      <c r="I59" s="89" t="s">
        <v>120</v>
      </c>
      <c r="J59" s="89" t="s">
        <v>120</v>
      </c>
      <c r="K59" s="89">
        <f>C59*D59*E59</f>
        <v>0</v>
      </c>
      <c r="L59" s="124" t="s">
        <v>25</v>
      </c>
    </row>
    <row r="60" spans="1:12" ht="75">
      <c r="A60" s="64" t="s">
        <v>138</v>
      </c>
      <c r="B60" s="93" t="s">
        <v>162</v>
      </c>
      <c r="C60" s="89">
        <f>C59</f>
        <v>1.15</v>
      </c>
      <c r="D60" s="121">
        <f>D58</f>
        <v>0</v>
      </c>
      <c r="E60" s="89" t="s">
        <v>120</v>
      </c>
      <c r="F60" s="89" t="s">
        <v>120</v>
      </c>
      <c r="G60" s="97" t="s">
        <v>120</v>
      </c>
      <c r="H60" s="89" t="s">
        <v>120</v>
      </c>
      <c r="I60" s="89" t="s">
        <v>120</v>
      </c>
      <c r="J60" s="89" t="s">
        <v>120</v>
      </c>
      <c r="K60" s="89">
        <f>C60*D60</f>
        <v>0</v>
      </c>
      <c r="L60" s="124" t="s">
        <v>27</v>
      </c>
    </row>
    <row r="61" spans="1:12" ht="120">
      <c r="A61" s="64" t="s">
        <v>139</v>
      </c>
      <c r="B61" s="93" t="s">
        <v>163</v>
      </c>
      <c r="C61" s="89">
        <f>C59</f>
        <v>1.15</v>
      </c>
      <c r="D61" s="121">
        <f>D58</f>
        <v>0</v>
      </c>
      <c r="E61" s="89">
        <f>E59</f>
        <v>1.2</v>
      </c>
      <c r="F61" s="89" t="s">
        <v>120</v>
      </c>
      <c r="G61" s="97" t="s">
        <v>120</v>
      </c>
      <c r="H61" s="89" t="s">
        <v>120</v>
      </c>
      <c r="I61" s="89" t="s">
        <v>120</v>
      </c>
      <c r="J61" s="89" t="s">
        <v>120</v>
      </c>
      <c r="K61" s="89">
        <f>(K59)-(H58)</f>
        <v>0</v>
      </c>
      <c r="L61" s="124" t="s">
        <v>25</v>
      </c>
    </row>
    <row r="62" spans="1:12" ht="120">
      <c r="A62" s="64" t="s">
        <v>140</v>
      </c>
      <c r="B62" s="93" t="s">
        <v>164</v>
      </c>
      <c r="C62" s="89" t="s">
        <v>120</v>
      </c>
      <c r="D62" s="121">
        <f>D58</f>
        <v>0</v>
      </c>
      <c r="E62" s="89" t="s">
        <v>120</v>
      </c>
      <c r="F62" s="89" t="s">
        <v>120</v>
      </c>
      <c r="G62" s="97" t="s">
        <v>120</v>
      </c>
      <c r="H62" s="89" t="s">
        <v>120</v>
      </c>
      <c r="I62" s="89" t="s">
        <v>120</v>
      </c>
      <c r="J62" s="89" t="s">
        <v>120</v>
      </c>
      <c r="K62" s="89">
        <f>D62</f>
        <v>0</v>
      </c>
      <c r="L62" s="124" t="s">
        <v>3</v>
      </c>
    </row>
    <row r="63" spans="1:12" ht="60">
      <c r="A63" s="64" t="s">
        <v>141</v>
      </c>
      <c r="B63" s="63" t="s">
        <v>165</v>
      </c>
      <c r="C63" s="89" t="s">
        <v>120</v>
      </c>
      <c r="D63" s="121" t="s">
        <v>120</v>
      </c>
      <c r="E63" s="89" t="s">
        <v>120</v>
      </c>
      <c r="F63" s="89" t="s">
        <v>120</v>
      </c>
      <c r="G63" s="87"/>
      <c r="H63" s="89">
        <f>H58</f>
        <v>0</v>
      </c>
      <c r="I63" s="89" t="s">
        <v>120</v>
      </c>
      <c r="J63" s="89">
        <v>1.25</v>
      </c>
      <c r="K63" s="89">
        <f>G63*H63*J63</f>
        <v>0</v>
      </c>
      <c r="L63" s="124" t="s">
        <v>136</v>
      </c>
    </row>
    <row r="64" spans="1:12" ht="90">
      <c r="A64" s="64" t="s">
        <v>142</v>
      </c>
      <c r="B64" s="62" t="s">
        <v>19</v>
      </c>
      <c r="C64" s="89" t="s">
        <v>120</v>
      </c>
      <c r="D64" s="89" t="s">
        <v>120</v>
      </c>
      <c r="E64" s="89" t="s">
        <v>120</v>
      </c>
      <c r="F64" s="87"/>
      <c r="G64" s="89" t="s">
        <v>120</v>
      </c>
      <c r="H64" s="89" t="s">
        <v>120</v>
      </c>
      <c r="I64" s="89" t="s">
        <v>120</v>
      </c>
      <c r="J64" s="89" t="s">
        <v>120</v>
      </c>
      <c r="K64" s="89">
        <f>F64</f>
        <v>0</v>
      </c>
      <c r="L64" s="124" t="s">
        <v>71</v>
      </c>
    </row>
    <row r="65" spans="1:12" ht="90">
      <c r="A65" s="64" t="s">
        <v>143</v>
      </c>
      <c r="B65" s="62" t="s">
        <v>17</v>
      </c>
      <c r="C65" s="89" t="s">
        <v>120</v>
      </c>
      <c r="D65" s="89" t="s">
        <v>120</v>
      </c>
      <c r="E65" s="89" t="s">
        <v>120</v>
      </c>
      <c r="F65" s="87"/>
      <c r="G65" s="89" t="s">
        <v>120</v>
      </c>
      <c r="H65" s="89" t="s">
        <v>120</v>
      </c>
      <c r="I65" s="89" t="s">
        <v>120</v>
      </c>
      <c r="J65" s="89" t="s">
        <v>120</v>
      </c>
      <c r="K65" s="89">
        <f>F65</f>
        <v>0</v>
      </c>
      <c r="L65" s="124" t="s">
        <v>71</v>
      </c>
    </row>
    <row r="66" spans="1:12" ht="60">
      <c r="A66" s="64" t="s">
        <v>144</v>
      </c>
      <c r="B66" s="62" t="s">
        <v>15</v>
      </c>
      <c r="C66" s="89" t="s">
        <v>120</v>
      </c>
      <c r="D66" s="89" t="s">
        <v>120</v>
      </c>
      <c r="E66" s="89" t="s">
        <v>120</v>
      </c>
      <c r="F66" s="121">
        <f>F65</f>
        <v>0</v>
      </c>
      <c r="G66" s="89" t="s">
        <v>120</v>
      </c>
      <c r="H66" s="89" t="s">
        <v>120</v>
      </c>
      <c r="I66" s="89" t="s">
        <v>120</v>
      </c>
      <c r="J66" s="89" t="s">
        <v>120</v>
      </c>
      <c r="K66" s="89">
        <f>F66</f>
        <v>0</v>
      </c>
      <c r="L66" s="124" t="s">
        <v>71</v>
      </c>
    </row>
  </sheetData>
  <sheetProtection algorithmName="SHA-512" hashValue="LejAUfWZ0Is8KubHV9a4DHjc9bVx3GWQKg/1PgDwMg03CHIE7Oya25w79JjtjRYa5sbliPMhA66ydzWtcxtMAA==" saltValue="R0dEkUro3Mh5Kw5eW61VCQ==" spinCount="100000" sheet="1" objects="1" scenarios="1"/>
  <mergeCells count="87">
    <mergeCell ref="A14:A15"/>
    <mergeCell ref="B14:B15"/>
    <mergeCell ref="H14:H15"/>
    <mergeCell ref="I14:L15"/>
    <mergeCell ref="A1:L1"/>
    <mergeCell ref="A2:L2"/>
    <mergeCell ref="A3:L3"/>
    <mergeCell ref="A5:L5"/>
    <mergeCell ref="B6:L6"/>
    <mergeCell ref="A7:A8"/>
    <mergeCell ref="B7:B8"/>
    <mergeCell ref="I7:I8"/>
    <mergeCell ref="J7:L8"/>
    <mergeCell ref="J9:L9"/>
    <mergeCell ref="J10:L10"/>
    <mergeCell ref="J11:L11"/>
    <mergeCell ref="J12:L12"/>
    <mergeCell ref="B13:L13"/>
    <mergeCell ref="I16:L16"/>
    <mergeCell ref="I17:L17"/>
    <mergeCell ref="I18:L18"/>
    <mergeCell ref="I19:L19"/>
    <mergeCell ref="A20:A21"/>
    <mergeCell ref="B20:B21"/>
    <mergeCell ref="G20:H21"/>
    <mergeCell ref="I20:L21"/>
    <mergeCell ref="A28:A29"/>
    <mergeCell ref="B28:B29"/>
    <mergeCell ref="G28:G29"/>
    <mergeCell ref="H28:L29"/>
    <mergeCell ref="G22:H22"/>
    <mergeCell ref="I22:L22"/>
    <mergeCell ref="B23:L23"/>
    <mergeCell ref="A24:A25"/>
    <mergeCell ref="B24:B25"/>
    <mergeCell ref="C24:D24"/>
    <mergeCell ref="E24:F24"/>
    <mergeCell ref="I24:I25"/>
    <mergeCell ref="J24:L25"/>
    <mergeCell ref="C25:D25"/>
    <mergeCell ref="E25:F25"/>
    <mergeCell ref="C26:D26"/>
    <mergeCell ref="E26:F26"/>
    <mergeCell ref="J26:L26"/>
    <mergeCell ref="B27:L27"/>
    <mergeCell ref="H30:L30"/>
    <mergeCell ref="H31:L31"/>
    <mergeCell ref="H32:L32"/>
    <mergeCell ref="A33:A34"/>
    <mergeCell ref="B33:B34"/>
    <mergeCell ref="C33:D33"/>
    <mergeCell ref="E33:F33"/>
    <mergeCell ref="G33:G34"/>
    <mergeCell ref="H33:L34"/>
    <mergeCell ref="C34:D34"/>
    <mergeCell ref="E34:F34"/>
    <mergeCell ref="C35:D35"/>
    <mergeCell ref="E35:F35"/>
    <mergeCell ref="H35:L35"/>
    <mergeCell ref="C36:D36"/>
    <mergeCell ref="E36:F36"/>
    <mergeCell ref="H36:L36"/>
    <mergeCell ref="H39:L40"/>
    <mergeCell ref="C40:D40"/>
    <mergeCell ref="E40:F40"/>
    <mergeCell ref="C37:D37"/>
    <mergeCell ref="E37:F37"/>
    <mergeCell ref="H37:L37"/>
    <mergeCell ref="C38:D38"/>
    <mergeCell ref="E38:F38"/>
    <mergeCell ref="H38:L38"/>
    <mergeCell ref="A39:A40"/>
    <mergeCell ref="B39:B40"/>
    <mergeCell ref="C39:D39"/>
    <mergeCell ref="E39:F39"/>
    <mergeCell ref="G39:G40"/>
    <mergeCell ref="A45:L45"/>
    <mergeCell ref="A51:L51"/>
    <mergeCell ref="C41:D41"/>
    <mergeCell ref="E41:F41"/>
    <mergeCell ref="H41:L41"/>
    <mergeCell ref="B42:L42"/>
    <mergeCell ref="A43:A44"/>
    <mergeCell ref="B43:B44"/>
    <mergeCell ref="J43:J44"/>
    <mergeCell ref="K43:K44"/>
    <mergeCell ref="L43:L44"/>
  </mergeCells>
  <dataValidations count="1">
    <dataValidation type="decimal" allowBlank="1" showInputMessage="1" showErrorMessage="1" sqref="E10">
      <formula1>0.1</formula1>
      <formula2>0.15</formula2>
    </dataValidation>
  </dataValidations>
  <hyperlinks>
    <hyperlink ref="L49" r:id="rId1" display="m@"/>
  </hyperlinks>
  <printOptions/>
  <pageMargins left="0.5118110236220472" right="0.5118110236220472" top="1.3779527559055118" bottom="1.1811023622047245" header="0.31496062992125984" footer="0.31496062992125984"/>
  <pageSetup horizontalDpi="360" verticalDpi="360" orientation="portrait" paperSize="9" scale="51" r:id="rId5"/>
  <headerFooter scaleWithDoc="0">
    <oddHeader>&amp;C&amp;G</oddHeader>
    <oddFooter>&amp;C&amp;G&amp;R&amp;G</oddFooter>
  </headerFooter>
  <legacyDrawing r:id="rId3"/>
  <legacyDrawingHF r:id="rId4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view="pageBreakPreview" zoomScaleSheetLayoutView="100" workbookViewId="0" topLeftCell="A1">
      <selection activeCell="A7" sqref="A7:K7"/>
    </sheetView>
  </sheetViews>
  <sheetFormatPr defaultColWidth="9.140625" defaultRowHeight="15"/>
  <cols>
    <col min="2" max="2" width="10.57421875" style="0" customWidth="1"/>
    <col min="4" max="4" width="12.140625" style="0" customWidth="1"/>
    <col min="5" max="5" width="30.57421875" style="0" customWidth="1"/>
    <col min="6" max="6" width="6.7109375" style="0" customWidth="1"/>
    <col min="7" max="7" width="17.421875" style="0" customWidth="1"/>
    <col min="8" max="8" width="14.421875" style="0" customWidth="1"/>
    <col min="9" max="9" width="11.8515625" style="0" customWidth="1"/>
    <col min="10" max="11" width="14.421875" style="0" customWidth="1"/>
  </cols>
  <sheetData>
    <row r="1" spans="1:11" ht="18.75">
      <c r="A1" s="130" t="s">
        <v>70</v>
      </c>
      <c r="B1" s="131"/>
      <c r="C1" s="131"/>
      <c r="D1" s="131"/>
      <c r="E1" s="131"/>
      <c r="F1" s="131"/>
      <c r="G1" s="131"/>
      <c r="H1" s="131"/>
      <c r="I1" s="131"/>
      <c r="J1" s="131"/>
      <c r="K1" s="79"/>
    </row>
    <row r="2" spans="1:11" ht="18.75">
      <c r="A2" s="143" t="s">
        <v>167</v>
      </c>
      <c r="B2" s="144"/>
      <c r="C2" s="144"/>
      <c r="D2" s="144"/>
      <c r="E2" s="144"/>
      <c r="F2" s="144"/>
      <c r="G2" s="144"/>
      <c r="H2" s="144"/>
      <c r="I2" s="144"/>
      <c r="J2" s="144"/>
      <c r="K2" s="145"/>
    </row>
    <row r="3" spans="1:11" ht="18.75">
      <c r="A3" s="132" t="s">
        <v>69</v>
      </c>
      <c r="B3" s="133"/>
      <c r="C3" s="133"/>
      <c r="D3" s="133"/>
      <c r="E3" s="133"/>
      <c r="F3" s="133"/>
      <c r="G3" s="133"/>
      <c r="H3" s="133"/>
      <c r="I3" s="133"/>
      <c r="J3" s="133"/>
      <c r="K3" s="18"/>
    </row>
    <row r="4" spans="1:11" ht="18.75">
      <c r="A4" s="17"/>
      <c r="B4" s="122"/>
      <c r="C4" s="122"/>
      <c r="D4" s="122"/>
      <c r="E4" s="122"/>
      <c r="F4" s="122"/>
      <c r="G4" s="122"/>
      <c r="H4" s="122"/>
      <c r="I4" s="137" t="s">
        <v>68</v>
      </c>
      <c r="J4" s="137"/>
      <c r="K4" s="80">
        <v>14.02</v>
      </c>
    </row>
    <row r="5" spans="1:11" ht="15">
      <c r="A5" s="15" t="s">
        <v>67</v>
      </c>
      <c r="B5" s="14"/>
      <c r="C5" s="14"/>
      <c r="D5" s="14"/>
      <c r="E5" s="14"/>
      <c r="F5" s="14"/>
      <c r="G5" s="14"/>
      <c r="H5" s="13"/>
      <c r="I5" s="137" t="s">
        <v>66</v>
      </c>
      <c r="J5" s="137"/>
      <c r="K5" s="80">
        <v>20.97</v>
      </c>
    </row>
    <row r="6" spans="1:14" ht="15">
      <c r="A6" s="15"/>
      <c r="B6" s="14"/>
      <c r="C6" s="14"/>
      <c r="D6" s="14"/>
      <c r="E6" s="14"/>
      <c r="F6" s="14"/>
      <c r="G6" s="14"/>
      <c r="H6" s="13"/>
      <c r="I6" s="13"/>
      <c r="J6" s="116"/>
      <c r="K6" s="12"/>
      <c r="N6" s="78"/>
    </row>
    <row r="7" spans="1:13" ht="18.75">
      <c r="A7" s="134" t="s">
        <v>177</v>
      </c>
      <c r="B7" s="135"/>
      <c r="C7" s="135"/>
      <c r="D7" s="135"/>
      <c r="E7" s="135"/>
      <c r="F7" s="135"/>
      <c r="G7" s="135"/>
      <c r="H7" s="135"/>
      <c r="I7" s="135"/>
      <c r="J7" s="135"/>
      <c r="K7" s="136"/>
      <c r="M7" s="11"/>
    </row>
    <row r="8" spans="1:11" ht="51.75">
      <c r="A8" s="115" t="s">
        <v>65</v>
      </c>
      <c r="B8" s="115" t="s">
        <v>64</v>
      </c>
      <c r="C8" s="115" t="s">
        <v>63</v>
      </c>
      <c r="D8" s="10" t="s">
        <v>62</v>
      </c>
      <c r="E8" s="115" t="s">
        <v>61</v>
      </c>
      <c r="F8" s="115" t="s">
        <v>60</v>
      </c>
      <c r="G8" s="10" t="s">
        <v>59</v>
      </c>
      <c r="H8" s="10" t="s">
        <v>106</v>
      </c>
      <c r="I8" s="10" t="s">
        <v>58</v>
      </c>
      <c r="J8" s="52" t="s">
        <v>57</v>
      </c>
      <c r="K8" s="52" t="s">
        <v>56</v>
      </c>
    </row>
    <row r="9" spans="1:11" ht="21" customHeight="1">
      <c r="A9" s="118">
        <v>1</v>
      </c>
      <c r="B9" s="8"/>
      <c r="C9" s="8"/>
      <c r="D9" s="8"/>
      <c r="E9" s="123" t="s">
        <v>55</v>
      </c>
      <c r="F9" s="6"/>
      <c r="G9" s="6"/>
      <c r="H9" s="25"/>
      <c r="I9" s="25"/>
      <c r="J9" s="53"/>
      <c r="K9" s="53"/>
    </row>
    <row r="10" spans="1:13" ht="30">
      <c r="A10" s="124" t="s">
        <v>54</v>
      </c>
      <c r="B10" s="2">
        <v>72961</v>
      </c>
      <c r="C10" s="2" t="s">
        <v>6</v>
      </c>
      <c r="D10" s="2" t="s">
        <v>5</v>
      </c>
      <c r="E10" s="62" t="s">
        <v>53</v>
      </c>
      <c r="F10" s="124" t="s">
        <v>27</v>
      </c>
      <c r="G10" s="89">
        <f>'[8]MEMORIAL QUANT. CBUQ'!I9</f>
        <v>1846.32</v>
      </c>
      <c r="H10" s="89">
        <v>1.24</v>
      </c>
      <c r="I10" s="89">
        <f>IF(D10="S",($K$5/100)*H10,($K$4/100)*H10)+H10</f>
        <v>1.500028</v>
      </c>
      <c r="J10" s="89">
        <f>G10*H10</f>
        <v>2289.4368</v>
      </c>
      <c r="K10" s="89">
        <f>I10*G10</f>
        <v>2769.53169696</v>
      </c>
      <c r="M10" s="78"/>
    </row>
    <row r="11" spans="1:11" ht="90">
      <c r="A11" s="124" t="s">
        <v>52</v>
      </c>
      <c r="B11" s="88">
        <v>96387</v>
      </c>
      <c r="C11" s="2" t="s">
        <v>6</v>
      </c>
      <c r="D11" s="2" t="s">
        <v>5</v>
      </c>
      <c r="E11" s="62" t="s">
        <v>51</v>
      </c>
      <c r="F11" s="124" t="s">
        <v>25</v>
      </c>
      <c r="G11" s="89">
        <f>'[8]MEMORIAL QUANT. CBUQ'!I10</f>
        <v>276.948</v>
      </c>
      <c r="H11" s="89">
        <v>6.52</v>
      </c>
      <c r="I11" s="89">
        <f aca="true" t="shared" si="0" ref="I11:I13">IF(D11="S",($K$5/100)*H11,($K$4/100)*H11)+H11</f>
        <v>7.887243999999999</v>
      </c>
      <c r="J11" s="89">
        <f aca="true" t="shared" si="1" ref="J11:J13">G11*H11</f>
        <v>1805.7009599999997</v>
      </c>
      <c r="K11" s="89">
        <f aca="true" t="shared" si="2" ref="K11:K13">I11*G11</f>
        <v>2184.3564513119995</v>
      </c>
    </row>
    <row r="12" spans="1:11" ht="64.5" customHeight="1">
      <c r="A12" s="124" t="s">
        <v>95</v>
      </c>
      <c r="B12" s="88" t="s">
        <v>97</v>
      </c>
      <c r="C12" s="2" t="s">
        <v>6</v>
      </c>
      <c r="D12" s="2" t="s">
        <v>5</v>
      </c>
      <c r="E12" s="62" t="s">
        <v>98</v>
      </c>
      <c r="F12" s="124" t="s">
        <v>25</v>
      </c>
      <c r="G12" s="89">
        <f>'[8]MEMORIAL QUANT. CBUQ'!I11</f>
        <v>276.948</v>
      </c>
      <c r="H12" s="89">
        <v>4.44</v>
      </c>
      <c r="I12" s="89">
        <f t="shared" si="0"/>
        <v>5.371068</v>
      </c>
      <c r="J12" s="89">
        <f t="shared" si="1"/>
        <v>1229.64912</v>
      </c>
      <c r="K12" s="89">
        <f t="shared" si="2"/>
        <v>1487.506540464</v>
      </c>
    </row>
    <row r="13" spans="1:11" ht="60">
      <c r="A13" s="124" t="s">
        <v>96</v>
      </c>
      <c r="B13" s="4">
        <v>72838</v>
      </c>
      <c r="C13" s="2" t="s">
        <v>6</v>
      </c>
      <c r="D13" s="2" t="s">
        <v>5</v>
      </c>
      <c r="E13" s="63" t="s">
        <v>109</v>
      </c>
      <c r="F13" s="3" t="s">
        <v>99</v>
      </c>
      <c r="G13" s="89">
        <f>'[8]MEMORIAL QUANT. CBUQ'!I12</f>
        <v>1223.002368</v>
      </c>
      <c r="H13" s="89">
        <v>0.85</v>
      </c>
      <c r="I13" s="89">
        <f t="shared" si="0"/>
        <v>1.028245</v>
      </c>
      <c r="J13" s="89">
        <f t="shared" si="1"/>
        <v>1039.5520127999998</v>
      </c>
      <c r="K13" s="89">
        <f t="shared" si="2"/>
        <v>1257.54606988416</v>
      </c>
    </row>
    <row r="14" spans="1:11" ht="15">
      <c r="A14" s="126" t="s">
        <v>2</v>
      </c>
      <c r="B14" s="127"/>
      <c r="C14" s="127"/>
      <c r="D14" s="127"/>
      <c r="E14" s="127"/>
      <c r="F14" s="127"/>
      <c r="G14" s="127"/>
      <c r="H14" s="127"/>
      <c r="I14" s="128"/>
      <c r="J14" s="54">
        <f>SUM(J10:J13)</f>
        <v>6364.3388927999995</v>
      </c>
      <c r="K14" s="54">
        <f>SUM(K10:K13)</f>
        <v>7698.940758620159</v>
      </c>
    </row>
    <row r="15" spans="1:11" ht="33" customHeight="1">
      <c r="A15" s="118">
        <v>2</v>
      </c>
      <c r="B15" s="8"/>
      <c r="C15" s="8"/>
      <c r="D15" s="8"/>
      <c r="E15" s="123" t="s">
        <v>50</v>
      </c>
      <c r="F15" s="6"/>
      <c r="G15" s="6"/>
      <c r="H15" s="25"/>
      <c r="I15" s="25"/>
      <c r="J15" s="53"/>
      <c r="K15" s="53"/>
    </row>
    <row r="16" spans="1:11" ht="30">
      <c r="A16" s="5" t="s">
        <v>49</v>
      </c>
      <c r="B16" s="4">
        <v>96401</v>
      </c>
      <c r="C16" s="4" t="s">
        <v>6</v>
      </c>
      <c r="D16" s="4" t="s">
        <v>5</v>
      </c>
      <c r="E16" s="63" t="s">
        <v>100</v>
      </c>
      <c r="F16" s="3" t="s">
        <v>27</v>
      </c>
      <c r="G16" s="26">
        <f>'[8]MEMORIAL QUANT. CBUQ'!H16</f>
        <v>1570</v>
      </c>
      <c r="H16" s="26">
        <v>4.29</v>
      </c>
      <c r="I16" s="89">
        <f>IF(D16="S",($K$5/100)*H16,($K$4/100)*H16)+H16</f>
        <v>5.189613</v>
      </c>
      <c r="J16" s="26">
        <f>G16*H16</f>
        <v>6735.3</v>
      </c>
      <c r="K16" s="89">
        <f>I16*G16</f>
        <v>8147.69241</v>
      </c>
    </row>
    <row r="17" spans="1:11" ht="84" customHeight="1">
      <c r="A17" s="5" t="s">
        <v>48</v>
      </c>
      <c r="B17" s="4">
        <v>72840</v>
      </c>
      <c r="C17" s="4" t="s">
        <v>6</v>
      </c>
      <c r="D17" s="4" t="s">
        <v>5</v>
      </c>
      <c r="E17" s="63" t="s">
        <v>145</v>
      </c>
      <c r="F17" s="3" t="s">
        <v>99</v>
      </c>
      <c r="G17" s="26">
        <f>'[8]MEMORIAL QUANT. CBUQ'!H17</f>
        <v>135.648</v>
      </c>
      <c r="H17" s="26">
        <v>0.57</v>
      </c>
      <c r="I17" s="89">
        <f aca="true" t="shared" si="3" ref="I17:I20">IF(D17="S",($K$5/100)*H17,($K$4/100)*H17)+H17</f>
        <v>0.689529</v>
      </c>
      <c r="J17" s="26">
        <f>G17*H17</f>
        <v>77.31935999999999</v>
      </c>
      <c r="K17" s="89">
        <f>I17*G17</f>
        <v>93.53322979199999</v>
      </c>
    </row>
    <row r="18" spans="1:11" ht="75">
      <c r="A18" s="124" t="s">
        <v>47</v>
      </c>
      <c r="B18" s="2">
        <v>95996</v>
      </c>
      <c r="C18" s="2" t="s">
        <v>6</v>
      </c>
      <c r="D18" s="2" t="s">
        <v>5</v>
      </c>
      <c r="E18" s="62" t="s">
        <v>46</v>
      </c>
      <c r="F18" s="124" t="s">
        <v>25</v>
      </c>
      <c r="G18" s="89">
        <f>'[8]MEMORIAL QUANT. CBUQ'!H18</f>
        <v>78.5</v>
      </c>
      <c r="H18" s="89">
        <v>643.61</v>
      </c>
      <c r="I18" s="89">
        <f t="shared" si="3"/>
        <v>778.575017</v>
      </c>
      <c r="J18" s="26">
        <f>G18*H18</f>
        <v>50523.385</v>
      </c>
      <c r="K18" s="89">
        <f>I18*G18</f>
        <v>61118.1388345</v>
      </c>
    </row>
    <row r="19" spans="1:11" ht="60">
      <c r="A19" s="124" t="s">
        <v>45</v>
      </c>
      <c r="B19" s="4">
        <v>95303</v>
      </c>
      <c r="C19" s="4" t="s">
        <v>6</v>
      </c>
      <c r="D19" s="4" t="s">
        <v>5</v>
      </c>
      <c r="E19" s="63" t="s">
        <v>44</v>
      </c>
      <c r="F19" s="3" t="s">
        <v>22</v>
      </c>
      <c r="G19" s="89">
        <f>'[8]MEMORIAL QUANT. CBUQ'!H19</f>
        <v>5652</v>
      </c>
      <c r="H19" s="89">
        <v>0.96</v>
      </c>
      <c r="I19" s="89">
        <f t="shared" si="3"/>
        <v>1.161312</v>
      </c>
      <c r="J19" s="26">
        <f>G19*H19</f>
        <v>5425.92</v>
      </c>
      <c r="K19" s="89">
        <f>I19*G19</f>
        <v>6563.7354239999995</v>
      </c>
    </row>
    <row r="20" spans="1:11" ht="45">
      <c r="A20" s="124" t="s">
        <v>43</v>
      </c>
      <c r="B20" s="2">
        <v>94963</v>
      </c>
      <c r="C20" s="2" t="s">
        <v>6</v>
      </c>
      <c r="D20" s="2" t="s">
        <v>5</v>
      </c>
      <c r="E20" s="62" t="s">
        <v>146</v>
      </c>
      <c r="F20" s="124" t="s">
        <v>25</v>
      </c>
      <c r="G20" s="89">
        <f>'[8]MEMORIAL QUANT. CBUQ'!G22:H22</f>
        <v>0.42336</v>
      </c>
      <c r="H20" s="27">
        <v>345.06</v>
      </c>
      <c r="I20" s="89">
        <f t="shared" si="3"/>
        <v>417.419082</v>
      </c>
      <c r="J20" s="26">
        <f>G20*H20</f>
        <v>146.0846016</v>
      </c>
      <c r="K20" s="89">
        <f>I20*G20</f>
        <v>176.71854255552</v>
      </c>
    </row>
    <row r="21" spans="1:11" ht="15">
      <c r="A21" s="140" t="s">
        <v>2</v>
      </c>
      <c r="B21" s="141"/>
      <c r="C21" s="141"/>
      <c r="D21" s="141"/>
      <c r="E21" s="141"/>
      <c r="F21" s="141"/>
      <c r="G21" s="141"/>
      <c r="H21" s="141"/>
      <c r="I21" s="142"/>
      <c r="J21" s="54">
        <f>SUM(J16:J20)</f>
        <v>62908.008961600004</v>
      </c>
      <c r="K21" s="54">
        <f>SUM(K16:K20)</f>
        <v>76099.81844084752</v>
      </c>
    </row>
    <row r="22" spans="1:11" ht="15" customHeight="1">
      <c r="A22" s="118">
        <v>3</v>
      </c>
      <c r="B22" s="8"/>
      <c r="C22" s="8"/>
      <c r="D22" s="8"/>
      <c r="E22" s="123" t="s">
        <v>42</v>
      </c>
      <c r="F22" s="6"/>
      <c r="G22" s="6"/>
      <c r="H22" s="25"/>
      <c r="I22" s="25"/>
      <c r="J22" s="53"/>
      <c r="K22" s="53"/>
    </row>
    <row r="23" spans="1:11" ht="105">
      <c r="A23" s="124" t="s">
        <v>41</v>
      </c>
      <c r="B23" s="2">
        <v>94996</v>
      </c>
      <c r="C23" s="2" t="s">
        <v>6</v>
      </c>
      <c r="D23" s="2" t="s">
        <v>5</v>
      </c>
      <c r="E23" s="62" t="s">
        <v>113</v>
      </c>
      <c r="F23" s="124" t="s">
        <v>27</v>
      </c>
      <c r="G23" s="89">
        <f>'[8]MEMORIAL QUANT. CBUQ'!I26</f>
        <v>28.560000000000002</v>
      </c>
      <c r="H23" s="89">
        <v>83.62</v>
      </c>
      <c r="I23" s="89">
        <f aca="true" t="shared" si="4" ref="I23">IF(D23="S",($K$5/100)*H23,($K$4/100)*H23)+H23</f>
        <v>101.155114</v>
      </c>
      <c r="J23" s="89">
        <f>G23*H23</f>
        <v>2388.1872000000003</v>
      </c>
      <c r="K23" s="89">
        <f>G23*I23</f>
        <v>2888.99005584</v>
      </c>
    </row>
    <row r="24" spans="1:11" ht="15">
      <c r="A24" s="126" t="s">
        <v>2</v>
      </c>
      <c r="B24" s="127"/>
      <c r="C24" s="127"/>
      <c r="D24" s="127"/>
      <c r="E24" s="127"/>
      <c r="F24" s="127"/>
      <c r="G24" s="127"/>
      <c r="H24" s="127"/>
      <c r="I24" s="128"/>
      <c r="J24" s="54">
        <f>J23</f>
        <v>2388.1872000000003</v>
      </c>
      <c r="K24" s="54">
        <f>K23</f>
        <v>2888.99005584</v>
      </c>
    </row>
    <row r="25" spans="1:11" ht="21" customHeight="1">
      <c r="A25" s="118">
        <v>4</v>
      </c>
      <c r="B25" s="123"/>
      <c r="C25" s="123"/>
      <c r="D25" s="123"/>
      <c r="E25" s="123" t="s">
        <v>40</v>
      </c>
      <c r="F25" s="6"/>
      <c r="G25" s="6"/>
      <c r="H25" s="25"/>
      <c r="I25" s="25"/>
      <c r="J25" s="53"/>
      <c r="K25" s="53"/>
    </row>
    <row r="26" spans="1:11" ht="75">
      <c r="A26" s="124" t="s">
        <v>39</v>
      </c>
      <c r="B26" s="2">
        <v>72947</v>
      </c>
      <c r="C26" s="2" t="s">
        <v>6</v>
      </c>
      <c r="D26" s="2" t="s">
        <v>5</v>
      </c>
      <c r="E26" s="62" t="s">
        <v>147</v>
      </c>
      <c r="F26" s="124" t="s">
        <v>27</v>
      </c>
      <c r="G26" s="89">
        <f>SUM('[8]MEMORIAL QUANT. CBUQ'!G30:G31)</f>
        <v>155.94</v>
      </c>
      <c r="H26" s="89">
        <v>24.63</v>
      </c>
      <c r="I26" s="89">
        <f aca="true" t="shared" si="5" ref="I26:I29">IF(D26="S",($K$5/100)*H26,($K$4/100)*H26)+H26</f>
        <v>29.794911</v>
      </c>
      <c r="J26" s="89">
        <f>G26*H26</f>
        <v>3840.8021999999996</v>
      </c>
      <c r="K26" s="89">
        <f>I26*G26</f>
        <v>4646.21842134</v>
      </c>
    </row>
    <row r="27" spans="1:11" ht="45">
      <c r="A27" s="124" t="s">
        <v>38</v>
      </c>
      <c r="B27" s="88">
        <v>36178</v>
      </c>
      <c r="C27" s="88" t="s">
        <v>6</v>
      </c>
      <c r="D27" s="88" t="s">
        <v>10</v>
      </c>
      <c r="E27" s="92" t="s">
        <v>122</v>
      </c>
      <c r="F27" s="90" t="s">
        <v>14</v>
      </c>
      <c r="G27" s="91">
        <f>'[8]MEMORIAL QUANT. CBUQ'!G32</f>
        <v>41.99999999999999</v>
      </c>
      <c r="H27" s="91">
        <v>6.67</v>
      </c>
      <c r="I27" s="89">
        <f t="shared" si="5"/>
        <v>7.605134</v>
      </c>
      <c r="J27" s="91">
        <v>0</v>
      </c>
      <c r="K27" s="91">
        <v>0</v>
      </c>
    </row>
    <row r="28" spans="1:11" ht="30">
      <c r="A28" s="124" t="s">
        <v>37</v>
      </c>
      <c r="B28" s="2">
        <v>34723</v>
      </c>
      <c r="C28" s="2" t="s">
        <v>6</v>
      </c>
      <c r="D28" s="2" t="s">
        <v>10</v>
      </c>
      <c r="E28" s="62" t="s">
        <v>36</v>
      </c>
      <c r="F28" s="124" t="s">
        <v>27</v>
      </c>
      <c r="G28" s="89">
        <f>SUM('[8]MEMORIAL QUANT. CBUQ'!G35:G38)</f>
        <v>1.175</v>
      </c>
      <c r="H28" s="89">
        <v>519.75</v>
      </c>
      <c r="I28" s="89">
        <f t="shared" si="5"/>
        <v>592.61895</v>
      </c>
      <c r="J28" s="89">
        <f>G28*H28</f>
        <v>610.7062500000001</v>
      </c>
      <c r="K28" s="89">
        <f>I28*G28</f>
        <v>696.3272662500001</v>
      </c>
    </row>
    <row r="29" spans="1:11" ht="60">
      <c r="A29" s="124" t="s">
        <v>132</v>
      </c>
      <c r="B29" s="2">
        <v>21013</v>
      </c>
      <c r="C29" s="2" t="s">
        <v>6</v>
      </c>
      <c r="D29" s="2" t="s">
        <v>10</v>
      </c>
      <c r="E29" s="92" t="s">
        <v>153</v>
      </c>
      <c r="F29" s="124" t="s">
        <v>3</v>
      </c>
      <c r="G29" s="89">
        <f>'[8]MEMORIAL QUANT. CBUQ'!G41</f>
        <v>22.4</v>
      </c>
      <c r="H29" s="89">
        <v>33.31</v>
      </c>
      <c r="I29" s="89">
        <f t="shared" si="5"/>
        <v>37.980062000000004</v>
      </c>
      <c r="J29" s="89">
        <f>G29*H29</f>
        <v>746.144</v>
      </c>
      <c r="K29" s="89">
        <f>G29*I29</f>
        <v>850.7533888</v>
      </c>
    </row>
    <row r="30" spans="1:11" ht="15">
      <c r="A30" s="126" t="s">
        <v>2</v>
      </c>
      <c r="B30" s="127"/>
      <c r="C30" s="127"/>
      <c r="D30" s="127"/>
      <c r="E30" s="127"/>
      <c r="F30" s="127"/>
      <c r="G30" s="127"/>
      <c r="H30" s="127"/>
      <c r="I30" s="128"/>
      <c r="J30" s="54">
        <f>SUM(J26:J29)</f>
        <v>5197.65245</v>
      </c>
      <c r="K30" s="54">
        <f>SUM(K26:K29)</f>
        <v>6193.29907639</v>
      </c>
    </row>
    <row r="31" spans="1:11" ht="15.75" customHeight="1">
      <c r="A31" s="118">
        <v>5</v>
      </c>
      <c r="B31" s="8"/>
      <c r="C31" s="8"/>
      <c r="D31" s="8"/>
      <c r="E31" s="123" t="s">
        <v>35</v>
      </c>
      <c r="F31" s="6"/>
      <c r="G31" s="6"/>
      <c r="H31" s="25"/>
      <c r="I31" s="25"/>
      <c r="J31" s="53"/>
      <c r="K31" s="53"/>
    </row>
    <row r="32" spans="1:11" ht="60">
      <c r="A32" s="5" t="s">
        <v>34</v>
      </c>
      <c r="B32" s="2">
        <v>94265</v>
      </c>
      <c r="C32" s="2" t="s">
        <v>6</v>
      </c>
      <c r="D32" s="4" t="s">
        <v>5</v>
      </c>
      <c r="E32" s="62" t="s">
        <v>33</v>
      </c>
      <c r="F32" s="26" t="s">
        <v>3</v>
      </c>
      <c r="G32" s="26">
        <f>'[8]MEMORIAL QUANT. CBUQ'!K46</f>
        <v>628</v>
      </c>
      <c r="H32" s="26">
        <v>31.39</v>
      </c>
      <c r="I32" s="89">
        <f aca="true" t="shared" si="6" ref="I32:I51">IF(D32="S",($K$5/100)*H32,($K$4/100)*H32)+H32</f>
        <v>37.972483</v>
      </c>
      <c r="J32" s="26">
        <f aca="true" t="shared" si="7" ref="J32:J51">G32*H32</f>
        <v>19712.920000000002</v>
      </c>
      <c r="K32" s="89">
        <f aca="true" t="shared" si="8" ref="K32:K51">I32*G32</f>
        <v>23846.719323999998</v>
      </c>
    </row>
    <row r="33" spans="1:11" ht="60">
      <c r="A33" s="124" t="s">
        <v>32</v>
      </c>
      <c r="B33" s="2">
        <v>94281</v>
      </c>
      <c r="C33" s="2" t="s">
        <v>6</v>
      </c>
      <c r="D33" s="2" t="s">
        <v>5</v>
      </c>
      <c r="E33" s="62" t="s">
        <v>31</v>
      </c>
      <c r="F33" s="89" t="s">
        <v>3</v>
      </c>
      <c r="G33" s="89">
        <f>'[8]MEMORIAL QUANT. CBUQ'!K47</f>
        <v>628</v>
      </c>
      <c r="H33" s="89">
        <v>37.49</v>
      </c>
      <c r="I33" s="89">
        <f t="shared" si="6"/>
        <v>45.351653</v>
      </c>
      <c r="J33" s="26">
        <f t="shared" si="7"/>
        <v>23543.72</v>
      </c>
      <c r="K33" s="89">
        <f t="shared" si="8"/>
        <v>28480.838084</v>
      </c>
    </row>
    <row r="34" spans="1:11" ht="165">
      <c r="A34" s="124" t="s">
        <v>30</v>
      </c>
      <c r="B34" s="2">
        <v>90105</v>
      </c>
      <c r="C34" s="2" t="s">
        <v>6</v>
      </c>
      <c r="D34" s="2" t="s">
        <v>5</v>
      </c>
      <c r="E34" s="62" t="s">
        <v>151</v>
      </c>
      <c r="F34" s="89" t="s">
        <v>25</v>
      </c>
      <c r="G34" s="89">
        <f>'[8]MEMORIAL QUANT. CBUQ'!K48</f>
        <v>41.448</v>
      </c>
      <c r="H34" s="89">
        <v>11.93</v>
      </c>
      <c r="I34" s="89">
        <f t="shared" si="6"/>
        <v>14.431721</v>
      </c>
      <c r="J34" s="26">
        <f t="shared" si="7"/>
        <v>494.47463999999997</v>
      </c>
      <c r="K34" s="89">
        <f t="shared" si="8"/>
        <v>598.165972008</v>
      </c>
    </row>
    <row r="35" spans="1:11" ht="60">
      <c r="A35" s="124" t="s">
        <v>29</v>
      </c>
      <c r="B35" s="2">
        <v>94097</v>
      </c>
      <c r="C35" s="2" t="s">
        <v>6</v>
      </c>
      <c r="D35" s="2" t="s">
        <v>5</v>
      </c>
      <c r="E35" s="62" t="s">
        <v>28</v>
      </c>
      <c r="F35" s="89" t="s">
        <v>27</v>
      </c>
      <c r="G35" s="89">
        <f>'[8]MEMORIAL QUANT. CBUQ'!K49</f>
        <v>276.32</v>
      </c>
      <c r="H35" s="89">
        <v>4.6</v>
      </c>
      <c r="I35" s="89">
        <f t="shared" si="6"/>
        <v>5.56462</v>
      </c>
      <c r="J35" s="26">
        <f t="shared" si="7"/>
        <v>1271.072</v>
      </c>
      <c r="K35" s="89">
        <f t="shared" si="8"/>
        <v>1537.6157984</v>
      </c>
    </row>
    <row r="36" spans="1:11" ht="45">
      <c r="A36" s="124" t="s">
        <v>26</v>
      </c>
      <c r="B36" s="2">
        <v>95290</v>
      </c>
      <c r="C36" s="2" t="s">
        <v>6</v>
      </c>
      <c r="D36" s="2" t="s">
        <v>5</v>
      </c>
      <c r="E36" s="92" t="s">
        <v>23</v>
      </c>
      <c r="F36" s="89" t="s">
        <v>136</v>
      </c>
      <c r="G36" s="89">
        <f>'[8]MEMORIAL QUANT. CBUQ'!K50</f>
        <v>284.43690000000004</v>
      </c>
      <c r="H36" s="89">
        <v>1.76</v>
      </c>
      <c r="I36" s="89">
        <f t="shared" si="6"/>
        <v>2.129072</v>
      </c>
      <c r="J36" s="26">
        <f t="shared" si="7"/>
        <v>500.60894400000006</v>
      </c>
      <c r="K36" s="89">
        <f aca="true" t="shared" si="9" ref="K36:K48">G36*I36</f>
        <v>605.5866395568</v>
      </c>
    </row>
    <row r="37" spans="1:11" ht="30">
      <c r="A37" s="124" t="s">
        <v>24</v>
      </c>
      <c r="B37" s="2">
        <v>7781</v>
      </c>
      <c r="C37" s="2" t="s">
        <v>6</v>
      </c>
      <c r="D37" s="2" t="s">
        <v>10</v>
      </c>
      <c r="E37" s="62" t="s">
        <v>9</v>
      </c>
      <c r="F37" s="89" t="s">
        <v>3</v>
      </c>
      <c r="G37" s="89">
        <f>'[8]MEMORIAL QUANT. CBUQ'!K52</f>
        <v>0</v>
      </c>
      <c r="H37" s="89">
        <v>51.95</v>
      </c>
      <c r="I37" s="89">
        <f t="shared" si="6"/>
        <v>59.23339</v>
      </c>
      <c r="J37" s="26">
        <f t="shared" si="7"/>
        <v>0</v>
      </c>
      <c r="K37" s="89">
        <f t="shared" si="9"/>
        <v>0</v>
      </c>
    </row>
    <row r="38" spans="1:11" ht="165">
      <c r="A38" s="124" t="s">
        <v>21</v>
      </c>
      <c r="B38" s="2">
        <v>90106</v>
      </c>
      <c r="C38" s="2" t="s">
        <v>6</v>
      </c>
      <c r="D38" s="2" t="s">
        <v>5</v>
      </c>
      <c r="E38" s="62" t="s">
        <v>156</v>
      </c>
      <c r="F38" s="89" t="s">
        <v>25</v>
      </c>
      <c r="G38" s="89">
        <f>'[8]MEMORIAL QUANT. CBUQ'!K53</f>
        <v>0</v>
      </c>
      <c r="H38" s="89">
        <v>10.22</v>
      </c>
      <c r="I38" s="89">
        <f t="shared" si="6"/>
        <v>12.363134</v>
      </c>
      <c r="J38" s="26">
        <f t="shared" si="7"/>
        <v>0</v>
      </c>
      <c r="K38" s="89">
        <f t="shared" si="9"/>
        <v>0</v>
      </c>
    </row>
    <row r="39" spans="1:11" ht="60">
      <c r="A39" s="124" t="s">
        <v>18</v>
      </c>
      <c r="B39" s="2">
        <v>94097</v>
      </c>
      <c r="C39" s="2" t="s">
        <v>6</v>
      </c>
      <c r="D39" s="2" t="s">
        <v>5</v>
      </c>
      <c r="E39" s="62" t="s">
        <v>28</v>
      </c>
      <c r="F39" s="89" t="s">
        <v>25</v>
      </c>
      <c r="G39" s="89">
        <f>'[8]MEMORIAL QUANT. CBUQ'!K54</f>
        <v>0</v>
      </c>
      <c r="H39" s="89">
        <v>4.6</v>
      </c>
      <c r="I39" s="89">
        <f t="shared" si="6"/>
        <v>5.56462</v>
      </c>
      <c r="J39" s="26">
        <f t="shared" si="7"/>
        <v>0</v>
      </c>
      <c r="K39" s="89">
        <f t="shared" si="9"/>
        <v>0</v>
      </c>
    </row>
    <row r="40" spans="1:11" ht="99" customHeight="1">
      <c r="A40" s="124" t="s">
        <v>16</v>
      </c>
      <c r="B40" s="2">
        <v>93378</v>
      </c>
      <c r="C40" s="2" t="s">
        <v>6</v>
      </c>
      <c r="D40" s="2" t="s">
        <v>5</v>
      </c>
      <c r="E40" s="62" t="s">
        <v>148</v>
      </c>
      <c r="F40" s="89" t="s">
        <v>25</v>
      </c>
      <c r="G40" s="89">
        <f>'[8]MEMORIAL QUANT. CBUQ'!K55</f>
        <v>0</v>
      </c>
      <c r="H40" s="89">
        <v>19.6</v>
      </c>
      <c r="I40" s="89">
        <f t="shared" si="6"/>
        <v>23.710120000000003</v>
      </c>
      <c r="J40" s="26">
        <f t="shared" si="7"/>
        <v>0</v>
      </c>
      <c r="K40" s="89">
        <f t="shared" si="9"/>
        <v>0</v>
      </c>
    </row>
    <row r="41" spans="1:11" ht="95.25" customHeight="1">
      <c r="A41" s="124" t="s">
        <v>13</v>
      </c>
      <c r="B41" s="2">
        <v>92809</v>
      </c>
      <c r="C41" s="2" t="s">
        <v>6</v>
      </c>
      <c r="D41" s="2" t="s">
        <v>5</v>
      </c>
      <c r="E41" s="62" t="s">
        <v>149</v>
      </c>
      <c r="F41" s="89" t="s">
        <v>3</v>
      </c>
      <c r="G41" s="89">
        <f>'[8]MEMORIAL QUANT. CBUQ'!K56</f>
        <v>0</v>
      </c>
      <c r="H41" s="89">
        <v>37.54</v>
      </c>
      <c r="I41" s="89">
        <f t="shared" si="6"/>
        <v>45.412138</v>
      </c>
      <c r="J41" s="26">
        <f t="shared" si="7"/>
        <v>0</v>
      </c>
      <c r="K41" s="89">
        <f t="shared" si="9"/>
        <v>0</v>
      </c>
    </row>
    <row r="42" spans="1:11" ht="45">
      <c r="A42" s="124" t="s">
        <v>11</v>
      </c>
      <c r="B42" s="4">
        <v>95290</v>
      </c>
      <c r="C42" s="2" t="s">
        <v>6</v>
      </c>
      <c r="D42" s="2" t="s">
        <v>5</v>
      </c>
      <c r="E42" s="63" t="s">
        <v>23</v>
      </c>
      <c r="F42" s="26" t="s">
        <v>22</v>
      </c>
      <c r="G42" s="89">
        <f>'[8]MEMORIAL QUANT. CBUQ'!K57</f>
        <v>0</v>
      </c>
      <c r="H42" s="89">
        <v>1.76</v>
      </c>
      <c r="I42" s="89">
        <f t="shared" si="6"/>
        <v>2.129072</v>
      </c>
      <c r="J42" s="26">
        <f t="shared" si="7"/>
        <v>0</v>
      </c>
      <c r="K42" s="89">
        <f t="shared" si="9"/>
        <v>0</v>
      </c>
    </row>
    <row r="43" spans="1:11" ht="30">
      <c r="A43" s="124" t="s">
        <v>8</v>
      </c>
      <c r="B43" s="2">
        <v>7793</v>
      </c>
      <c r="C43" s="2" t="s">
        <v>6</v>
      </c>
      <c r="D43" s="2" t="s">
        <v>10</v>
      </c>
      <c r="E43" s="62" t="s">
        <v>12</v>
      </c>
      <c r="F43" s="89" t="s">
        <v>3</v>
      </c>
      <c r="G43" s="89">
        <f>'[8]MEMORIAL QUANT. CBUQ'!K58</f>
        <v>0</v>
      </c>
      <c r="H43" s="89">
        <v>104.87</v>
      </c>
      <c r="I43" s="89">
        <f t="shared" si="6"/>
        <v>119.57277400000001</v>
      </c>
      <c r="J43" s="26">
        <f t="shared" si="7"/>
        <v>0</v>
      </c>
      <c r="K43" s="89">
        <f t="shared" si="9"/>
        <v>0</v>
      </c>
    </row>
    <row r="44" spans="1:11" ht="165">
      <c r="A44" s="124" t="s">
        <v>7</v>
      </c>
      <c r="B44" s="2">
        <v>90106</v>
      </c>
      <c r="C44" s="2" t="s">
        <v>6</v>
      </c>
      <c r="D44" s="2" t="s">
        <v>5</v>
      </c>
      <c r="E44" s="63" t="s">
        <v>157</v>
      </c>
      <c r="F44" s="26" t="s">
        <v>25</v>
      </c>
      <c r="G44" s="89">
        <f>'[8]MEMORIAL QUANT. CBUQ'!K59</f>
        <v>0</v>
      </c>
      <c r="H44" s="89">
        <v>10.22</v>
      </c>
      <c r="I44" s="89">
        <f t="shared" si="6"/>
        <v>12.363134</v>
      </c>
      <c r="J44" s="26">
        <f t="shared" si="7"/>
        <v>0</v>
      </c>
      <c r="K44" s="89">
        <f t="shared" si="9"/>
        <v>0</v>
      </c>
    </row>
    <row r="45" spans="1:11" ht="89.25" customHeight="1">
      <c r="A45" s="124" t="s">
        <v>138</v>
      </c>
      <c r="B45" s="2">
        <v>94097</v>
      </c>
      <c r="C45" s="2" t="s">
        <v>6</v>
      </c>
      <c r="D45" s="2" t="s">
        <v>5</v>
      </c>
      <c r="E45" s="62" t="s">
        <v>28</v>
      </c>
      <c r="F45" s="89" t="s">
        <v>25</v>
      </c>
      <c r="G45" s="89">
        <f>'[8]MEMORIAL QUANT. CBUQ'!K60</f>
        <v>0</v>
      </c>
      <c r="H45" s="89">
        <v>4.6</v>
      </c>
      <c r="I45" s="89">
        <f t="shared" si="6"/>
        <v>5.56462</v>
      </c>
      <c r="J45" s="26">
        <f t="shared" si="7"/>
        <v>0</v>
      </c>
      <c r="K45" s="89">
        <f t="shared" si="9"/>
        <v>0</v>
      </c>
    </row>
    <row r="46" spans="1:11" ht="89.25" customHeight="1">
      <c r="A46" s="124" t="s">
        <v>139</v>
      </c>
      <c r="B46" s="2">
        <v>93378</v>
      </c>
      <c r="C46" s="2" t="s">
        <v>6</v>
      </c>
      <c r="D46" s="2" t="s">
        <v>5</v>
      </c>
      <c r="E46" s="62" t="s">
        <v>148</v>
      </c>
      <c r="F46" s="89" t="s">
        <v>25</v>
      </c>
      <c r="G46" s="89">
        <f>'[8]MEMORIAL QUANT. CBUQ'!K61</f>
        <v>0</v>
      </c>
      <c r="H46" s="89">
        <v>19.6</v>
      </c>
      <c r="I46" s="89">
        <f t="shared" si="6"/>
        <v>23.710120000000003</v>
      </c>
      <c r="J46" s="26">
        <f t="shared" si="7"/>
        <v>0</v>
      </c>
      <c r="K46" s="89">
        <f t="shared" si="9"/>
        <v>0</v>
      </c>
    </row>
    <row r="47" spans="1:11" ht="89.25" customHeight="1">
      <c r="A47" s="124" t="s">
        <v>140</v>
      </c>
      <c r="B47" s="2">
        <v>92811</v>
      </c>
      <c r="C47" s="2" t="s">
        <v>6</v>
      </c>
      <c r="D47" s="2" t="s">
        <v>5</v>
      </c>
      <c r="E47" s="62" t="s">
        <v>4</v>
      </c>
      <c r="F47" s="89" t="s">
        <v>3</v>
      </c>
      <c r="G47" s="89">
        <f>'[8]MEMORIAL QUANT. CBUQ'!K62</f>
        <v>0</v>
      </c>
      <c r="H47" s="89">
        <v>54.41</v>
      </c>
      <c r="I47" s="89">
        <f t="shared" si="6"/>
        <v>65.81977699999999</v>
      </c>
      <c r="J47" s="26">
        <f t="shared" si="7"/>
        <v>0</v>
      </c>
      <c r="K47" s="89">
        <f t="shared" si="9"/>
        <v>0</v>
      </c>
    </row>
    <row r="48" spans="1:11" ht="45">
      <c r="A48" s="124" t="s">
        <v>141</v>
      </c>
      <c r="B48" s="4">
        <v>95290</v>
      </c>
      <c r="C48" s="2" t="s">
        <v>6</v>
      </c>
      <c r="D48" s="2" t="s">
        <v>5</v>
      </c>
      <c r="E48" s="63" t="s">
        <v>23</v>
      </c>
      <c r="F48" s="26" t="s">
        <v>22</v>
      </c>
      <c r="G48" s="89">
        <f>'[8]MEMORIAL QUANT. CBUQ'!K63</f>
        <v>0</v>
      </c>
      <c r="H48" s="89">
        <v>1.76</v>
      </c>
      <c r="I48" s="89">
        <f t="shared" si="6"/>
        <v>2.129072</v>
      </c>
      <c r="J48" s="26">
        <f t="shared" si="7"/>
        <v>0</v>
      </c>
      <c r="K48" s="89">
        <f t="shared" si="9"/>
        <v>0</v>
      </c>
    </row>
    <row r="49" spans="1:11" ht="75">
      <c r="A49" s="124" t="s">
        <v>142</v>
      </c>
      <c r="B49" s="2">
        <v>83659</v>
      </c>
      <c r="C49" s="2" t="s">
        <v>20</v>
      </c>
      <c r="D49" s="2" t="s">
        <v>5</v>
      </c>
      <c r="E49" s="62" t="s">
        <v>19</v>
      </c>
      <c r="F49" s="89" t="s">
        <v>14</v>
      </c>
      <c r="G49" s="89">
        <f>'[8]MEMORIAL QUANT. CBUQ'!K64</f>
        <v>0</v>
      </c>
      <c r="H49" s="89">
        <v>694.56</v>
      </c>
      <c r="I49" s="89">
        <f t="shared" si="6"/>
        <v>840.2092319999999</v>
      </c>
      <c r="J49" s="26">
        <f t="shared" si="7"/>
        <v>0</v>
      </c>
      <c r="K49" s="89">
        <f t="shared" si="8"/>
        <v>0</v>
      </c>
    </row>
    <row r="50" spans="1:11" ht="75">
      <c r="A50" s="124" t="s">
        <v>143</v>
      </c>
      <c r="B50" s="2" t="s">
        <v>150</v>
      </c>
      <c r="C50" s="2" t="s">
        <v>6</v>
      </c>
      <c r="D50" s="2" t="s">
        <v>5</v>
      </c>
      <c r="E50" s="62" t="s">
        <v>17</v>
      </c>
      <c r="F50" s="89" t="s">
        <v>14</v>
      </c>
      <c r="G50" s="89">
        <f>'[8]MEMORIAL QUANT. CBUQ'!K65</f>
        <v>0</v>
      </c>
      <c r="H50" s="89">
        <v>332.61</v>
      </c>
      <c r="I50" s="89">
        <f t="shared" si="6"/>
        <v>402.358317</v>
      </c>
      <c r="J50" s="26">
        <f t="shared" si="7"/>
        <v>0</v>
      </c>
      <c r="K50" s="89">
        <f t="shared" si="8"/>
        <v>0</v>
      </c>
    </row>
    <row r="51" spans="1:11" ht="60">
      <c r="A51" s="124" t="s">
        <v>144</v>
      </c>
      <c r="B51" s="2">
        <v>21090</v>
      </c>
      <c r="C51" s="2" t="s">
        <v>6</v>
      </c>
      <c r="D51" s="2" t="s">
        <v>10</v>
      </c>
      <c r="E51" s="62" t="s">
        <v>15</v>
      </c>
      <c r="F51" s="89" t="s">
        <v>14</v>
      </c>
      <c r="G51" s="89">
        <f>'[8]MEMORIAL QUANT. CBUQ'!K66</f>
        <v>0</v>
      </c>
      <c r="H51" s="89">
        <v>431.62</v>
      </c>
      <c r="I51" s="89">
        <f t="shared" si="6"/>
        <v>492.133124</v>
      </c>
      <c r="J51" s="26">
        <f t="shared" si="7"/>
        <v>0</v>
      </c>
      <c r="K51" s="89">
        <f t="shared" si="8"/>
        <v>0</v>
      </c>
    </row>
    <row r="52" spans="1:11" ht="15">
      <c r="A52" s="126" t="s">
        <v>2</v>
      </c>
      <c r="B52" s="127"/>
      <c r="C52" s="127"/>
      <c r="D52" s="127"/>
      <c r="E52" s="127"/>
      <c r="F52" s="127"/>
      <c r="G52" s="127"/>
      <c r="H52" s="127"/>
      <c r="I52" s="128"/>
      <c r="J52" s="54">
        <f>SUM(J32:J51)</f>
        <v>45522.795584</v>
      </c>
      <c r="K52" s="54">
        <f>SUM(K32:K51)</f>
        <v>55068.925817964795</v>
      </c>
    </row>
    <row r="53" spans="1:11" ht="17.25">
      <c r="A53" s="129" t="s">
        <v>1</v>
      </c>
      <c r="B53" s="129"/>
      <c r="C53" s="129"/>
      <c r="D53" s="129"/>
      <c r="E53" s="129"/>
      <c r="F53" s="129"/>
      <c r="G53" s="129"/>
      <c r="H53" s="129"/>
      <c r="I53" s="115"/>
      <c r="J53" s="138">
        <f>J14+J21+J24+J30+J52</f>
        <v>122380.98308840001</v>
      </c>
      <c r="K53" s="139"/>
    </row>
    <row r="54" spans="1:11" ht="17.25">
      <c r="A54" s="129" t="s">
        <v>0</v>
      </c>
      <c r="B54" s="129"/>
      <c r="C54" s="129"/>
      <c r="D54" s="129"/>
      <c r="E54" s="129"/>
      <c r="F54" s="129"/>
      <c r="G54" s="129"/>
      <c r="H54" s="129"/>
      <c r="I54" s="115"/>
      <c r="J54" s="138">
        <f>K14+K21+K24+K30+K52</f>
        <v>147949.97414966248</v>
      </c>
      <c r="K54" s="139"/>
    </row>
  </sheetData>
  <sheetProtection algorithmName="SHA-512" hashValue="YpLgvlKCQBV/uqMe9pA/KLto8SuvTTnKcDPk0YlVoS5sCghtc+o7hFwkx/v4YJnKfDksa+GVIwZX+GA9Z76GLA==" saltValue="Ztlqnw09Y7YhWnrEjriVOg==" spinCount="100000" sheet="1" objects="1" scenarios="1"/>
  <autoFilter ref="A8:K54"/>
  <mergeCells count="15">
    <mergeCell ref="A7:K7"/>
    <mergeCell ref="A1:J1"/>
    <mergeCell ref="A2:K2"/>
    <mergeCell ref="A3:J3"/>
    <mergeCell ref="I4:J4"/>
    <mergeCell ref="I5:J5"/>
    <mergeCell ref="J53:K53"/>
    <mergeCell ref="A54:H54"/>
    <mergeCell ref="J54:K54"/>
    <mergeCell ref="A14:I14"/>
    <mergeCell ref="A21:I21"/>
    <mergeCell ref="A24:I24"/>
    <mergeCell ref="A30:I30"/>
    <mergeCell ref="A52:I52"/>
    <mergeCell ref="A53:H53"/>
  </mergeCells>
  <printOptions/>
  <pageMargins left="0.5118110236220472" right="0.5118110236220472" top="1.3779527559055118" bottom="1.1811023622047245" header="0.31496062992125984" footer="0.31496062992125984"/>
  <pageSetup horizontalDpi="360" verticalDpi="360" orientation="portrait" paperSize="9" scale="61" r:id="rId2"/>
  <headerFooter scaleWithDoc="0">
    <oddHeader>&amp;C&amp;G</oddHeader>
    <oddFooter>&amp;C&amp;G&amp;R&amp;G</oddFooter>
  </headerFooter>
  <legacyDrawingHF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view="pageBreakPreview" zoomScale="115" zoomScaleSheetLayoutView="115" workbookViewId="0" topLeftCell="A1">
      <selection activeCell="N54" sqref="N54"/>
    </sheetView>
  </sheetViews>
  <sheetFormatPr defaultColWidth="9.140625" defaultRowHeight="15"/>
  <cols>
    <col min="1" max="1" width="9.140625" style="30" customWidth="1"/>
    <col min="2" max="2" width="10.57421875" style="30" customWidth="1"/>
    <col min="3" max="3" width="9.140625" style="30" customWidth="1"/>
    <col min="4" max="4" width="12.140625" style="30" customWidth="1"/>
    <col min="5" max="5" width="30.57421875" style="30" customWidth="1"/>
    <col min="6" max="6" width="6.7109375" style="30" customWidth="1"/>
    <col min="7" max="7" width="17.421875" style="30" customWidth="1"/>
    <col min="8" max="8" width="14.421875" style="30" customWidth="1"/>
    <col min="9" max="9" width="11.8515625" style="30" customWidth="1"/>
    <col min="10" max="11" width="14.421875" style="30" customWidth="1"/>
    <col min="12" max="16384" width="9.140625" style="30" customWidth="1"/>
  </cols>
  <sheetData>
    <row r="1" spans="1:11" ht="18.75">
      <c r="A1" s="130" t="s">
        <v>70</v>
      </c>
      <c r="B1" s="131"/>
      <c r="C1" s="131"/>
      <c r="D1" s="131"/>
      <c r="E1" s="131"/>
      <c r="F1" s="131"/>
      <c r="G1" s="131"/>
      <c r="H1" s="131"/>
      <c r="I1" s="131"/>
      <c r="J1" s="131"/>
      <c r="K1" s="113"/>
    </row>
    <row r="2" spans="1:11" ht="18.75">
      <c r="A2" s="143" t="str">
        <f>'[8]CBUQ NÃO DESONERADA'!A2:K2</f>
        <v>PREFEITURA MUNICIPAL DE OURÉM</v>
      </c>
      <c r="B2" s="144"/>
      <c r="C2" s="144"/>
      <c r="D2" s="144"/>
      <c r="E2" s="144"/>
      <c r="F2" s="144"/>
      <c r="G2" s="144"/>
      <c r="H2" s="144"/>
      <c r="I2" s="144"/>
      <c r="J2" s="144"/>
      <c r="K2" s="117"/>
    </row>
    <row r="3" spans="1:11" ht="18.75">
      <c r="A3" s="132" t="s">
        <v>69</v>
      </c>
      <c r="B3" s="133"/>
      <c r="C3" s="133"/>
      <c r="D3" s="133"/>
      <c r="E3" s="133"/>
      <c r="F3" s="133"/>
      <c r="G3" s="133"/>
      <c r="H3" s="133"/>
      <c r="I3" s="133"/>
      <c r="J3" s="133"/>
      <c r="K3" s="18"/>
    </row>
    <row r="4" spans="1:11" ht="18.75">
      <c r="A4" s="17"/>
      <c r="B4" s="122"/>
      <c r="C4" s="122"/>
      <c r="D4" s="122"/>
      <c r="E4" s="122"/>
      <c r="F4" s="122"/>
      <c r="G4" s="122"/>
      <c r="H4" s="122"/>
      <c r="I4" s="137" t="s">
        <v>68</v>
      </c>
      <c r="J4" s="137"/>
      <c r="K4" s="114">
        <v>14.02</v>
      </c>
    </row>
    <row r="5" spans="1:11" ht="15">
      <c r="A5" s="15" t="s">
        <v>105</v>
      </c>
      <c r="B5" s="14"/>
      <c r="C5" s="14"/>
      <c r="D5" s="14"/>
      <c r="E5" s="14"/>
      <c r="F5" s="14"/>
      <c r="G5" s="14"/>
      <c r="H5" s="37"/>
      <c r="I5" s="137" t="s">
        <v>66</v>
      </c>
      <c r="J5" s="137"/>
      <c r="K5" s="114">
        <v>27.03</v>
      </c>
    </row>
    <row r="6" spans="1:11" ht="15">
      <c r="A6" s="15"/>
      <c r="B6" s="14"/>
      <c r="C6" s="14"/>
      <c r="D6" s="14"/>
      <c r="E6" s="14"/>
      <c r="F6" s="14"/>
      <c r="G6" s="14"/>
      <c r="H6" s="37"/>
      <c r="I6" s="37"/>
      <c r="J6" s="116"/>
      <c r="K6" s="12"/>
    </row>
    <row r="7" spans="1:13" ht="18.75">
      <c r="A7" s="134" t="str">
        <f>'[8]CBUQ NÃO DESONERADA'!A7:K7</f>
        <v>RUA D (Trecho: Entre Tv. 5 e coordenada 1°32'3.90"S 47°6'6.43"O)</v>
      </c>
      <c r="B7" s="135"/>
      <c r="C7" s="135"/>
      <c r="D7" s="135"/>
      <c r="E7" s="135"/>
      <c r="F7" s="135"/>
      <c r="G7" s="135"/>
      <c r="H7" s="135"/>
      <c r="I7" s="135"/>
      <c r="J7" s="135"/>
      <c r="K7" s="136"/>
      <c r="M7" s="40"/>
    </row>
    <row r="8" spans="1:11" ht="51.75">
      <c r="A8" s="115" t="s">
        <v>65</v>
      </c>
      <c r="B8" s="115" t="s">
        <v>64</v>
      </c>
      <c r="C8" s="115" t="s">
        <v>63</v>
      </c>
      <c r="D8" s="10" t="s">
        <v>62</v>
      </c>
      <c r="E8" s="115" t="s">
        <v>61</v>
      </c>
      <c r="F8" s="115" t="s">
        <v>60</v>
      </c>
      <c r="G8" s="10" t="s">
        <v>59</v>
      </c>
      <c r="H8" s="10" t="s">
        <v>106</v>
      </c>
      <c r="I8" s="10" t="s">
        <v>58</v>
      </c>
      <c r="J8" s="52" t="s">
        <v>57</v>
      </c>
      <c r="K8" s="52" t="s">
        <v>56</v>
      </c>
    </row>
    <row r="9" spans="1:11" ht="21" customHeight="1">
      <c r="A9" s="118">
        <v>1</v>
      </c>
      <c r="B9" s="41"/>
      <c r="C9" s="41"/>
      <c r="D9" s="41"/>
      <c r="E9" s="123" t="s">
        <v>55</v>
      </c>
      <c r="F9" s="42"/>
      <c r="G9" s="42"/>
      <c r="H9" s="43"/>
      <c r="I9" s="43"/>
      <c r="J9" s="55"/>
      <c r="K9" s="55"/>
    </row>
    <row r="10" spans="1:11" ht="30">
      <c r="A10" s="44" t="s">
        <v>54</v>
      </c>
      <c r="B10" s="45">
        <v>72961</v>
      </c>
      <c r="C10" s="45" t="s">
        <v>6</v>
      </c>
      <c r="D10" s="45" t="s">
        <v>5</v>
      </c>
      <c r="E10" s="84" t="s">
        <v>53</v>
      </c>
      <c r="F10" s="44" t="s">
        <v>27</v>
      </c>
      <c r="G10" s="89">
        <f>'[8]MEMORIAL QUANT. CBUQ'!I9</f>
        <v>1846.32</v>
      </c>
      <c r="H10" s="46">
        <v>1.2</v>
      </c>
      <c r="I10" s="46">
        <f>IF(D10="S",($K$5/100)*H10,($K$4/100)*H10)+H10</f>
        <v>1.52436</v>
      </c>
      <c r="J10" s="56">
        <f>G10*H10</f>
        <v>2215.584</v>
      </c>
      <c r="K10" s="56">
        <f>I10*G10</f>
        <v>2814.4563552</v>
      </c>
    </row>
    <row r="11" spans="1:11" ht="90">
      <c r="A11" s="44" t="s">
        <v>52</v>
      </c>
      <c r="B11" s="88">
        <v>96387</v>
      </c>
      <c r="C11" s="45" t="s">
        <v>6</v>
      </c>
      <c r="D11" s="45" t="s">
        <v>5</v>
      </c>
      <c r="E11" s="84" t="s">
        <v>51</v>
      </c>
      <c r="F11" s="44" t="s">
        <v>25</v>
      </c>
      <c r="G11" s="89">
        <f>'[8]MEMORIAL QUANT. CBUQ'!I10</f>
        <v>276.948</v>
      </c>
      <c r="H11" s="46">
        <v>6.23</v>
      </c>
      <c r="I11" s="46">
        <f aca="true" t="shared" si="0" ref="I11:I13">IF(D11="S",($K$5/100)*H11,($K$4/100)*H11)+H11</f>
        <v>7.913969000000001</v>
      </c>
      <c r="J11" s="56">
        <f aca="true" t="shared" si="1" ref="J11:J13">G11*H11</f>
        <v>1725.38604</v>
      </c>
      <c r="K11" s="56">
        <f aca="true" t="shared" si="2" ref="K11:K13">I11*G11</f>
        <v>2191.757886612</v>
      </c>
    </row>
    <row r="12" spans="1:11" ht="60">
      <c r="A12" s="44" t="s">
        <v>95</v>
      </c>
      <c r="B12" s="88" t="s">
        <v>97</v>
      </c>
      <c r="C12" s="45" t="s">
        <v>6</v>
      </c>
      <c r="D12" s="45" t="s">
        <v>5</v>
      </c>
      <c r="E12" s="84" t="s">
        <v>98</v>
      </c>
      <c r="F12" s="44" t="s">
        <v>25</v>
      </c>
      <c r="G12" s="89">
        <f>'[8]MEMORIAL QUANT. CBUQ'!I11</f>
        <v>276.948</v>
      </c>
      <c r="H12" s="46">
        <v>4.33</v>
      </c>
      <c r="I12" s="46">
        <f t="shared" si="0"/>
        <v>5.500399</v>
      </c>
      <c r="J12" s="56">
        <f t="shared" si="1"/>
        <v>1199.18484</v>
      </c>
      <c r="K12" s="56">
        <f t="shared" si="2"/>
        <v>1523.3245022519998</v>
      </c>
    </row>
    <row r="13" spans="1:11" ht="60">
      <c r="A13" s="44" t="s">
        <v>96</v>
      </c>
      <c r="B13" s="48">
        <v>72838</v>
      </c>
      <c r="C13" s="45" t="s">
        <v>6</v>
      </c>
      <c r="D13" s="45" t="s">
        <v>5</v>
      </c>
      <c r="E13" s="63" t="s">
        <v>109</v>
      </c>
      <c r="F13" s="47" t="s">
        <v>99</v>
      </c>
      <c r="G13" s="89">
        <f>'[8]MEMORIAL QUANT. CBUQ'!I12</f>
        <v>1223.002368</v>
      </c>
      <c r="H13" s="46">
        <v>0.83</v>
      </c>
      <c r="I13" s="46">
        <f t="shared" si="0"/>
        <v>1.054349</v>
      </c>
      <c r="J13" s="56">
        <f t="shared" si="1"/>
        <v>1015.0919654399999</v>
      </c>
      <c r="K13" s="56">
        <f t="shared" si="2"/>
        <v>1289.471323698432</v>
      </c>
    </row>
    <row r="14" spans="1:11" ht="15">
      <c r="A14" s="126" t="s">
        <v>2</v>
      </c>
      <c r="B14" s="127"/>
      <c r="C14" s="127"/>
      <c r="D14" s="127"/>
      <c r="E14" s="127"/>
      <c r="F14" s="127"/>
      <c r="G14" s="127"/>
      <c r="H14" s="127"/>
      <c r="I14" s="128"/>
      <c r="J14" s="56">
        <f>SUM(J10:J13)</f>
        <v>6155.24684544</v>
      </c>
      <c r="K14" s="56">
        <f>SUM(K10:K13)</f>
        <v>7819.010067762431</v>
      </c>
    </row>
    <row r="15" spans="1:11" ht="33" customHeight="1">
      <c r="A15" s="118">
        <v>2</v>
      </c>
      <c r="B15" s="41"/>
      <c r="C15" s="41"/>
      <c r="D15" s="41"/>
      <c r="E15" s="123" t="s">
        <v>50</v>
      </c>
      <c r="F15" s="42"/>
      <c r="G15" s="42"/>
      <c r="H15" s="43"/>
      <c r="I15" s="43"/>
      <c r="J15" s="55"/>
      <c r="K15" s="55"/>
    </row>
    <row r="16" spans="1:11" ht="30">
      <c r="A16" s="47" t="s">
        <v>49</v>
      </c>
      <c r="B16" s="48">
        <v>96401</v>
      </c>
      <c r="C16" s="48" t="s">
        <v>6</v>
      </c>
      <c r="D16" s="48" t="s">
        <v>5</v>
      </c>
      <c r="E16" s="85" t="s">
        <v>100</v>
      </c>
      <c r="F16" s="47" t="s">
        <v>27</v>
      </c>
      <c r="G16" s="26">
        <f>'[8]MEMORIAL QUANT. CBUQ'!H16</f>
        <v>1570</v>
      </c>
      <c r="H16" s="49">
        <v>4.28</v>
      </c>
      <c r="I16" s="46">
        <f aca="true" t="shared" si="3" ref="I16:I20">IF(D16="S",($K$5/100)*H16,($K$4/100)*H16)+H16</f>
        <v>5.436884</v>
      </c>
      <c r="J16" s="57">
        <f>G16*H16</f>
        <v>6719.6</v>
      </c>
      <c r="K16" s="56">
        <f>I16*G16</f>
        <v>8535.90788</v>
      </c>
    </row>
    <row r="17" spans="1:11" ht="75">
      <c r="A17" s="47" t="s">
        <v>48</v>
      </c>
      <c r="B17" s="48">
        <v>72840</v>
      </c>
      <c r="C17" s="48" t="s">
        <v>6</v>
      </c>
      <c r="D17" s="48" t="s">
        <v>5</v>
      </c>
      <c r="E17" s="63" t="s">
        <v>145</v>
      </c>
      <c r="F17" s="47" t="s">
        <v>99</v>
      </c>
      <c r="G17" s="26">
        <f>'[8]MEMORIAL QUANT. CBUQ'!H17</f>
        <v>135.648</v>
      </c>
      <c r="H17" s="49">
        <v>0.56</v>
      </c>
      <c r="I17" s="46">
        <f t="shared" si="3"/>
        <v>0.711368</v>
      </c>
      <c r="J17" s="57">
        <f>G17*H17</f>
        <v>75.96288</v>
      </c>
      <c r="K17" s="56">
        <f>I17*G17</f>
        <v>96.495646464</v>
      </c>
    </row>
    <row r="18" spans="1:11" ht="75">
      <c r="A18" s="44" t="s">
        <v>47</v>
      </c>
      <c r="B18" s="45">
        <v>95996</v>
      </c>
      <c r="C18" s="45" t="s">
        <v>6</v>
      </c>
      <c r="D18" s="45" t="s">
        <v>5</v>
      </c>
      <c r="E18" s="84" t="s">
        <v>46</v>
      </c>
      <c r="F18" s="44" t="s">
        <v>25</v>
      </c>
      <c r="G18" s="89">
        <f>'[8]MEMORIAL QUANT. CBUQ'!H18</f>
        <v>78.5</v>
      </c>
      <c r="H18" s="46">
        <v>641.91</v>
      </c>
      <c r="I18" s="46">
        <f t="shared" si="3"/>
        <v>815.418273</v>
      </c>
      <c r="J18" s="57">
        <f>G18*H18</f>
        <v>50389.935</v>
      </c>
      <c r="K18" s="56">
        <f>I18*G18</f>
        <v>64010.3344305</v>
      </c>
    </row>
    <row r="19" spans="1:11" ht="60">
      <c r="A19" s="44" t="s">
        <v>45</v>
      </c>
      <c r="B19" s="48">
        <v>95303</v>
      </c>
      <c r="C19" s="48" t="s">
        <v>6</v>
      </c>
      <c r="D19" s="48" t="s">
        <v>5</v>
      </c>
      <c r="E19" s="85" t="s">
        <v>44</v>
      </c>
      <c r="F19" s="47" t="s">
        <v>22</v>
      </c>
      <c r="G19" s="89">
        <f>'[8]MEMORIAL QUANT. CBUQ'!H19</f>
        <v>5652</v>
      </c>
      <c r="H19" s="46">
        <v>0.95</v>
      </c>
      <c r="I19" s="46">
        <f t="shared" si="3"/>
        <v>1.206785</v>
      </c>
      <c r="J19" s="57">
        <f>G19*H19</f>
        <v>5369.4</v>
      </c>
      <c r="K19" s="56">
        <f>I19*G19</f>
        <v>6820.74882</v>
      </c>
    </row>
    <row r="20" spans="1:11" ht="45">
      <c r="A20" s="44" t="s">
        <v>43</v>
      </c>
      <c r="B20" s="45">
        <v>94963</v>
      </c>
      <c r="C20" s="45" t="s">
        <v>6</v>
      </c>
      <c r="D20" s="45" t="s">
        <v>5</v>
      </c>
      <c r="E20" s="93" t="s">
        <v>146</v>
      </c>
      <c r="F20" s="44" t="s">
        <v>25</v>
      </c>
      <c r="G20" s="89">
        <f>'[8]MEMORIAL QUANT. CBUQ'!G22:H22</f>
        <v>0.42336</v>
      </c>
      <c r="H20" s="50">
        <v>339.24</v>
      </c>
      <c r="I20" s="46">
        <f t="shared" si="3"/>
        <v>430.936572</v>
      </c>
      <c r="J20" s="57">
        <f>G20*H20</f>
        <v>143.6206464</v>
      </c>
      <c r="K20" s="56">
        <f>I20*G20</f>
        <v>182.44130712192</v>
      </c>
    </row>
    <row r="21" spans="1:11" ht="15">
      <c r="A21" s="140" t="s">
        <v>2</v>
      </c>
      <c r="B21" s="141"/>
      <c r="C21" s="141"/>
      <c r="D21" s="141"/>
      <c r="E21" s="141"/>
      <c r="F21" s="141"/>
      <c r="G21" s="141"/>
      <c r="H21" s="141"/>
      <c r="I21" s="142"/>
      <c r="J21" s="56">
        <f>SUM(J16:J20)</f>
        <v>62698.518526399996</v>
      </c>
      <c r="K21" s="56">
        <f>SUM(K16:K20)</f>
        <v>79645.92808408591</v>
      </c>
    </row>
    <row r="22" spans="1:11" ht="15" customHeight="1">
      <c r="A22" s="118">
        <v>3</v>
      </c>
      <c r="B22" s="41"/>
      <c r="C22" s="41"/>
      <c r="D22" s="41"/>
      <c r="E22" s="123" t="s">
        <v>42</v>
      </c>
      <c r="F22" s="42"/>
      <c r="G22" s="42"/>
      <c r="H22" s="43"/>
      <c r="I22" s="43"/>
      <c r="J22" s="55"/>
      <c r="K22" s="55"/>
    </row>
    <row r="23" spans="1:11" ht="105">
      <c r="A23" s="44" t="s">
        <v>41</v>
      </c>
      <c r="B23" s="45">
        <v>94996</v>
      </c>
      <c r="C23" s="45" t="s">
        <v>6</v>
      </c>
      <c r="D23" s="45" t="s">
        <v>5</v>
      </c>
      <c r="E23" s="62" t="s">
        <v>113</v>
      </c>
      <c r="F23" s="44" t="s">
        <v>27</v>
      </c>
      <c r="G23" s="89">
        <f>'[8]MEMORIAL QUANT. CBUQ'!I26</f>
        <v>28.560000000000002</v>
      </c>
      <c r="H23" s="46">
        <v>80.97</v>
      </c>
      <c r="I23" s="46">
        <f aca="true" t="shared" si="4" ref="I23">IF(D23="S",($K$5/100)*H23,($K$4/100)*H23)+H23</f>
        <v>102.856191</v>
      </c>
      <c r="J23" s="56">
        <f>G23*H23</f>
        <v>2312.5032</v>
      </c>
      <c r="K23" s="56">
        <f>G23*I23</f>
        <v>2937.57281496</v>
      </c>
    </row>
    <row r="24" spans="1:11" ht="15">
      <c r="A24" s="126" t="s">
        <v>2</v>
      </c>
      <c r="B24" s="127"/>
      <c r="C24" s="127"/>
      <c r="D24" s="127"/>
      <c r="E24" s="127"/>
      <c r="F24" s="127"/>
      <c r="G24" s="127"/>
      <c r="H24" s="127"/>
      <c r="I24" s="128"/>
      <c r="J24" s="56">
        <f>J23</f>
        <v>2312.5032</v>
      </c>
      <c r="K24" s="56">
        <f>K23</f>
        <v>2937.57281496</v>
      </c>
    </row>
    <row r="25" spans="1:11" ht="21" customHeight="1">
      <c r="A25" s="118">
        <v>4</v>
      </c>
      <c r="B25" s="123"/>
      <c r="C25" s="123"/>
      <c r="D25" s="123"/>
      <c r="E25" s="123" t="s">
        <v>40</v>
      </c>
      <c r="F25" s="42"/>
      <c r="G25" s="42"/>
      <c r="H25" s="43"/>
      <c r="I25" s="43"/>
      <c r="J25" s="55"/>
      <c r="K25" s="55"/>
    </row>
    <row r="26" spans="1:11" ht="75">
      <c r="A26" s="44" t="s">
        <v>39</v>
      </c>
      <c r="B26" s="45">
        <v>72947</v>
      </c>
      <c r="C26" s="45" t="s">
        <v>6</v>
      </c>
      <c r="D26" s="45" t="s">
        <v>5</v>
      </c>
      <c r="E26" s="62" t="s">
        <v>147</v>
      </c>
      <c r="F26" s="44" t="s">
        <v>27</v>
      </c>
      <c r="G26" s="89">
        <f>SUM('[8]MEMORIAL QUANT. CBUQ'!G30:G31)</f>
        <v>155.94</v>
      </c>
      <c r="H26" s="46">
        <v>24.57</v>
      </c>
      <c r="I26" s="46">
        <f aca="true" t="shared" si="5" ref="I26:I29">IF(D26="S",($K$5/100)*H26,($K$4/100)*H26)+H26</f>
        <v>31.211271</v>
      </c>
      <c r="J26" s="56">
        <f>G26*H26</f>
        <v>3831.4458</v>
      </c>
      <c r="K26" s="56">
        <f>I26*G26</f>
        <v>4867.08559974</v>
      </c>
    </row>
    <row r="27" spans="1:11" ht="45">
      <c r="A27" s="124" t="s">
        <v>38</v>
      </c>
      <c r="B27" s="88">
        <v>36178</v>
      </c>
      <c r="C27" s="88" t="s">
        <v>6</v>
      </c>
      <c r="D27" s="88" t="s">
        <v>10</v>
      </c>
      <c r="E27" s="92" t="s">
        <v>122</v>
      </c>
      <c r="F27" s="90" t="s">
        <v>14</v>
      </c>
      <c r="G27" s="91">
        <f>'[8]MEMORIAL QUANT. CBUQ'!G32</f>
        <v>41.99999999999999</v>
      </c>
      <c r="H27" s="46">
        <v>6.67</v>
      </c>
      <c r="I27" s="46">
        <f t="shared" si="5"/>
        <v>7.605134</v>
      </c>
      <c r="J27" s="56">
        <f>G27*H27</f>
        <v>280.13999999999993</v>
      </c>
      <c r="K27" s="56">
        <f>I27*G27</f>
        <v>319.4156279999999</v>
      </c>
    </row>
    <row r="28" spans="1:11" ht="30">
      <c r="A28" s="44" t="s">
        <v>37</v>
      </c>
      <c r="B28" s="45">
        <v>34723</v>
      </c>
      <c r="C28" s="45" t="s">
        <v>6</v>
      </c>
      <c r="D28" s="45" t="s">
        <v>10</v>
      </c>
      <c r="E28" s="84" t="s">
        <v>36</v>
      </c>
      <c r="F28" s="44" t="s">
        <v>27</v>
      </c>
      <c r="G28" s="89">
        <f>SUM('[8]MEMORIAL QUANT. CBUQ'!G35:G38)</f>
        <v>1.175</v>
      </c>
      <c r="H28" s="46">
        <v>519.75</v>
      </c>
      <c r="I28" s="46">
        <f t="shared" si="5"/>
        <v>592.61895</v>
      </c>
      <c r="J28" s="56">
        <f>G28*H28</f>
        <v>610.7062500000001</v>
      </c>
      <c r="K28" s="56">
        <f>I28*G28</f>
        <v>696.3272662500001</v>
      </c>
    </row>
    <row r="29" spans="1:11" ht="60">
      <c r="A29" s="65" t="s">
        <v>132</v>
      </c>
      <c r="B29" s="45">
        <v>21013</v>
      </c>
      <c r="C29" s="67" t="s">
        <v>6</v>
      </c>
      <c r="D29" s="67" t="s">
        <v>10</v>
      </c>
      <c r="E29" s="92" t="s">
        <v>153</v>
      </c>
      <c r="F29" s="65" t="s">
        <v>3</v>
      </c>
      <c r="G29" s="89">
        <f>'[8]MEMORIAL QUANT. CBUQ'!G41</f>
        <v>22.4</v>
      </c>
      <c r="H29" s="46">
        <v>33.31</v>
      </c>
      <c r="I29" s="46">
        <f t="shared" si="5"/>
        <v>37.980062000000004</v>
      </c>
      <c r="J29" s="56">
        <f>G29*H29</f>
        <v>746.144</v>
      </c>
      <c r="K29" s="56">
        <f>G29*I29</f>
        <v>850.7533888</v>
      </c>
    </row>
    <row r="30" spans="1:11" ht="15.75" customHeight="1">
      <c r="A30" s="126" t="s">
        <v>2</v>
      </c>
      <c r="B30" s="127"/>
      <c r="C30" s="127"/>
      <c r="D30" s="127"/>
      <c r="E30" s="127"/>
      <c r="F30" s="127"/>
      <c r="G30" s="127"/>
      <c r="H30" s="127"/>
      <c r="I30" s="128"/>
      <c r="J30" s="56">
        <f>SUM(J26:J29)</f>
        <v>5468.43605</v>
      </c>
      <c r="K30" s="56">
        <f>SUM(K26:K29)</f>
        <v>6733.58188279</v>
      </c>
    </row>
    <row r="31" spans="1:11" ht="15">
      <c r="A31" s="118">
        <v>5</v>
      </c>
      <c r="B31" s="41"/>
      <c r="C31" s="41"/>
      <c r="D31" s="41"/>
      <c r="E31" s="123" t="s">
        <v>35</v>
      </c>
      <c r="F31" s="42"/>
      <c r="G31" s="42"/>
      <c r="H31" s="43"/>
      <c r="I31" s="43"/>
      <c r="J31" s="55"/>
      <c r="K31" s="55"/>
    </row>
    <row r="32" spans="1:11" ht="60">
      <c r="A32" s="47" t="s">
        <v>34</v>
      </c>
      <c r="B32" s="45">
        <v>94265</v>
      </c>
      <c r="C32" s="45" t="s">
        <v>6</v>
      </c>
      <c r="D32" s="48" t="s">
        <v>5</v>
      </c>
      <c r="E32" s="84" t="s">
        <v>33</v>
      </c>
      <c r="F32" s="47" t="s">
        <v>3</v>
      </c>
      <c r="G32" s="26">
        <f>'[8]MEMORIAL QUANT. CBUQ'!K46</f>
        <v>628</v>
      </c>
      <c r="H32" s="49">
        <v>30.08</v>
      </c>
      <c r="I32" s="46">
        <f aca="true" t="shared" si="6" ref="I32:I51">IF(D32="S",($K$5/100)*H32,($K$4/100)*H32)+H32</f>
        <v>38.210623999999996</v>
      </c>
      <c r="J32" s="57">
        <f aca="true" t="shared" si="7" ref="J32:J51">G32*H32</f>
        <v>18890.239999999998</v>
      </c>
      <c r="K32" s="56">
        <f aca="true" t="shared" si="8" ref="K32:K51">I32*G32</f>
        <v>23996.271871999998</v>
      </c>
    </row>
    <row r="33" spans="1:11" ht="60">
      <c r="A33" s="44" t="s">
        <v>32</v>
      </c>
      <c r="B33" s="45">
        <v>94281</v>
      </c>
      <c r="C33" s="45" t="s">
        <v>6</v>
      </c>
      <c r="D33" s="45" t="s">
        <v>5</v>
      </c>
      <c r="E33" s="84" t="s">
        <v>31</v>
      </c>
      <c r="F33" s="44" t="s">
        <v>3</v>
      </c>
      <c r="G33" s="89">
        <f>'[8]MEMORIAL QUANT. CBUQ'!K47</f>
        <v>628</v>
      </c>
      <c r="H33" s="46">
        <v>35.81</v>
      </c>
      <c r="I33" s="46">
        <f t="shared" si="6"/>
        <v>45.489443</v>
      </c>
      <c r="J33" s="57">
        <f t="shared" si="7"/>
        <v>22488.68</v>
      </c>
      <c r="K33" s="56">
        <f t="shared" si="8"/>
        <v>28567.370204000003</v>
      </c>
    </row>
    <row r="34" spans="1:11" ht="165">
      <c r="A34" s="124" t="s">
        <v>30</v>
      </c>
      <c r="B34" s="2">
        <v>90105</v>
      </c>
      <c r="C34" s="2" t="s">
        <v>6</v>
      </c>
      <c r="D34" s="2" t="s">
        <v>5</v>
      </c>
      <c r="E34" s="62" t="s">
        <v>151</v>
      </c>
      <c r="F34" s="44" t="s">
        <v>25</v>
      </c>
      <c r="G34" s="89">
        <f>'[8]MEMORIAL QUANT. CBUQ'!K48</f>
        <v>41.448</v>
      </c>
      <c r="H34" s="46">
        <v>11.38</v>
      </c>
      <c r="I34" s="46">
        <f t="shared" si="6"/>
        <v>14.456014000000001</v>
      </c>
      <c r="J34" s="57">
        <f t="shared" si="7"/>
        <v>471.67824</v>
      </c>
      <c r="K34" s="56">
        <f t="shared" si="8"/>
        <v>599.1728682720001</v>
      </c>
    </row>
    <row r="35" spans="1:11" ht="60">
      <c r="A35" s="44" t="s">
        <v>29</v>
      </c>
      <c r="B35" s="45">
        <v>94097</v>
      </c>
      <c r="C35" s="45" t="s">
        <v>6</v>
      </c>
      <c r="D35" s="45" t="s">
        <v>5</v>
      </c>
      <c r="E35" s="84" t="s">
        <v>28</v>
      </c>
      <c r="F35" s="44" t="s">
        <v>27</v>
      </c>
      <c r="G35" s="89">
        <f>'[8]MEMORIAL QUANT. CBUQ'!K49</f>
        <v>276.32</v>
      </c>
      <c r="H35" s="46">
        <v>4.15</v>
      </c>
      <c r="I35" s="46">
        <f t="shared" si="6"/>
        <v>5.271745</v>
      </c>
      <c r="J35" s="57">
        <f t="shared" si="7"/>
        <v>1146.728</v>
      </c>
      <c r="K35" s="56">
        <f t="shared" si="8"/>
        <v>1456.6885784</v>
      </c>
    </row>
    <row r="36" spans="1:11" ht="45">
      <c r="A36" s="65" t="s">
        <v>26</v>
      </c>
      <c r="B36" s="2">
        <v>95290</v>
      </c>
      <c r="C36" s="2" t="s">
        <v>6</v>
      </c>
      <c r="D36" s="2" t="s">
        <v>5</v>
      </c>
      <c r="E36" s="92" t="s">
        <v>23</v>
      </c>
      <c r="F36" s="124" t="s">
        <v>136</v>
      </c>
      <c r="G36" s="89">
        <f>'[8]MEMORIAL QUANT. CBUQ'!K50</f>
        <v>284.43690000000004</v>
      </c>
      <c r="H36" s="46">
        <v>1.74</v>
      </c>
      <c r="I36" s="46">
        <f t="shared" si="6"/>
        <v>2.210322</v>
      </c>
      <c r="J36" s="57">
        <f t="shared" si="7"/>
        <v>494.92020600000006</v>
      </c>
      <c r="K36" s="56">
        <f t="shared" si="8"/>
        <v>628.6971376818001</v>
      </c>
    </row>
    <row r="37" spans="1:11" ht="30">
      <c r="A37" s="124" t="s">
        <v>24</v>
      </c>
      <c r="B37" s="2">
        <v>7781</v>
      </c>
      <c r="C37" s="2" t="s">
        <v>6</v>
      </c>
      <c r="D37" s="2" t="s">
        <v>10</v>
      </c>
      <c r="E37" s="62" t="s">
        <v>9</v>
      </c>
      <c r="F37" s="124" t="s">
        <v>3</v>
      </c>
      <c r="G37" s="89">
        <f>'[8]MEMORIAL QUANT. CBUQ'!K52</f>
        <v>0</v>
      </c>
      <c r="H37" s="46">
        <v>51.95</v>
      </c>
      <c r="I37" s="46">
        <f t="shared" si="6"/>
        <v>59.23339</v>
      </c>
      <c r="J37" s="57">
        <f t="shared" si="7"/>
        <v>0</v>
      </c>
      <c r="K37" s="56">
        <f t="shared" si="8"/>
        <v>0</v>
      </c>
    </row>
    <row r="38" spans="1:11" ht="165">
      <c r="A38" s="124" t="s">
        <v>21</v>
      </c>
      <c r="B38" s="2">
        <v>90106</v>
      </c>
      <c r="C38" s="2" t="s">
        <v>6</v>
      </c>
      <c r="D38" s="2" t="s">
        <v>5</v>
      </c>
      <c r="E38" s="62" t="s">
        <v>152</v>
      </c>
      <c r="F38" s="124" t="s">
        <v>25</v>
      </c>
      <c r="G38" s="89">
        <f>'[8]MEMORIAL QUANT. CBUQ'!K53</f>
        <v>0</v>
      </c>
      <c r="H38" s="91">
        <v>9.73</v>
      </c>
      <c r="I38" s="46">
        <f t="shared" si="6"/>
        <v>12.360019000000001</v>
      </c>
      <c r="J38" s="57">
        <f t="shared" si="7"/>
        <v>0</v>
      </c>
      <c r="K38" s="56">
        <f t="shared" si="8"/>
        <v>0</v>
      </c>
    </row>
    <row r="39" spans="1:11" ht="60">
      <c r="A39" s="124" t="s">
        <v>18</v>
      </c>
      <c r="B39" s="2">
        <v>94097</v>
      </c>
      <c r="C39" s="2" t="s">
        <v>6</v>
      </c>
      <c r="D39" s="2" t="s">
        <v>5</v>
      </c>
      <c r="E39" s="62" t="s">
        <v>28</v>
      </c>
      <c r="F39" s="124" t="s">
        <v>25</v>
      </c>
      <c r="G39" s="89">
        <f>'[8]MEMORIAL QUANT. CBUQ'!K54</f>
        <v>0</v>
      </c>
      <c r="H39" s="46">
        <v>4.15</v>
      </c>
      <c r="I39" s="46">
        <f t="shared" si="6"/>
        <v>5.271745</v>
      </c>
      <c r="J39" s="57">
        <f t="shared" si="7"/>
        <v>0</v>
      </c>
      <c r="K39" s="56">
        <f t="shared" si="8"/>
        <v>0</v>
      </c>
    </row>
    <row r="40" spans="1:11" ht="90">
      <c r="A40" s="124" t="s">
        <v>16</v>
      </c>
      <c r="B40" s="2">
        <v>93378</v>
      </c>
      <c r="C40" s="2" t="s">
        <v>6</v>
      </c>
      <c r="D40" s="2" t="s">
        <v>5</v>
      </c>
      <c r="E40" s="62" t="s">
        <v>148</v>
      </c>
      <c r="F40" s="124" t="s">
        <v>25</v>
      </c>
      <c r="G40" s="89">
        <f>'[8]MEMORIAL QUANT. CBUQ'!K55</f>
        <v>0</v>
      </c>
      <c r="H40" s="46">
        <v>18.15</v>
      </c>
      <c r="I40" s="46">
        <f t="shared" si="6"/>
        <v>23.055944999999998</v>
      </c>
      <c r="J40" s="57">
        <f t="shared" si="7"/>
        <v>0</v>
      </c>
      <c r="K40" s="56">
        <f t="shared" si="8"/>
        <v>0</v>
      </c>
    </row>
    <row r="41" spans="1:11" ht="90">
      <c r="A41" s="124" t="s">
        <v>13</v>
      </c>
      <c r="B41" s="2">
        <v>92809</v>
      </c>
      <c r="C41" s="2" t="s">
        <v>6</v>
      </c>
      <c r="D41" s="2" t="s">
        <v>5</v>
      </c>
      <c r="E41" s="62" t="s">
        <v>149</v>
      </c>
      <c r="F41" s="124" t="s">
        <v>3</v>
      </c>
      <c r="G41" s="89">
        <f>'[8]MEMORIAL QUANT. CBUQ'!K56</f>
        <v>0</v>
      </c>
      <c r="H41" s="46">
        <v>35.08</v>
      </c>
      <c r="I41" s="46">
        <f t="shared" si="6"/>
        <v>44.562124</v>
      </c>
      <c r="J41" s="57">
        <f t="shared" si="7"/>
        <v>0</v>
      </c>
      <c r="K41" s="56">
        <f t="shared" si="8"/>
        <v>0</v>
      </c>
    </row>
    <row r="42" spans="1:11" ht="45">
      <c r="A42" s="124" t="s">
        <v>11</v>
      </c>
      <c r="B42" s="4">
        <v>95290</v>
      </c>
      <c r="C42" s="2" t="s">
        <v>6</v>
      </c>
      <c r="D42" s="2" t="s">
        <v>5</v>
      </c>
      <c r="E42" s="63" t="s">
        <v>23</v>
      </c>
      <c r="F42" s="3" t="s">
        <v>22</v>
      </c>
      <c r="G42" s="89">
        <f>'[8]MEMORIAL QUANT. CBUQ'!K57</f>
        <v>0</v>
      </c>
      <c r="H42" s="46">
        <v>1.74</v>
      </c>
      <c r="I42" s="46">
        <f t="shared" si="6"/>
        <v>2.210322</v>
      </c>
      <c r="J42" s="57">
        <f t="shared" si="7"/>
        <v>0</v>
      </c>
      <c r="K42" s="56">
        <f t="shared" si="8"/>
        <v>0</v>
      </c>
    </row>
    <row r="43" spans="1:11" ht="30">
      <c r="A43" s="124" t="s">
        <v>8</v>
      </c>
      <c r="B43" s="2">
        <v>7793</v>
      </c>
      <c r="C43" s="2" t="s">
        <v>6</v>
      </c>
      <c r="D43" s="2" t="s">
        <v>10</v>
      </c>
      <c r="E43" s="62" t="s">
        <v>12</v>
      </c>
      <c r="F43" s="124" t="s">
        <v>3</v>
      </c>
      <c r="G43" s="89">
        <f>'[8]MEMORIAL QUANT. CBUQ'!K58</f>
        <v>0</v>
      </c>
      <c r="H43" s="46">
        <v>104.87</v>
      </c>
      <c r="I43" s="46">
        <f t="shared" si="6"/>
        <v>119.57277400000001</v>
      </c>
      <c r="J43" s="57">
        <f t="shared" si="7"/>
        <v>0</v>
      </c>
      <c r="K43" s="56">
        <f t="shared" si="8"/>
        <v>0</v>
      </c>
    </row>
    <row r="44" spans="1:11" ht="165">
      <c r="A44" s="124" t="s">
        <v>7</v>
      </c>
      <c r="B44" s="2">
        <v>90106</v>
      </c>
      <c r="C44" s="2" t="s">
        <v>6</v>
      </c>
      <c r="D44" s="2" t="s">
        <v>5</v>
      </c>
      <c r="E44" s="63" t="s">
        <v>152</v>
      </c>
      <c r="F44" s="3" t="s">
        <v>25</v>
      </c>
      <c r="G44" s="89">
        <f>'[8]MEMORIAL QUANT. CBUQ'!K59</f>
        <v>0</v>
      </c>
      <c r="H44" s="91">
        <v>9.73</v>
      </c>
      <c r="I44" s="46">
        <f t="shared" si="6"/>
        <v>12.360019000000001</v>
      </c>
      <c r="J44" s="57">
        <f t="shared" si="7"/>
        <v>0</v>
      </c>
      <c r="K44" s="56">
        <f t="shared" si="8"/>
        <v>0</v>
      </c>
    </row>
    <row r="45" spans="1:11" ht="60">
      <c r="A45" s="124" t="s">
        <v>138</v>
      </c>
      <c r="B45" s="2">
        <v>94097</v>
      </c>
      <c r="C45" s="2" t="s">
        <v>6</v>
      </c>
      <c r="D45" s="2" t="s">
        <v>5</v>
      </c>
      <c r="E45" s="62" t="s">
        <v>28</v>
      </c>
      <c r="F45" s="124" t="s">
        <v>25</v>
      </c>
      <c r="G45" s="89">
        <f>'[8]MEMORIAL QUANT. CBUQ'!K60</f>
        <v>0</v>
      </c>
      <c r="H45" s="46">
        <v>4.15</v>
      </c>
      <c r="I45" s="46">
        <f t="shared" si="6"/>
        <v>5.271745</v>
      </c>
      <c r="J45" s="57">
        <f t="shared" si="7"/>
        <v>0</v>
      </c>
      <c r="K45" s="56">
        <f t="shared" si="8"/>
        <v>0</v>
      </c>
    </row>
    <row r="46" spans="1:11" ht="90">
      <c r="A46" s="124" t="s">
        <v>139</v>
      </c>
      <c r="B46" s="2">
        <v>93378</v>
      </c>
      <c r="C46" s="2" t="s">
        <v>6</v>
      </c>
      <c r="D46" s="2" t="s">
        <v>5</v>
      </c>
      <c r="E46" s="62" t="s">
        <v>148</v>
      </c>
      <c r="F46" s="124" t="s">
        <v>25</v>
      </c>
      <c r="G46" s="89">
        <f>'[8]MEMORIAL QUANT. CBUQ'!K61</f>
        <v>0</v>
      </c>
      <c r="H46" s="46">
        <v>18.15</v>
      </c>
      <c r="I46" s="46">
        <f t="shared" si="6"/>
        <v>23.055944999999998</v>
      </c>
      <c r="J46" s="57">
        <f t="shared" si="7"/>
        <v>0</v>
      </c>
      <c r="K46" s="56">
        <f t="shared" si="8"/>
        <v>0</v>
      </c>
    </row>
    <row r="47" spans="1:11" ht="90">
      <c r="A47" s="124" t="s">
        <v>140</v>
      </c>
      <c r="B47" s="2">
        <v>92811</v>
      </c>
      <c r="C47" s="2" t="s">
        <v>6</v>
      </c>
      <c r="D47" s="2" t="s">
        <v>5</v>
      </c>
      <c r="E47" s="62" t="s">
        <v>4</v>
      </c>
      <c r="F47" s="124" t="s">
        <v>3</v>
      </c>
      <c r="G47" s="89">
        <f>'[8]MEMORIAL QUANT. CBUQ'!K62</f>
        <v>0</v>
      </c>
      <c r="H47" s="46">
        <v>50.87</v>
      </c>
      <c r="I47" s="46">
        <f t="shared" si="6"/>
        <v>64.620161</v>
      </c>
      <c r="J47" s="57">
        <f t="shared" si="7"/>
        <v>0</v>
      </c>
      <c r="K47" s="56">
        <f t="shared" si="8"/>
        <v>0</v>
      </c>
    </row>
    <row r="48" spans="1:11" ht="45">
      <c r="A48" s="124" t="s">
        <v>141</v>
      </c>
      <c r="B48" s="4">
        <v>95290</v>
      </c>
      <c r="C48" s="2" t="s">
        <v>6</v>
      </c>
      <c r="D48" s="2" t="s">
        <v>5</v>
      </c>
      <c r="E48" s="63" t="s">
        <v>23</v>
      </c>
      <c r="F48" s="3" t="s">
        <v>22</v>
      </c>
      <c r="G48" s="89">
        <f>'[8]MEMORIAL QUANT. CBUQ'!K63</f>
        <v>0</v>
      </c>
      <c r="H48" s="46">
        <v>1.74</v>
      </c>
      <c r="I48" s="46">
        <f t="shared" si="6"/>
        <v>2.210322</v>
      </c>
      <c r="J48" s="57">
        <f t="shared" si="7"/>
        <v>0</v>
      </c>
      <c r="K48" s="56">
        <f t="shared" si="8"/>
        <v>0</v>
      </c>
    </row>
    <row r="49" spans="1:11" ht="75">
      <c r="A49" s="124" t="s">
        <v>142</v>
      </c>
      <c r="B49" s="2">
        <v>83659</v>
      </c>
      <c r="C49" s="2" t="s">
        <v>20</v>
      </c>
      <c r="D49" s="2" t="s">
        <v>5</v>
      </c>
      <c r="E49" s="62" t="s">
        <v>19</v>
      </c>
      <c r="F49" s="124" t="s">
        <v>14</v>
      </c>
      <c r="G49" s="89">
        <f>'[8]MEMORIAL QUANT. CBUQ'!K64</f>
        <v>0</v>
      </c>
      <c r="H49" s="46">
        <v>647.98</v>
      </c>
      <c r="I49" s="46">
        <f t="shared" si="6"/>
        <v>823.128994</v>
      </c>
      <c r="J49" s="57">
        <f t="shared" si="7"/>
        <v>0</v>
      </c>
      <c r="K49" s="56">
        <f t="shared" si="8"/>
        <v>0</v>
      </c>
    </row>
    <row r="50" spans="1:11" ht="75">
      <c r="A50" s="124" t="s">
        <v>143</v>
      </c>
      <c r="B50" s="2" t="s">
        <v>150</v>
      </c>
      <c r="C50" s="2" t="s">
        <v>6</v>
      </c>
      <c r="D50" s="2" t="s">
        <v>5</v>
      </c>
      <c r="E50" s="62" t="s">
        <v>17</v>
      </c>
      <c r="F50" s="124" t="s">
        <v>14</v>
      </c>
      <c r="G50" s="89">
        <f>'[8]MEMORIAL QUANT. CBUQ'!K65</f>
        <v>0</v>
      </c>
      <c r="H50" s="46">
        <v>319.32</v>
      </c>
      <c r="I50" s="46">
        <f t="shared" si="6"/>
        <v>405.632196</v>
      </c>
      <c r="J50" s="57">
        <f t="shared" si="7"/>
        <v>0</v>
      </c>
      <c r="K50" s="56">
        <f t="shared" si="8"/>
        <v>0</v>
      </c>
    </row>
    <row r="51" spans="1:11" ht="60">
      <c r="A51" s="124" t="s">
        <v>144</v>
      </c>
      <c r="B51" s="2">
        <v>21090</v>
      </c>
      <c r="C51" s="2" t="s">
        <v>6</v>
      </c>
      <c r="D51" s="2" t="s">
        <v>10</v>
      </c>
      <c r="E51" s="62" t="s">
        <v>15</v>
      </c>
      <c r="F51" s="124" t="s">
        <v>14</v>
      </c>
      <c r="G51" s="89">
        <f>'[8]MEMORIAL QUANT. CBUQ'!K66</f>
        <v>0</v>
      </c>
      <c r="H51" s="46">
        <v>431.62</v>
      </c>
      <c r="I51" s="46">
        <f t="shared" si="6"/>
        <v>492.133124</v>
      </c>
      <c r="J51" s="57">
        <f t="shared" si="7"/>
        <v>0</v>
      </c>
      <c r="K51" s="56">
        <f t="shared" si="8"/>
        <v>0</v>
      </c>
    </row>
    <row r="52" spans="1:11" ht="15">
      <c r="A52" s="126" t="s">
        <v>2</v>
      </c>
      <c r="B52" s="127"/>
      <c r="C52" s="127"/>
      <c r="D52" s="127"/>
      <c r="E52" s="127"/>
      <c r="F52" s="127"/>
      <c r="G52" s="127"/>
      <c r="H52" s="127"/>
      <c r="I52" s="128"/>
      <c r="J52" s="56">
        <f>SUM(J32:J51)</f>
        <v>43492.246446000005</v>
      </c>
      <c r="K52" s="56">
        <f>SUM(K32:K51)</f>
        <v>55248.2006603538</v>
      </c>
    </row>
    <row r="53" spans="1:11" ht="17.25">
      <c r="A53" s="129" t="s">
        <v>1</v>
      </c>
      <c r="B53" s="129"/>
      <c r="C53" s="129"/>
      <c r="D53" s="129"/>
      <c r="E53" s="129"/>
      <c r="F53" s="129"/>
      <c r="G53" s="129"/>
      <c r="H53" s="129"/>
      <c r="I53" s="115"/>
      <c r="J53" s="146">
        <f>J14+J21+J24+J30+J52</f>
        <v>120126.95106784001</v>
      </c>
      <c r="K53" s="147"/>
    </row>
    <row r="54" spans="1:11" ht="17.25">
      <c r="A54" s="129" t="s">
        <v>0</v>
      </c>
      <c r="B54" s="129"/>
      <c r="C54" s="129"/>
      <c r="D54" s="129"/>
      <c r="E54" s="129"/>
      <c r="F54" s="129"/>
      <c r="G54" s="129"/>
      <c r="H54" s="129"/>
      <c r="I54" s="115"/>
      <c r="J54" s="146">
        <f>K14+K21+K24+K30+K52</f>
        <v>152384.29350995214</v>
      </c>
      <c r="K54" s="147"/>
    </row>
  </sheetData>
  <sheetProtection algorithmName="SHA-512" hashValue="nHw0yo6ia+qp+Lmoni3YecgF857AxpmHteF4oDfs+z6YxBZ9hUA8T666nmZeYkXJaii9CAFivqz6r/rQyaFhJQ==" saltValue="9Kg/il7dCzzY9yQriWRhBQ==" spinCount="100000" sheet="1" objects="1" scenarios="1"/>
  <autoFilter ref="A8:K54"/>
  <mergeCells count="15">
    <mergeCell ref="A7:K7"/>
    <mergeCell ref="A1:J1"/>
    <mergeCell ref="A2:J2"/>
    <mergeCell ref="A3:J3"/>
    <mergeCell ref="I4:J4"/>
    <mergeCell ref="I5:J5"/>
    <mergeCell ref="J53:K53"/>
    <mergeCell ref="A54:H54"/>
    <mergeCell ref="J54:K54"/>
    <mergeCell ref="A14:I14"/>
    <mergeCell ref="A21:I21"/>
    <mergeCell ref="A24:I24"/>
    <mergeCell ref="A30:I30"/>
    <mergeCell ref="A52:I52"/>
    <mergeCell ref="A53:H53"/>
  </mergeCells>
  <printOptions/>
  <pageMargins left="0.5118110236220472" right="0.5118110236220472" top="1.3779527559055118" bottom="1.1811023622047245" header="0.31496062992125984" footer="0.31496062992125984"/>
  <pageSetup horizontalDpi="360" verticalDpi="360" orientation="portrait" paperSize="9" scale="61" r:id="rId2"/>
  <headerFooter scaleWithDoc="0">
    <oddHeader>&amp;C&amp;G</oddHeader>
    <oddFooter>&amp;C&amp;G&amp;R&amp;G</oddFooter>
  </headerFooter>
  <legacyDrawingHF r:id="rId1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6"/>
  <sheetViews>
    <sheetView view="pageBreakPreview" zoomScale="85" zoomScaleSheetLayoutView="85" workbookViewId="0" topLeftCell="A1">
      <selection activeCell="A5" sqref="A5:L5"/>
    </sheetView>
  </sheetViews>
  <sheetFormatPr defaultColWidth="9.140625" defaultRowHeight="15"/>
  <cols>
    <col min="2" max="2" width="25.8515625" style="99" customWidth="1"/>
    <col min="3" max="3" width="13.57421875" style="0" customWidth="1"/>
    <col min="4" max="4" width="18.140625" style="0" customWidth="1"/>
    <col min="5" max="5" width="23.00390625" style="0" customWidth="1"/>
    <col min="6" max="6" width="14.140625" style="0" customWidth="1"/>
    <col min="7" max="8" width="12.8515625" style="0" customWidth="1"/>
    <col min="9" max="9" width="14.00390625" style="0" customWidth="1"/>
    <col min="10" max="10" width="17.421875" style="0" customWidth="1"/>
    <col min="16" max="16" width="10.00390625" style="0" bestFit="1" customWidth="1"/>
  </cols>
  <sheetData>
    <row r="1" spans="1:12" ht="18.75">
      <c r="A1" s="171" t="s">
        <v>94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2"/>
    </row>
    <row r="2" spans="1:12" ht="18.75">
      <c r="A2" s="144" t="s">
        <v>166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5"/>
    </row>
    <row r="3" spans="1:12" ht="18.75">
      <c r="A3" s="144" t="s">
        <v>169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5"/>
    </row>
    <row r="4" spans="1:12" ht="15">
      <c r="A4" s="13"/>
      <c r="B4" s="98"/>
      <c r="C4" s="13"/>
      <c r="D4" s="13"/>
      <c r="E4" s="13"/>
      <c r="F4" s="13"/>
      <c r="G4" s="13"/>
      <c r="H4" s="13"/>
      <c r="I4" s="13"/>
      <c r="J4" s="13"/>
      <c r="K4" s="13"/>
      <c r="L4" s="68"/>
    </row>
    <row r="5" spans="1:12" ht="18.75">
      <c r="A5" s="173" t="str">
        <f>'[8]CBUQ NÃO DESONERADA'!A7:K7</f>
        <v>RUA D (Trecho: Entre Tv. 5 e coordenada 1°32'3.90"S 47°6'6.43"O)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4"/>
    </row>
    <row r="6" spans="1:13" ht="15">
      <c r="A6" s="118" t="s">
        <v>93</v>
      </c>
      <c r="B6" s="182" t="s">
        <v>55</v>
      </c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24"/>
    </row>
    <row r="7" spans="1:13" ht="45">
      <c r="A7" s="183" t="s">
        <v>65</v>
      </c>
      <c r="B7" s="184" t="s">
        <v>61</v>
      </c>
      <c r="C7" s="125" t="s">
        <v>85</v>
      </c>
      <c r="D7" s="125" t="s">
        <v>84</v>
      </c>
      <c r="E7" s="120" t="s">
        <v>90</v>
      </c>
      <c r="F7" s="119" t="s">
        <v>101</v>
      </c>
      <c r="G7" s="120" t="s">
        <v>80</v>
      </c>
      <c r="H7" s="120" t="s">
        <v>81</v>
      </c>
      <c r="I7" s="169" t="s">
        <v>78</v>
      </c>
      <c r="J7" s="160" t="s">
        <v>71</v>
      </c>
      <c r="K7" s="161"/>
      <c r="L7" s="162"/>
      <c r="M7" s="23"/>
    </row>
    <row r="8" spans="1:13" ht="15">
      <c r="A8" s="183"/>
      <c r="B8" s="184"/>
      <c r="C8" s="120" t="s">
        <v>77</v>
      </c>
      <c r="D8" s="120" t="s">
        <v>77</v>
      </c>
      <c r="E8" s="120" t="s">
        <v>77</v>
      </c>
      <c r="F8" s="120" t="s">
        <v>102</v>
      </c>
      <c r="G8" s="120" t="s">
        <v>74</v>
      </c>
      <c r="H8" s="120" t="s">
        <v>89</v>
      </c>
      <c r="I8" s="169"/>
      <c r="J8" s="163"/>
      <c r="K8" s="164"/>
      <c r="L8" s="165"/>
      <c r="M8" s="23"/>
    </row>
    <row r="9" spans="1:13" ht="45.75" customHeight="1">
      <c r="A9" s="124" t="s">
        <v>54</v>
      </c>
      <c r="B9" s="62" t="s">
        <v>53</v>
      </c>
      <c r="C9" s="87">
        <v>5.88</v>
      </c>
      <c r="D9" s="87">
        <v>314</v>
      </c>
      <c r="E9" s="89"/>
      <c r="F9" s="89"/>
      <c r="G9" s="89"/>
      <c r="H9" s="89"/>
      <c r="I9" s="89">
        <f>C9*D9</f>
        <v>1846.32</v>
      </c>
      <c r="J9" s="166" t="s">
        <v>27</v>
      </c>
      <c r="K9" s="167"/>
      <c r="L9" s="168"/>
      <c r="M9" s="23"/>
    </row>
    <row r="10" spans="1:13" ht="97.5" customHeight="1">
      <c r="A10" s="124" t="s">
        <v>52</v>
      </c>
      <c r="B10" s="62" t="s">
        <v>51</v>
      </c>
      <c r="C10" s="121">
        <f>C9</f>
        <v>5.88</v>
      </c>
      <c r="D10" s="121">
        <f>D9</f>
        <v>314</v>
      </c>
      <c r="E10" s="87">
        <v>0.15</v>
      </c>
      <c r="F10" s="89"/>
      <c r="G10" s="89"/>
      <c r="H10" s="89"/>
      <c r="I10" s="89">
        <f>C10*D10*E10</f>
        <v>276.948</v>
      </c>
      <c r="J10" s="166" t="s">
        <v>25</v>
      </c>
      <c r="K10" s="167"/>
      <c r="L10" s="168"/>
      <c r="M10" s="23"/>
    </row>
    <row r="11" spans="1:13" ht="100.5" customHeight="1">
      <c r="A11" s="124" t="s">
        <v>95</v>
      </c>
      <c r="B11" s="62" t="s">
        <v>98</v>
      </c>
      <c r="C11" s="121">
        <f>C9</f>
        <v>5.88</v>
      </c>
      <c r="D11" s="121">
        <f>D9</f>
        <v>314</v>
      </c>
      <c r="E11" s="121">
        <f>+E10</f>
        <v>0.15</v>
      </c>
      <c r="F11" s="89"/>
      <c r="G11" s="89"/>
      <c r="H11" s="89"/>
      <c r="I11" s="89">
        <f>C11*D11*E11</f>
        <v>276.948</v>
      </c>
      <c r="J11" s="166" t="s">
        <v>25</v>
      </c>
      <c r="K11" s="167"/>
      <c r="L11" s="168"/>
      <c r="M11" s="23"/>
    </row>
    <row r="12" spans="1:13" ht="78.75" customHeight="1">
      <c r="A12" s="124" t="s">
        <v>96</v>
      </c>
      <c r="B12" s="63" t="s">
        <v>107</v>
      </c>
      <c r="C12" s="89"/>
      <c r="D12" s="89"/>
      <c r="E12" s="89"/>
      <c r="F12" s="89">
        <v>1.6</v>
      </c>
      <c r="G12" s="89">
        <f>I11*F12</f>
        <v>443.1168</v>
      </c>
      <c r="H12" s="87">
        <v>2.76</v>
      </c>
      <c r="I12" s="89">
        <f>G12*H12</f>
        <v>1223.002368</v>
      </c>
      <c r="J12" s="166" t="s">
        <v>108</v>
      </c>
      <c r="K12" s="167"/>
      <c r="L12" s="168"/>
      <c r="M12" s="23"/>
    </row>
    <row r="13" spans="1:13" ht="15">
      <c r="A13" s="118" t="s">
        <v>92</v>
      </c>
      <c r="B13" s="179" t="s">
        <v>91</v>
      </c>
      <c r="C13" s="180"/>
      <c r="D13" s="180"/>
      <c r="E13" s="180"/>
      <c r="F13" s="180"/>
      <c r="G13" s="180"/>
      <c r="H13" s="180"/>
      <c r="I13" s="180"/>
      <c r="J13" s="180"/>
      <c r="K13" s="180"/>
      <c r="L13" s="181"/>
      <c r="M13" s="21"/>
    </row>
    <row r="14" spans="1:13" ht="15">
      <c r="A14" s="175" t="s">
        <v>65</v>
      </c>
      <c r="B14" s="177" t="s">
        <v>61</v>
      </c>
      <c r="C14" s="125" t="s">
        <v>85</v>
      </c>
      <c r="D14" s="125" t="s">
        <v>84</v>
      </c>
      <c r="E14" s="125" t="s">
        <v>90</v>
      </c>
      <c r="F14" s="125" t="s">
        <v>80</v>
      </c>
      <c r="G14" s="125" t="s">
        <v>81</v>
      </c>
      <c r="H14" s="175" t="s">
        <v>78</v>
      </c>
      <c r="I14" s="185" t="s">
        <v>71</v>
      </c>
      <c r="J14" s="186"/>
      <c r="K14" s="186"/>
      <c r="L14" s="187"/>
      <c r="M14" s="22"/>
    </row>
    <row r="15" spans="1:13" ht="15">
      <c r="A15" s="176"/>
      <c r="B15" s="178"/>
      <c r="C15" s="125" t="s">
        <v>77</v>
      </c>
      <c r="D15" s="125" t="s">
        <v>77</v>
      </c>
      <c r="E15" s="125" t="s">
        <v>77</v>
      </c>
      <c r="F15" s="125" t="s">
        <v>74</v>
      </c>
      <c r="G15" s="125" t="s">
        <v>89</v>
      </c>
      <c r="H15" s="176"/>
      <c r="I15" s="188"/>
      <c r="J15" s="189"/>
      <c r="K15" s="189"/>
      <c r="L15" s="190"/>
      <c r="M15" s="21"/>
    </row>
    <row r="16" spans="1:13" ht="30">
      <c r="A16" s="124" t="s">
        <v>49</v>
      </c>
      <c r="B16" s="63" t="s">
        <v>100</v>
      </c>
      <c r="C16" s="121">
        <f>+C9-(2*(C46+C47))</f>
        <v>5</v>
      </c>
      <c r="D16" s="121">
        <f>+D9</f>
        <v>314</v>
      </c>
      <c r="E16" s="89"/>
      <c r="F16" s="89"/>
      <c r="G16" s="89"/>
      <c r="H16" s="89">
        <f>C16*D16</f>
        <v>1570</v>
      </c>
      <c r="I16" s="166" t="s">
        <v>27</v>
      </c>
      <c r="J16" s="167"/>
      <c r="K16" s="167"/>
      <c r="L16" s="168"/>
      <c r="M16" s="21"/>
    </row>
    <row r="17" spans="1:12" ht="90">
      <c r="A17" s="124" t="s">
        <v>48</v>
      </c>
      <c r="B17" s="63" t="s">
        <v>103</v>
      </c>
      <c r="C17" s="89"/>
      <c r="D17" s="89"/>
      <c r="E17" s="89"/>
      <c r="F17" s="89">
        <f>(0.0012)*H16</f>
        <v>1.884</v>
      </c>
      <c r="G17" s="87">
        <v>72</v>
      </c>
      <c r="H17" s="89">
        <f>F17*G17</f>
        <v>135.648</v>
      </c>
      <c r="I17" s="166" t="s">
        <v>99</v>
      </c>
      <c r="J17" s="167"/>
      <c r="K17" s="167"/>
      <c r="L17" s="168"/>
    </row>
    <row r="18" spans="1:14" ht="75">
      <c r="A18" s="124" t="s">
        <v>47</v>
      </c>
      <c r="B18" s="62" t="s">
        <v>46</v>
      </c>
      <c r="C18" s="121">
        <f>C16</f>
        <v>5</v>
      </c>
      <c r="D18" s="121">
        <f>D16</f>
        <v>314</v>
      </c>
      <c r="E18" s="89">
        <v>0.05</v>
      </c>
      <c r="F18" s="89"/>
      <c r="G18" s="89"/>
      <c r="H18" s="89">
        <f>C18*D18*E18</f>
        <v>78.5</v>
      </c>
      <c r="I18" s="166" t="s">
        <v>25</v>
      </c>
      <c r="J18" s="167"/>
      <c r="K18" s="167"/>
      <c r="L18" s="168"/>
      <c r="N18" s="20"/>
    </row>
    <row r="19" spans="1:12" ht="60">
      <c r="A19" s="124" t="s">
        <v>45</v>
      </c>
      <c r="B19" s="63" t="s">
        <v>44</v>
      </c>
      <c r="C19" s="89"/>
      <c r="D19" s="89"/>
      <c r="E19" s="89"/>
      <c r="F19" s="89">
        <f>H18</f>
        <v>78.5</v>
      </c>
      <c r="G19" s="87">
        <f>G17</f>
        <v>72</v>
      </c>
      <c r="H19" s="89">
        <f>F19*G19</f>
        <v>5652</v>
      </c>
      <c r="I19" s="166" t="s">
        <v>110</v>
      </c>
      <c r="J19" s="167"/>
      <c r="K19" s="167"/>
      <c r="L19" s="168"/>
    </row>
    <row r="20" spans="1:12" ht="15">
      <c r="A20" s="195" t="s">
        <v>65</v>
      </c>
      <c r="B20" s="205" t="s">
        <v>61</v>
      </c>
      <c r="C20" s="120" t="s">
        <v>85</v>
      </c>
      <c r="D20" s="120" t="s">
        <v>112</v>
      </c>
      <c r="E20" s="120" t="s">
        <v>90</v>
      </c>
      <c r="F20" s="120" t="s">
        <v>82</v>
      </c>
      <c r="G20" s="207" t="s">
        <v>78</v>
      </c>
      <c r="H20" s="208"/>
      <c r="I20" s="160" t="s">
        <v>71</v>
      </c>
      <c r="J20" s="161"/>
      <c r="K20" s="161"/>
      <c r="L20" s="162"/>
    </row>
    <row r="21" spans="1:12" ht="15">
      <c r="A21" s="196"/>
      <c r="B21" s="206"/>
      <c r="C21" s="120" t="s">
        <v>77</v>
      </c>
      <c r="D21" s="120" t="s">
        <v>77</v>
      </c>
      <c r="E21" s="120" t="s">
        <v>77</v>
      </c>
      <c r="F21" s="120" t="s">
        <v>71</v>
      </c>
      <c r="G21" s="209"/>
      <c r="H21" s="210"/>
      <c r="I21" s="163"/>
      <c r="J21" s="164"/>
      <c r="K21" s="164"/>
      <c r="L21" s="165"/>
    </row>
    <row r="22" spans="1:12" ht="89.25" customHeight="1">
      <c r="A22" s="124" t="s">
        <v>43</v>
      </c>
      <c r="B22" s="62" t="s">
        <v>111</v>
      </c>
      <c r="C22" s="89">
        <f>C9</f>
        <v>5.88</v>
      </c>
      <c r="D22" s="121">
        <v>0.3</v>
      </c>
      <c r="E22" s="89">
        <v>0.12</v>
      </c>
      <c r="F22" s="87">
        <v>2</v>
      </c>
      <c r="G22" s="211">
        <f>C22*D22*E22*F22</f>
        <v>0.42336</v>
      </c>
      <c r="H22" s="212"/>
      <c r="I22" s="166" t="s">
        <v>25</v>
      </c>
      <c r="J22" s="167"/>
      <c r="K22" s="167"/>
      <c r="L22" s="168"/>
    </row>
    <row r="23" spans="1:12" ht="15">
      <c r="A23" s="118" t="s">
        <v>88</v>
      </c>
      <c r="B23" s="158" t="s">
        <v>42</v>
      </c>
      <c r="C23" s="158"/>
      <c r="D23" s="158"/>
      <c r="E23" s="158"/>
      <c r="F23" s="158"/>
      <c r="G23" s="158"/>
      <c r="H23" s="158"/>
      <c r="I23" s="158"/>
      <c r="J23" s="158"/>
      <c r="K23" s="158"/>
      <c r="L23" s="158"/>
    </row>
    <row r="24" spans="1:12" ht="15">
      <c r="A24" s="191" t="s">
        <v>65</v>
      </c>
      <c r="B24" s="192" t="s">
        <v>61</v>
      </c>
      <c r="C24" s="169" t="s">
        <v>114</v>
      </c>
      <c r="D24" s="169"/>
      <c r="E24" s="169" t="s">
        <v>115</v>
      </c>
      <c r="F24" s="169"/>
      <c r="G24" s="120" t="s">
        <v>112</v>
      </c>
      <c r="H24" s="120" t="s">
        <v>82</v>
      </c>
      <c r="I24" s="169" t="s">
        <v>78</v>
      </c>
      <c r="J24" s="160" t="s">
        <v>71</v>
      </c>
      <c r="K24" s="161"/>
      <c r="L24" s="162"/>
    </row>
    <row r="25" spans="1:12" ht="15">
      <c r="A25" s="191"/>
      <c r="B25" s="192"/>
      <c r="C25" s="169" t="s">
        <v>77</v>
      </c>
      <c r="D25" s="169"/>
      <c r="E25" s="169" t="s">
        <v>77</v>
      </c>
      <c r="F25" s="169"/>
      <c r="G25" s="120" t="s">
        <v>77</v>
      </c>
      <c r="H25" s="120" t="s">
        <v>71</v>
      </c>
      <c r="I25" s="169"/>
      <c r="J25" s="163"/>
      <c r="K25" s="164"/>
      <c r="L25" s="165"/>
    </row>
    <row r="26" spans="1:12" ht="125.25" customHeight="1">
      <c r="A26" s="64" t="s">
        <v>41</v>
      </c>
      <c r="B26" s="62" t="s">
        <v>113</v>
      </c>
      <c r="C26" s="170">
        <v>2.2</v>
      </c>
      <c r="D26" s="170"/>
      <c r="E26" s="170">
        <v>1.2</v>
      </c>
      <c r="F26" s="170"/>
      <c r="G26" s="121">
        <v>1.2</v>
      </c>
      <c r="H26" s="87">
        <v>14</v>
      </c>
      <c r="I26" s="27">
        <f>(((C26+E26)*G26)/2)*H26</f>
        <v>28.560000000000002</v>
      </c>
      <c r="J26" s="166" t="s">
        <v>27</v>
      </c>
      <c r="K26" s="167"/>
      <c r="L26" s="168"/>
    </row>
    <row r="27" spans="1:12" ht="15">
      <c r="A27" s="118" t="s">
        <v>87</v>
      </c>
      <c r="B27" s="158" t="s">
        <v>40</v>
      </c>
      <c r="C27" s="158"/>
      <c r="D27" s="158"/>
      <c r="E27" s="158"/>
      <c r="F27" s="158"/>
      <c r="G27" s="158"/>
      <c r="H27" s="158"/>
      <c r="I27" s="158"/>
      <c r="J27" s="158"/>
      <c r="K27" s="158"/>
      <c r="L27" s="158"/>
    </row>
    <row r="28" spans="1:12" ht="15">
      <c r="A28" s="191" t="s">
        <v>65</v>
      </c>
      <c r="B28" s="192" t="s">
        <v>61</v>
      </c>
      <c r="C28" s="120" t="s">
        <v>85</v>
      </c>
      <c r="D28" s="120" t="s">
        <v>84</v>
      </c>
      <c r="E28" s="120" t="s">
        <v>119</v>
      </c>
      <c r="F28" s="120" t="s">
        <v>82</v>
      </c>
      <c r="G28" s="169" t="s">
        <v>78</v>
      </c>
      <c r="H28" s="160" t="s">
        <v>71</v>
      </c>
      <c r="I28" s="161"/>
      <c r="J28" s="161"/>
      <c r="K28" s="161"/>
      <c r="L28" s="162"/>
    </row>
    <row r="29" spans="1:12" ht="15">
      <c r="A29" s="191"/>
      <c r="B29" s="192"/>
      <c r="C29" s="120" t="s">
        <v>77</v>
      </c>
      <c r="D29" s="120" t="s">
        <v>77</v>
      </c>
      <c r="E29" s="120" t="s">
        <v>76</v>
      </c>
      <c r="F29" s="120" t="s">
        <v>76</v>
      </c>
      <c r="G29" s="169"/>
      <c r="H29" s="163"/>
      <c r="I29" s="164"/>
      <c r="J29" s="164"/>
      <c r="K29" s="164"/>
      <c r="L29" s="165"/>
    </row>
    <row r="30" spans="1:12" ht="90">
      <c r="A30" s="5" t="s">
        <v>116</v>
      </c>
      <c r="B30" s="62" t="s">
        <v>118</v>
      </c>
      <c r="C30" s="94">
        <v>0.1</v>
      </c>
      <c r="D30" s="94">
        <f>D9</f>
        <v>314</v>
      </c>
      <c r="E30" s="94" t="s">
        <v>120</v>
      </c>
      <c r="F30" s="86">
        <v>3</v>
      </c>
      <c r="G30" s="94">
        <f>C30*D30*F30</f>
        <v>94.2</v>
      </c>
      <c r="H30" s="213" t="s">
        <v>27</v>
      </c>
      <c r="I30" s="214"/>
      <c r="J30" s="214"/>
      <c r="K30" s="214"/>
      <c r="L30" s="215"/>
    </row>
    <row r="31" spans="1:12" ht="75">
      <c r="A31" s="124" t="s">
        <v>117</v>
      </c>
      <c r="B31" s="62" t="s">
        <v>121</v>
      </c>
      <c r="C31" s="121">
        <v>0.4</v>
      </c>
      <c r="D31" s="121">
        <v>3</v>
      </c>
      <c r="E31" s="121">
        <f>C9/(2*C31)</f>
        <v>7.35</v>
      </c>
      <c r="F31" s="121">
        <f>ROUNDUP(H26/2,0)</f>
        <v>7</v>
      </c>
      <c r="G31" s="89">
        <f>C31*D31*E31*F31</f>
        <v>61.74</v>
      </c>
      <c r="H31" s="166" t="s">
        <v>27</v>
      </c>
      <c r="I31" s="167"/>
      <c r="J31" s="167"/>
      <c r="K31" s="167"/>
      <c r="L31" s="168"/>
    </row>
    <row r="32" spans="1:12" ht="45">
      <c r="A32" s="124" t="s">
        <v>38</v>
      </c>
      <c r="B32" s="93" t="s">
        <v>122</v>
      </c>
      <c r="C32" s="121">
        <v>0.4</v>
      </c>
      <c r="D32" s="121">
        <f>+E26</f>
        <v>1.2</v>
      </c>
      <c r="E32" s="121" t="s">
        <v>120</v>
      </c>
      <c r="F32" s="121">
        <f>H26</f>
        <v>14</v>
      </c>
      <c r="G32" s="89">
        <f>(D32/C32)*F32</f>
        <v>41.99999999999999</v>
      </c>
      <c r="H32" s="166" t="s">
        <v>27</v>
      </c>
      <c r="I32" s="167"/>
      <c r="J32" s="167"/>
      <c r="K32" s="167"/>
      <c r="L32" s="168"/>
    </row>
    <row r="33" spans="1:12" ht="15">
      <c r="A33" s="195" t="s">
        <v>37</v>
      </c>
      <c r="B33" s="199" t="s">
        <v>61</v>
      </c>
      <c r="C33" s="197" t="s">
        <v>123</v>
      </c>
      <c r="D33" s="197"/>
      <c r="E33" s="198" t="s">
        <v>82</v>
      </c>
      <c r="F33" s="198"/>
      <c r="G33" s="195" t="s">
        <v>78</v>
      </c>
      <c r="H33" s="160" t="s">
        <v>71</v>
      </c>
      <c r="I33" s="161"/>
      <c r="J33" s="161"/>
      <c r="K33" s="161"/>
      <c r="L33" s="162"/>
    </row>
    <row r="34" spans="1:12" ht="15">
      <c r="A34" s="196"/>
      <c r="B34" s="200"/>
      <c r="C34" s="201" t="s">
        <v>27</v>
      </c>
      <c r="D34" s="202"/>
      <c r="E34" s="203" t="s">
        <v>76</v>
      </c>
      <c r="F34" s="204"/>
      <c r="G34" s="196"/>
      <c r="H34" s="163"/>
      <c r="I34" s="164"/>
      <c r="J34" s="164"/>
      <c r="K34" s="164"/>
      <c r="L34" s="165"/>
    </row>
    <row r="35" spans="1:12" ht="75">
      <c r="A35" s="124" t="s">
        <v>124</v>
      </c>
      <c r="B35" s="62" t="s">
        <v>127</v>
      </c>
      <c r="C35" s="216">
        <v>0.3</v>
      </c>
      <c r="D35" s="217"/>
      <c r="E35" s="193">
        <v>1</v>
      </c>
      <c r="F35" s="194"/>
      <c r="G35" s="89">
        <f>+C35*E35</f>
        <v>0.3</v>
      </c>
      <c r="H35" s="166" t="s">
        <v>27</v>
      </c>
      <c r="I35" s="167"/>
      <c r="J35" s="167"/>
      <c r="K35" s="167"/>
      <c r="L35" s="168"/>
    </row>
    <row r="36" spans="1:12" ht="60">
      <c r="A36" s="124" t="s">
        <v>125</v>
      </c>
      <c r="B36" s="62" t="s">
        <v>128</v>
      </c>
      <c r="C36" s="216">
        <v>0.13</v>
      </c>
      <c r="D36" s="217"/>
      <c r="E36" s="193"/>
      <c r="F36" s="194"/>
      <c r="G36" s="89">
        <f aca="true" t="shared" si="0" ref="G36:G38">+C36*E36</f>
        <v>0</v>
      </c>
      <c r="H36" s="166" t="s">
        <v>27</v>
      </c>
      <c r="I36" s="167"/>
      <c r="J36" s="167"/>
      <c r="K36" s="167"/>
      <c r="L36" s="168"/>
    </row>
    <row r="37" spans="1:12" ht="75">
      <c r="A37" s="124" t="s">
        <v>126</v>
      </c>
      <c r="B37" s="62" t="s">
        <v>129</v>
      </c>
      <c r="C37" s="216">
        <v>0.2</v>
      </c>
      <c r="D37" s="217"/>
      <c r="E37" s="193"/>
      <c r="F37" s="194"/>
      <c r="G37" s="89">
        <f t="shared" si="0"/>
        <v>0</v>
      </c>
      <c r="H37" s="166" t="s">
        <v>27</v>
      </c>
      <c r="I37" s="167"/>
      <c r="J37" s="167"/>
      <c r="K37" s="167"/>
      <c r="L37" s="168"/>
    </row>
    <row r="38" spans="1:12" ht="75">
      <c r="A38" s="124" t="s">
        <v>131</v>
      </c>
      <c r="B38" s="62" t="s">
        <v>130</v>
      </c>
      <c r="C38" s="216">
        <v>0.125</v>
      </c>
      <c r="D38" s="217"/>
      <c r="E38" s="193">
        <f>F31</f>
        <v>7</v>
      </c>
      <c r="F38" s="194"/>
      <c r="G38" s="89">
        <f t="shared" si="0"/>
        <v>0.875</v>
      </c>
      <c r="H38" s="166" t="s">
        <v>27</v>
      </c>
      <c r="I38" s="167"/>
      <c r="J38" s="167"/>
      <c r="K38" s="167"/>
      <c r="L38" s="168"/>
    </row>
    <row r="39" spans="1:12" ht="15">
      <c r="A39" s="195" t="s">
        <v>132</v>
      </c>
      <c r="B39" s="199" t="s">
        <v>61</v>
      </c>
      <c r="C39" s="201" t="s">
        <v>112</v>
      </c>
      <c r="D39" s="202"/>
      <c r="E39" s="203" t="s">
        <v>82</v>
      </c>
      <c r="F39" s="204"/>
      <c r="G39" s="195" t="s">
        <v>78</v>
      </c>
      <c r="H39" s="160" t="s">
        <v>71</v>
      </c>
      <c r="I39" s="161"/>
      <c r="J39" s="161"/>
      <c r="K39" s="161"/>
      <c r="L39" s="162"/>
    </row>
    <row r="40" spans="1:12" ht="15">
      <c r="A40" s="196"/>
      <c r="B40" s="200"/>
      <c r="C40" s="201" t="s">
        <v>77</v>
      </c>
      <c r="D40" s="202"/>
      <c r="E40" s="203" t="s">
        <v>71</v>
      </c>
      <c r="F40" s="204"/>
      <c r="G40" s="196"/>
      <c r="H40" s="163"/>
      <c r="I40" s="164"/>
      <c r="J40" s="164"/>
      <c r="K40" s="164"/>
      <c r="L40" s="165"/>
    </row>
    <row r="41" spans="1:12" ht="60">
      <c r="A41" s="124" t="s">
        <v>133</v>
      </c>
      <c r="B41" s="92" t="s">
        <v>153</v>
      </c>
      <c r="C41" s="216">
        <v>2.8</v>
      </c>
      <c r="D41" s="217"/>
      <c r="E41" s="216">
        <f>SUM(E35:F38)</f>
        <v>8</v>
      </c>
      <c r="F41" s="217"/>
      <c r="G41" s="89">
        <f>C41*E41</f>
        <v>22.4</v>
      </c>
      <c r="H41" s="166" t="s">
        <v>3</v>
      </c>
      <c r="I41" s="167"/>
      <c r="J41" s="167"/>
      <c r="K41" s="167"/>
      <c r="L41" s="168"/>
    </row>
    <row r="42" spans="1:15" ht="15">
      <c r="A42" s="118" t="s">
        <v>86</v>
      </c>
      <c r="B42" s="158" t="s">
        <v>35</v>
      </c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O42" s="11"/>
    </row>
    <row r="43" spans="1:13" ht="30">
      <c r="A43" s="191" t="s">
        <v>65</v>
      </c>
      <c r="B43" s="192" t="s">
        <v>61</v>
      </c>
      <c r="C43" s="120" t="s">
        <v>85</v>
      </c>
      <c r="D43" s="120" t="s">
        <v>84</v>
      </c>
      <c r="E43" s="120" t="s">
        <v>83</v>
      </c>
      <c r="F43" s="120" t="s">
        <v>82</v>
      </c>
      <c r="G43" s="120" t="s">
        <v>81</v>
      </c>
      <c r="H43" s="119" t="s">
        <v>80</v>
      </c>
      <c r="I43" s="119" t="s">
        <v>79</v>
      </c>
      <c r="J43" s="159" t="s">
        <v>104</v>
      </c>
      <c r="K43" s="169" t="s">
        <v>78</v>
      </c>
      <c r="L43" s="169" t="s">
        <v>71</v>
      </c>
      <c r="M43" s="19"/>
    </row>
    <row r="44" spans="1:12" ht="15">
      <c r="A44" s="191"/>
      <c r="B44" s="192"/>
      <c r="C44" s="120" t="s">
        <v>77</v>
      </c>
      <c r="D44" s="120" t="s">
        <v>77</v>
      </c>
      <c r="E44" s="120" t="s">
        <v>77</v>
      </c>
      <c r="F44" s="120" t="s">
        <v>76</v>
      </c>
      <c r="G44" s="120" t="s">
        <v>75</v>
      </c>
      <c r="H44" s="120" t="s">
        <v>74</v>
      </c>
      <c r="I44" s="120" t="s">
        <v>73</v>
      </c>
      <c r="J44" s="159"/>
      <c r="K44" s="169"/>
      <c r="L44" s="169"/>
    </row>
    <row r="45" spans="1:12" ht="15">
      <c r="A45" s="218" t="s">
        <v>134</v>
      </c>
      <c r="B45" s="219"/>
      <c r="C45" s="219"/>
      <c r="D45" s="219"/>
      <c r="E45" s="219"/>
      <c r="F45" s="219"/>
      <c r="G45" s="219"/>
      <c r="H45" s="219"/>
      <c r="I45" s="219"/>
      <c r="J45" s="219"/>
      <c r="K45" s="219"/>
      <c r="L45" s="220"/>
    </row>
    <row r="46" spans="1:12" ht="60">
      <c r="A46" s="64" t="s">
        <v>34</v>
      </c>
      <c r="B46" s="62" t="s">
        <v>33</v>
      </c>
      <c r="C46" s="89">
        <v>0.14</v>
      </c>
      <c r="D46" s="87">
        <f>2*D9</f>
        <v>628</v>
      </c>
      <c r="E46" s="89" t="s">
        <v>120</v>
      </c>
      <c r="F46" s="89" t="s">
        <v>120</v>
      </c>
      <c r="G46" s="89" t="s">
        <v>120</v>
      </c>
      <c r="H46" s="89" t="s">
        <v>120</v>
      </c>
      <c r="I46" s="96" t="s">
        <v>120</v>
      </c>
      <c r="J46" s="96" t="s">
        <v>120</v>
      </c>
      <c r="K46" s="89">
        <f>D46</f>
        <v>628</v>
      </c>
      <c r="L46" s="124" t="s">
        <v>3</v>
      </c>
    </row>
    <row r="47" spans="1:12" ht="60">
      <c r="A47" s="64" t="s">
        <v>32</v>
      </c>
      <c r="B47" s="62" t="s">
        <v>31</v>
      </c>
      <c r="C47" s="89">
        <v>0.3</v>
      </c>
      <c r="D47" s="87">
        <f>D46</f>
        <v>628</v>
      </c>
      <c r="E47" s="89" t="s">
        <v>120</v>
      </c>
      <c r="F47" s="89" t="s">
        <v>120</v>
      </c>
      <c r="G47" s="89" t="s">
        <v>120</v>
      </c>
      <c r="H47" s="89" t="s">
        <v>120</v>
      </c>
      <c r="I47" s="89" t="s">
        <v>120</v>
      </c>
      <c r="J47" s="89" t="s">
        <v>120</v>
      </c>
      <c r="K47" s="89">
        <f>D47</f>
        <v>628</v>
      </c>
      <c r="L47" s="124" t="s">
        <v>3</v>
      </c>
    </row>
    <row r="48" spans="1:12" ht="195">
      <c r="A48" s="64" t="s">
        <v>30</v>
      </c>
      <c r="B48" s="62" t="s">
        <v>151</v>
      </c>
      <c r="C48" s="121">
        <f>C47+C46</f>
        <v>0.44</v>
      </c>
      <c r="D48" s="121">
        <f>D47</f>
        <v>628</v>
      </c>
      <c r="E48" s="121">
        <v>0.15</v>
      </c>
      <c r="F48" s="89" t="s">
        <v>120</v>
      </c>
      <c r="G48" s="89" t="s">
        <v>120</v>
      </c>
      <c r="H48" s="89" t="s">
        <v>120</v>
      </c>
      <c r="I48" s="89" t="s">
        <v>120</v>
      </c>
      <c r="J48" s="89" t="s">
        <v>120</v>
      </c>
      <c r="K48" s="89">
        <f>C48*D48*E48</f>
        <v>41.448</v>
      </c>
      <c r="L48" s="124" t="s">
        <v>25</v>
      </c>
    </row>
    <row r="49" spans="1:12" ht="60">
      <c r="A49" s="64" t="s">
        <v>29</v>
      </c>
      <c r="B49" s="62" t="s">
        <v>28</v>
      </c>
      <c r="C49" s="121">
        <f>C48</f>
        <v>0.44</v>
      </c>
      <c r="D49" s="121">
        <f>D48</f>
        <v>628</v>
      </c>
      <c r="E49" s="89" t="s">
        <v>120</v>
      </c>
      <c r="F49" s="89" t="s">
        <v>120</v>
      </c>
      <c r="G49" s="89" t="s">
        <v>120</v>
      </c>
      <c r="H49" s="89" t="s">
        <v>120</v>
      </c>
      <c r="I49" s="89" t="s">
        <v>120</v>
      </c>
      <c r="J49" s="89" t="s">
        <v>120</v>
      </c>
      <c r="K49" s="95">
        <f>C49*D49</f>
        <v>276.32</v>
      </c>
      <c r="L49" s="73" t="s">
        <v>27</v>
      </c>
    </row>
    <row r="50" spans="1:12" ht="60">
      <c r="A50" s="64" t="s">
        <v>26</v>
      </c>
      <c r="B50" s="62" t="s">
        <v>135</v>
      </c>
      <c r="C50" s="121"/>
      <c r="D50" s="121"/>
      <c r="E50" s="89"/>
      <c r="F50" s="89"/>
      <c r="G50" s="87">
        <v>5.49</v>
      </c>
      <c r="H50" s="89">
        <f>K48*J50</f>
        <v>51.81</v>
      </c>
      <c r="I50" s="89"/>
      <c r="J50" s="89">
        <v>1.25</v>
      </c>
      <c r="K50" s="95">
        <f>G50*H50</f>
        <v>284.43690000000004</v>
      </c>
      <c r="L50" s="73" t="s">
        <v>136</v>
      </c>
    </row>
    <row r="51" spans="1:12" ht="15">
      <c r="A51" s="201" t="s">
        <v>137</v>
      </c>
      <c r="B51" s="221"/>
      <c r="C51" s="221"/>
      <c r="D51" s="221"/>
      <c r="E51" s="221"/>
      <c r="F51" s="221"/>
      <c r="G51" s="221"/>
      <c r="H51" s="221"/>
      <c r="I51" s="221"/>
      <c r="J51" s="221"/>
      <c r="K51" s="221"/>
      <c r="L51" s="202"/>
    </row>
    <row r="52" spans="1:12" ht="45">
      <c r="A52" s="74" t="s">
        <v>24</v>
      </c>
      <c r="B52" s="93" t="s">
        <v>9</v>
      </c>
      <c r="C52" s="76" t="s">
        <v>120</v>
      </c>
      <c r="D52" s="86"/>
      <c r="E52" s="76" t="s">
        <v>120</v>
      </c>
      <c r="F52" s="76" t="s">
        <v>120</v>
      </c>
      <c r="G52" s="76" t="s">
        <v>120</v>
      </c>
      <c r="H52" s="76">
        <f>D52*I52</f>
        <v>0</v>
      </c>
      <c r="I52" s="76">
        <v>0.13</v>
      </c>
      <c r="J52" s="76"/>
      <c r="K52" s="76">
        <f>D52</f>
        <v>0</v>
      </c>
      <c r="L52" s="75" t="s">
        <v>3</v>
      </c>
    </row>
    <row r="53" spans="1:12" ht="225">
      <c r="A53" s="74" t="s">
        <v>21</v>
      </c>
      <c r="B53" s="93" t="s">
        <v>154</v>
      </c>
      <c r="C53" s="76">
        <v>0.9</v>
      </c>
      <c r="D53" s="76">
        <f>D52</f>
        <v>0</v>
      </c>
      <c r="E53" s="76">
        <v>1</v>
      </c>
      <c r="F53" s="76" t="s">
        <v>120</v>
      </c>
      <c r="G53" s="76" t="s">
        <v>120</v>
      </c>
      <c r="H53" s="76" t="s">
        <v>120</v>
      </c>
      <c r="I53" s="76" t="s">
        <v>120</v>
      </c>
      <c r="J53" s="76" t="s">
        <v>120</v>
      </c>
      <c r="K53" s="76">
        <f>C53*D53*E53</f>
        <v>0</v>
      </c>
      <c r="L53" s="75" t="s">
        <v>25</v>
      </c>
    </row>
    <row r="54" spans="1:12" ht="75">
      <c r="A54" s="74" t="s">
        <v>18</v>
      </c>
      <c r="B54" s="93" t="s">
        <v>158</v>
      </c>
      <c r="C54" s="76">
        <v>0.9</v>
      </c>
      <c r="D54" s="76">
        <f>D52</f>
        <v>0</v>
      </c>
      <c r="E54" s="76" t="s">
        <v>120</v>
      </c>
      <c r="F54" s="76" t="s">
        <v>120</v>
      </c>
      <c r="G54" s="76" t="s">
        <v>120</v>
      </c>
      <c r="H54" s="76" t="s">
        <v>120</v>
      </c>
      <c r="I54" s="76" t="s">
        <v>120</v>
      </c>
      <c r="J54" s="76" t="s">
        <v>120</v>
      </c>
      <c r="K54" s="76">
        <f>C54*D54</f>
        <v>0</v>
      </c>
      <c r="L54" s="75" t="s">
        <v>25</v>
      </c>
    </row>
    <row r="55" spans="1:12" ht="105">
      <c r="A55" s="64" t="s">
        <v>16</v>
      </c>
      <c r="B55" s="93" t="s">
        <v>159</v>
      </c>
      <c r="C55" s="121">
        <v>0.9</v>
      </c>
      <c r="D55" s="121">
        <f>D53</f>
        <v>0</v>
      </c>
      <c r="E55" s="121">
        <f>E53</f>
        <v>1</v>
      </c>
      <c r="F55" s="89" t="s">
        <v>120</v>
      </c>
      <c r="G55" s="89" t="s">
        <v>120</v>
      </c>
      <c r="H55" s="89" t="s">
        <v>120</v>
      </c>
      <c r="I55" s="89" t="s">
        <v>120</v>
      </c>
      <c r="J55" s="89" t="s">
        <v>120</v>
      </c>
      <c r="K55" s="95">
        <f>K53-H52</f>
        <v>0</v>
      </c>
      <c r="L55" s="73" t="s">
        <v>25</v>
      </c>
    </row>
    <row r="56" spans="1:12" ht="120">
      <c r="A56" s="64" t="s">
        <v>13</v>
      </c>
      <c r="B56" s="93" t="s">
        <v>160</v>
      </c>
      <c r="C56" s="121" t="s">
        <v>120</v>
      </c>
      <c r="D56" s="121">
        <f>D52</f>
        <v>0</v>
      </c>
      <c r="E56" s="121" t="s">
        <v>120</v>
      </c>
      <c r="F56" s="89" t="s">
        <v>120</v>
      </c>
      <c r="G56" s="89" t="s">
        <v>120</v>
      </c>
      <c r="H56" s="89" t="s">
        <v>120</v>
      </c>
      <c r="I56" s="89" t="s">
        <v>120</v>
      </c>
      <c r="J56" s="89" t="s">
        <v>120</v>
      </c>
      <c r="K56" s="95">
        <f>D56</f>
        <v>0</v>
      </c>
      <c r="L56" s="73" t="s">
        <v>3</v>
      </c>
    </row>
    <row r="57" spans="1:12" ht="60">
      <c r="A57" s="64" t="s">
        <v>11</v>
      </c>
      <c r="B57" s="63" t="s">
        <v>161</v>
      </c>
      <c r="C57" s="89" t="s">
        <v>120</v>
      </c>
      <c r="D57" s="89" t="s">
        <v>120</v>
      </c>
      <c r="E57" s="89" t="s">
        <v>120</v>
      </c>
      <c r="F57" s="89" t="s">
        <v>120</v>
      </c>
      <c r="G57" s="87"/>
      <c r="H57" s="89">
        <f>H52</f>
        <v>0</v>
      </c>
      <c r="I57" s="89" t="s">
        <v>120</v>
      </c>
      <c r="J57" s="89">
        <v>1.25</v>
      </c>
      <c r="K57" s="89">
        <f>G57*H57*J57</f>
        <v>0</v>
      </c>
      <c r="L57" s="124" t="s">
        <v>72</v>
      </c>
    </row>
    <row r="58" spans="1:12" ht="45">
      <c r="A58" s="64" t="s">
        <v>8</v>
      </c>
      <c r="B58" s="62" t="s">
        <v>12</v>
      </c>
      <c r="C58" s="89" t="s">
        <v>120</v>
      </c>
      <c r="D58" s="87"/>
      <c r="E58" s="89" t="s">
        <v>120</v>
      </c>
      <c r="F58" s="89" t="s">
        <v>120</v>
      </c>
      <c r="G58" s="97" t="s">
        <v>120</v>
      </c>
      <c r="H58" s="89">
        <f>D58*I58</f>
        <v>0</v>
      </c>
      <c r="I58" s="89">
        <f>3.14*((0.3)^2)</f>
        <v>0.2826</v>
      </c>
      <c r="J58" s="89" t="s">
        <v>120</v>
      </c>
      <c r="K58" s="89">
        <f>D58</f>
        <v>0</v>
      </c>
      <c r="L58" s="124" t="s">
        <v>3</v>
      </c>
    </row>
    <row r="59" spans="1:12" ht="225">
      <c r="A59" s="64" t="s">
        <v>7</v>
      </c>
      <c r="B59" s="93" t="s">
        <v>155</v>
      </c>
      <c r="C59" s="89">
        <v>1.15</v>
      </c>
      <c r="D59" s="121">
        <f>D58</f>
        <v>0</v>
      </c>
      <c r="E59" s="89">
        <f>0.6+0.6</f>
        <v>1.2</v>
      </c>
      <c r="F59" s="89" t="s">
        <v>120</v>
      </c>
      <c r="G59" s="97" t="s">
        <v>120</v>
      </c>
      <c r="H59" s="89" t="s">
        <v>120</v>
      </c>
      <c r="I59" s="89" t="s">
        <v>120</v>
      </c>
      <c r="J59" s="89" t="s">
        <v>120</v>
      </c>
      <c r="K59" s="89">
        <f>C59*D59*E59</f>
        <v>0</v>
      </c>
      <c r="L59" s="124" t="s">
        <v>25</v>
      </c>
    </row>
    <row r="60" spans="1:12" ht="75">
      <c r="A60" s="64" t="s">
        <v>138</v>
      </c>
      <c r="B60" s="93" t="s">
        <v>162</v>
      </c>
      <c r="C60" s="89">
        <f>C59</f>
        <v>1.15</v>
      </c>
      <c r="D60" s="121">
        <f>D58</f>
        <v>0</v>
      </c>
      <c r="E60" s="89" t="s">
        <v>120</v>
      </c>
      <c r="F60" s="89" t="s">
        <v>120</v>
      </c>
      <c r="G60" s="97" t="s">
        <v>120</v>
      </c>
      <c r="H60" s="89" t="s">
        <v>120</v>
      </c>
      <c r="I60" s="89" t="s">
        <v>120</v>
      </c>
      <c r="J60" s="89" t="s">
        <v>120</v>
      </c>
      <c r="K60" s="89">
        <f>C60*D60</f>
        <v>0</v>
      </c>
      <c r="L60" s="124" t="s">
        <v>27</v>
      </c>
    </row>
    <row r="61" spans="1:12" ht="120">
      <c r="A61" s="64" t="s">
        <v>139</v>
      </c>
      <c r="B61" s="93" t="s">
        <v>163</v>
      </c>
      <c r="C61" s="89">
        <f>C59</f>
        <v>1.15</v>
      </c>
      <c r="D61" s="121">
        <f>D58</f>
        <v>0</v>
      </c>
      <c r="E61" s="89">
        <f>E59</f>
        <v>1.2</v>
      </c>
      <c r="F61" s="89" t="s">
        <v>120</v>
      </c>
      <c r="G61" s="97" t="s">
        <v>120</v>
      </c>
      <c r="H61" s="89" t="s">
        <v>120</v>
      </c>
      <c r="I61" s="89" t="s">
        <v>120</v>
      </c>
      <c r="J61" s="89" t="s">
        <v>120</v>
      </c>
      <c r="K61" s="89">
        <f>(K59)-(H58)</f>
        <v>0</v>
      </c>
      <c r="L61" s="124" t="s">
        <v>25</v>
      </c>
    </row>
    <row r="62" spans="1:12" ht="120">
      <c r="A62" s="64" t="s">
        <v>140</v>
      </c>
      <c r="B62" s="93" t="s">
        <v>164</v>
      </c>
      <c r="C62" s="89" t="s">
        <v>120</v>
      </c>
      <c r="D62" s="121">
        <f>D58</f>
        <v>0</v>
      </c>
      <c r="E62" s="89" t="s">
        <v>120</v>
      </c>
      <c r="F62" s="89" t="s">
        <v>120</v>
      </c>
      <c r="G62" s="97" t="s">
        <v>120</v>
      </c>
      <c r="H62" s="89" t="s">
        <v>120</v>
      </c>
      <c r="I62" s="89" t="s">
        <v>120</v>
      </c>
      <c r="J62" s="89" t="s">
        <v>120</v>
      </c>
      <c r="K62" s="89">
        <f>D62</f>
        <v>0</v>
      </c>
      <c r="L62" s="124" t="s">
        <v>3</v>
      </c>
    </row>
    <row r="63" spans="1:12" ht="60">
      <c r="A63" s="64" t="s">
        <v>141</v>
      </c>
      <c r="B63" s="63" t="s">
        <v>165</v>
      </c>
      <c r="C63" s="89" t="s">
        <v>120</v>
      </c>
      <c r="D63" s="121" t="s">
        <v>120</v>
      </c>
      <c r="E63" s="89" t="s">
        <v>120</v>
      </c>
      <c r="F63" s="89" t="s">
        <v>120</v>
      </c>
      <c r="G63" s="87"/>
      <c r="H63" s="89">
        <f>H58</f>
        <v>0</v>
      </c>
      <c r="I63" s="89" t="s">
        <v>120</v>
      </c>
      <c r="J63" s="89">
        <v>1.25</v>
      </c>
      <c r="K63" s="89">
        <f>G63*H63*J63</f>
        <v>0</v>
      </c>
      <c r="L63" s="124" t="s">
        <v>136</v>
      </c>
    </row>
    <row r="64" spans="1:12" ht="90">
      <c r="A64" s="64" t="s">
        <v>142</v>
      </c>
      <c r="B64" s="62" t="s">
        <v>19</v>
      </c>
      <c r="C64" s="89" t="s">
        <v>120</v>
      </c>
      <c r="D64" s="89" t="s">
        <v>120</v>
      </c>
      <c r="E64" s="89" t="s">
        <v>120</v>
      </c>
      <c r="F64" s="87"/>
      <c r="G64" s="89" t="s">
        <v>120</v>
      </c>
      <c r="H64" s="89" t="s">
        <v>120</v>
      </c>
      <c r="I64" s="89" t="s">
        <v>120</v>
      </c>
      <c r="J64" s="89" t="s">
        <v>120</v>
      </c>
      <c r="K64" s="89">
        <f>F64</f>
        <v>0</v>
      </c>
      <c r="L64" s="124" t="s">
        <v>71</v>
      </c>
    </row>
    <row r="65" spans="1:12" ht="90">
      <c r="A65" s="64" t="s">
        <v>143</v>
      </c>
      <c r="B65" s="62" t="s">
        <v>17</v>
      </c>
      <c r="C65" s="89" t="s">
        <v>120</v>
      </c>
      <c r="D65" s="89" t="s">
        <v>120</v>
      </c>
      <c r="E65" s="89" t="s">
        <v>120</v>
      </c>
      <c r="F65" s="87"/>
      <c r="G65" s="89" t="s">
        <v>120</v>
      </c>
      <c r="H65" s="89" t="s">
        <v>120</v>
      </c>
      <c r="I65" s="89" t="s">
        <v>120</v>
      </c>
      <c r="J65" s="89" t="s">
        <v>120</v>
      </c>
      <c r="K65" s="89">
        <f>F65</f>
        <v>0</v>
      </c>
      <c r="L65" s="124" t="s">
        <v>71</v>
      </c>
    </row>
    <row r="66" spans="1:12" ht="60">
      <c r="A66" s="64" t="s">
        <v>144</v>
      </c>
      <c r="B66" s="62" t="s">
        <v>15</v>
      </c>
      <c r="C66" s="89" t="s">
        <v>120</v>
      </c>
      <c r="D66" s="89" t="s">
        <v>120</v>
      </c>
      <c r="E66" s="89" t="s">
        <v>120</v>
      </c>
      <c r="F66" s="121">
        <f>F65</f>
        <v>0</v>
      </c>
      <c r="G66" s="89" t="s">
        <v>120</v>
      </c>
      <c r="H66" s="89" t="s">
        <v>120</v>
      </c>
      <c r="I66" s="89" t="s">
        <v>120</v>
      </c>
      <c r="J66" s="89" t="s">
        <v>120</v>
      </c>
      <c r="K66" s="89">
        <f>F66</f>
        <v>0</v>
      </c>
      <c r="L66" s="124" t="s">
        <v>71</v>
      </c>
    </row>
  </sheetData>
  <sheetProtection algorithmName="SHA-512" hashValue="LejAUfWZ0Is8KubHV9a4DHjc9bVx3GWQKg/1PgDwMg03CHIE7Oya25w79JjtjRYa5sbliPMhA66ydzWtcxtMAA==" saltValue="R0dEkUro3Mh5Kw5eW61VCQ==" spinCount="100000" sheet="1" objects="1" scenarios="1"/>
  <mergeCells count="87">
    <mergeCell ref="A14:A15"/>
    <mergeCell ref="B14:B15"/>
    <mergeCell ref="H14:H15"/>
    <mergeCell ref="I14:L15"/>
    <mergeCell ref="A1:L1"/>
    <mergeCell ref="A2:L2"/>
    <mergeCell ref="A3:L3"/>
    <mergeCell ref="A5:L5"/>
    <mergeCell ref="B6:L6"/>
    <mergeCell ref="A7:A8"/>
    <mergeCell ref="B7:B8"/>
    <mergeCell ref="I7:I8"/>
    <mergeCell ref="J7:L8"/>
    <mergeCell ref="J9:L9"/>
    <mergeCell ref="J10:L10"/>
    <mergeCell ref="J11:L11"/>
    <mergeCell ref="J12:L12"/>
    <mergeCell ref="B13:L13"/>
    <mergeCell ref="I16:L16"/>
    <mergeCell ref="I17:L17"/>
    <mergeCell ref="I18:L18"/>
    <mergeCell ref="I19:L19"/>
    <mergeCell ref="A20:A21"/>
    <mergeCell ref="B20:B21"/>
    <mergeCell ref="G20:H21"/>
    <mergeCell ref="I20:L21"/>
    <mergeCell ref="A28:A29"/>
    <mergeCell ref="B28:B29"/>
    <mergeCell ref="G28:G29"/>
    <mergeCell ref="H28:L29"/>
    <mergeCell ref="G22:H22"/>
    <mergeCell ref="I22:L22"/>
    <mergeCell ref="B23:L23"/>
    <mergeCell ref="A24:A25"/>
    <mergeCell ref="B24:B25"/>
    <mergeCell ref="C24:D24"/>
    <mergeCell ref="E24:F24"/>
    <mergeCell ref="I24:I25"/>
    <mergeCell ref="J24:L25"/>
    <mergeCell ref="C25:D25"/>
    <mergeCell ref="E25:F25"/>
    <mergeCell ref="C26:D26"/>
    <mergeCell ref="E26:F26"/>
    <mergeCell ref="J26:L26"/>
    <mergeCell ref="B27:L27"/>
    <mergeCell ref="H30:L30"/>
    <mergeCell ref="H31:L31"/>
    <mergeCell ref="H32:L32"/>
    <mergeCell ref="A33:A34"/>
    <mergeCell ref="B33:B34"/>
    <mergeCell ref="C33:D33"/>
    <mergeCell ref="E33:F33"/>
    <mergeCell ref="G33:G34"/>
    <mergeCell ref="H33:L34"/>
    <mergeCell ref="C34:D34"/>
    <mergeCell ref="E34:F34"/>
    <mergeCell ref="C35:D35"/>
    <mergeCell ref="E35:F35"/>
    <mergeCell ref="H35:L35"/>
    <mergeCell ref="C36:D36"/>
    <mergeCell ref="E36:F36"/>
    <mergeCell ref="H36:L36"/>
    <mergeCell ref="H39:L40"/>
    <mergeCell ref="C40:D40"/>
    <mergeCell ref="E40:F40"/>
    <mergeCell ref="C37:D37"/>
    <mergeCell ref="E37:F37"/>
    <mergeCell ref="H37:L37"/>
    <mergeCell ref="C38:D38"/>
    <mergeCell ref="E38:F38"/>
    <mergeCell ref="H38:L38"/>
    <mergeCell ref="A39:A40"/>
    <mergeCell ref="B39:B40"/>
    <mergeCell ref="C39:D39"/>
    <mergeCell ref="E39:F39"/>
    <mergeCell ref="G39:G40"/>
    <mergeCell ref="A45:L45"/>
    <mergeCell ref="A51:L51"/>
    <mergeCell ref="C41:D41"/>
    <mergeCell ref="E41:F41"/>
    <mergeCell ref="H41:L41"/>
    <mergeCell ref="B42:L42"/>
    <mergeCell ref="A43:A44"/>
    <mergeCell ref="B43:B44"/>
    <mergeCell ref="J43:J44"/>
    <mergeCell ref="K43:K44"/>
    <mergeCell ref="L43:L44"/>
  </mergeCells>
  <dataValidations count="1">
    <dataValidation type="decimal" allowBlank="1" showInputMessage="1" showErrorMessage="1" sqref="E10">
      <formula1>0.1</formula1>
      <formula2>0.15</formula2>
    </dataValidation>
  </dataValidations>
  <hyperlinks>
    <hyperlink ref="L49" r:id="rId1" display="m@"/>
  </hyperlinks>
  <printOptions/>
  <pageMargins left="0.5118110236220472" right="0.5118110236220472" top="1.3779527559055118" bottom="1.1811023622047245" header="0.31496062992125984" footer="0.31496062992125984"/>
  <pageSetup horizontalDpi="360" verticalDpi="360" orientation="portrait" paperSize="9" scale="51" r:id="rId5"/>
  <headerFooter scaleWithDoc="0">
    <oddHeader>&amp;C&amp;G</oddHeader>
    <oddFooter>&amp;C&amp;G&amp;R&amp;G</oddFooter>
  </headerFooter>
  <legacyDrawing r:id="rId3"/>
  <legacyDrawingHF r:id="rId4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view="pageBreakPreview" zoomScaleSheetLayoutView="100" workbookViewId="0" topLeftCell="A1">
      <selection activeCell="A7" sqref="A7:K7"/>
    </sheetView>
  </sheetViews>
  <sheetFormatPr defaultColWidth="9.140625" defaultRowHeight="15"/>
  <cols>
    <col min="2" max="2" width="10.57421875" style="0" customWidth="1"/>
    <col min="4" max="4" width="12.140625" style="0" customWidth="1"/>
    <col min="5" max="5" width="30.57421875" style="0" customWidth="1"/>
    <col min="6" max="6" width="6.7109375" style="0" customWidth="1"/>
    <col min="7" max="7" width="17.421875" style="0" customWidth="1"/>
    <col min="8" max="8" width="14.421875" style="0" customWidth="1"/>
    <col min="9" max="9" width="11.8515625" style="0" customWidth="1"/>
    <col min="10" max="11" width="14.421875" style="0" customWidth="1"/>
  </cols>
  <sheetData>
    <row r="1" spans="1:11" ht="18.75">
      <c r="A1" s="130" t="s">
        <v>70</v>
      </c>
      <c r="B1" s="131"/>
      <c r="C1" s="131"/>
      <c r="D1" s="131"/>
      <c r="E1" s="131"/>
      <c r="F1" s="131"/>
      <c r="G1" s="131"/>
      <c r="H1" s="131"/>
      <c r="I1" s="131"/>
      <c r="J1" s="131"/>
      <c r="K1" s="79"/>
    </row>
    <row r="2" spans="1:11" ht="18.75">
      <c r="A2" s="143" t="s">
        <v>167</v>
      </c>
      <c r="B2" s="144"/>
      <c r="C2" s="144"/>
      <c r="D2" s="144"/>
      <c r="E2" s="144"/>
      <c r="F2" s="144"/>
      <c r="G2" s="144"/>
      <c r="H2" s="144"/>
      <c r="I2" s="144"/>
      <c r="J2" s="144"/>
      <c r="K2" s="145"/>
    </row>
    <row r="3" spans="1:11" ht="18.75">
      <c r="A3" s="132" t="s">
        <v>69</v>
      </c>
      <c r="B3" s="133"/>
      <c r="C3" s="133"/>
      <c r="D3" s="133"/>
      <c r="E3" s="133"/>
      <c r="F3" s="133"/>
      <c r="G3" s="133"/>
      <c r="H3" s="133"/>
      <c r="I3" s="133"/>
      <c r="J3" s="133"/>
      <c r="K3" s="18"/>
    </row>
    <row r="4" spans="1:11" ht="18.75">
      <c r="A4" s="17"/>
      <c r="B4" s="122"/>
      <c r="C4" s="122"/>
      <c r="D4" s="122"/>
      <c r="E4" s="122"/>
      <c r="F4" s="122"/>
      <c r="G4" s="122"/>
      <c r="H4" s="122"/>
      <c r="I4" s="137" t="s">
        <v>68</v>
      </c>
      <c r="J4" s="137"/>
      <c r="K4" s="80">
        <v>14.02</v>
      </c>
    </row>
    <row r="5" spans="1:11" ht="15">
      <c r="A5" s="15" t="s">
        <v>67</v>
      </c>
      <c r="B5" s="14"/>
      <c r="C5" s="14"/>
      <c r="D5" s="14"/>
      <c r="E5" s="14"/>
      <c r="F5" s="14"/>
      <c r="G5" s="14"/>
      <c r="H5" s="13"/>
      <c r="I5" s="137" t="s">
        <v>66</v>
      </c>
      <c r="J5" s="137"/>
      <c r="K5" s="80">
        <v>20.97</v>
      </c>
    </row>
    <row r="6" spans="1:14" ht="15">
      <c r="A6" s="15"/>
      <c r="B6" s="14"/>
      <c r="C6" s="14"/>
      <c r="D6" s="14"/>
      <c r="E6" s="14"/>
      <c r="F6" s="14"/>
      <c r="G6" s="14"/>
      <c r="H6" s="13"/>
      <c r="I6" s="13"/>
      <c r="J6" s="116"/>
      <c r="K6" s="12"/>
      <c r="N6" s="78"/>
    </row>
    <row r="7" spans="1:13" ht="18.75">
      <c r="A7" s="134" t="s">
        <v>178</v>
      </c>
      <c r="B7" s="135"/>
      <c r="C7" s="135"/>
      <c r="D7" s="135"/>
      <c r="E7" s="135"/>
      <c r="F7" s="135"/>
      <c r="G7" s="135"/>
      <c r="H7" s="135"/>
      <c r="I7" s="135"/>
      <c r="J7" s="135"/>
      <c r="K7" s="136"/>
      <c r="M7" s="11"/>
    </row>
    <row r="8" spans="1:11" ht="51.75">
      <c r="A8" s="115" t="s">
        <v>65</v>
      </c>
      <c r="B8" s="115" t="s">
        <v>64</v>
      </c>
      <c r="C8" s="115" t="s">
        <v>63</v>
      </c>
      <c r="D8" s="10" t="s">
        <v>62</v>
      </c>
      <c r="E8" s="115" t="s">
        <v>61</v>
      </c>
      <c r="F8" s="115" t="s">
        <v>60</v>
      </c>
      <c r="G8" s="10" t="s">
        <v>59</v>
      </c>
      <c r="H8" s="10" t="s">
        <v>106</v>
      </c>
      <c r="I8" s="10" t="s">
        <v>58</v>
      </c>
      <c r="J8" s="52" t="s">
        <v>57</v>
      </c>
      <c r="K8" s="52" t="s">
        <v>56</v>
      </c>
    </row>
    <row r="9" spans="1:11" ht="21" customHeight="1">
      <c r="A9" s="118">
        <v>1</v>
      </c>
      <c r="B9" s="8"/>
      <c r="C9" s="8"/>
      <c r="D9" s="8"/>
      <c r="E9" s="123" t="s">
        <v>55</v>
      </c>
      <c r="F9" s="6"/>
      <c r="G9" s="6"/>
      <c r="H9" s="25"/>
      <c r="I9" s="25"/>
      <c r="J9" s="53"/>
      <c r="K9" s="53"/>
    </row>
    <row r="10" spans="1:13" ht="30">
      <c r="A10" s="124" t="s">
        <v>54</v>
      </c>
      <c r="B10" s="2">
        <v>72961</v>
      </c>
      <c r="C10" s="2" t="s">
        <v>6</v>
      </c>
      <c r="D10" s="2" t="s">
        <v>5</v>
      </c>
      <c r="E10" s="62" t="s">
        <v>53</v>
      </c>
      <c r="F10" s="124" t="s">
        <v>27</v>
      </c>
      <c r="G10" s="89">
        <f>'[9]MEMORIAL QUANT. CBUQ'!I9</f>
        <v>1740.48</v>
      </c>
      <c r="H10" s="89">
        <v>1.24</v>
      </c>
      <c r="I10" s="89">
        <f>IF(D10="S",($K$5/100)*H10,($K$4/100)*H10)+H10</f>
        <v>1.500028</v>
      </c>
      <c r="J10" s="89">
        <f>G10*H10</f>
        <v>2158.1952</v>
      </c>
      <c r="K10" s="89">
        <f>I10*G10</f>
        <v>2610.76873344</v>
      </c>
      <c r="M10" s="78"/>
    </row>
    <row r="11" spans="1:11" ht="90">
      <c r="A11" s="124" t="s">
        <v>52</v>
      </c>
      <c r="B11" s="88">
        <v>96387</v>
      </c>
      <c r="C11" s="2" t="s">
        <v>6</v>
      </c>
      <c r="D11" s="2" t="s">
        <v>5</v>
      </c>
      <c r="E11" s="62" t="s">
        <v>51</v>
      </c>
      <c r="F11" s="124" t="s">
        <v>25</v>
      </c>
      <c r="G11" s="89">
        <f>'[9]MEMORIAL QUANT. CBUQ'!I10</f>
        <v>261.072</v>
      </c>
      <c r="H11" s="89">
        <v>6.52</v>
      </c>
      <c r="I11" s="89">
        <f aca="true" t="shared" si="0" ref="I11:I13">IF(D11="S",($K$5/100)*H11,($K$4/100)*H11)+H11</f>
        <v>7.887243999999999</v>
      </c>
      <c r="J11" s="89">
        <f aca="true" t="shared" si="1" ref="J11:J13">G11*H11</f>
        <v>1702.1894399999999</v>
      </c>
      <c r="K11" s="89">
        <f aca="true" t="shared" si="2" ref="K11:K13">I11*G11</f>
        <v>2059.1385655679996</v>
      </c>
    </row>
    <row r="12" spans="1:11" ht="64.5" customHeight="1">
      <c r="A12" s="124" t="s">
        <v>95</v>
      </c>
      <c r="B12" s="88" t="s">
        <v>97</v>
      </c>
      <c r="C12" s="2" t="s">
        <v>6</v>
      </c>
      <c r="D12" s="2" t="s">
        <v>5</v>
      </c>
      <c r="E12" s="62" t="s">
        <v>98</v>
      </c>
      <c r="F12" s="124" t="s">
        <v>25</v>
      </c>
      <c r="G12" s="89">
        <f>'[9]MEMORIAL QUANT. CBUQ'!I11</f>
        <v>261.072</v>
      </c>
      <c r="H12" s="89">
        <v>4.44</v>
      </c>
      <c r="I12" s="89">
        <f t="shared" si="0"/>
        <v>5.371068</v>
      </c>
      <c r="J12" s="89">
        <f t="shared" si="1"/>
        <v>1159.1596800000002</v>
      </c>
      <c r="K12" s="89">
        <f t="shared" si="2"/>
        <v>1402.2354648960002</v>
      </c>
    </row>
    <row r="13" spans="1:11" ht="60">
      <c r="A13" s="124" t="s">
        <v>96</v>
      </c>
      <c r="B13" s="4">
        <v>72838</v>
      </c>
      <c r="C13" s="2" t="s">
        <v>6</v>
      </c>
      <c r="D13" s="2" t="s">
        <v>5</v>
      </c>
      <c r="E13" s="63" t="s">
        <v>109</v>
      </c>
      <c r="F13" s="3" t="s">
        <v>99</v>
      </c>
      <c r="G13" s="89">
        <f>'[9]MEMORIAL QUANT. CBUQ'!I12</f>
        <v>1152.8939520000001</v>
      </c>
      <c r="H13" s="89">
        <v>0.85</v>
      </c>
      <c r="I13" s="89">
        <f t="shared" si="0"/>
        <v>1.028245</v>
      </c>
      <c r="J13" s="89">
        <f t="shared" si="1"/>
        <v>979.9598592000001</v>
      </c>
      <c r="K13" s="89">
        <f t="shared" si="2"/>
        <v>1185.4574416742403</v>
      </c>
    </row>
    <row r="14" spans="1:11" ht="15">
      <c r="A14" s="126" t="s">
        <v>2</v>
      </c>
      <c r="B14" s="127"/>
      <c r="C14" s="127"/>
      <c r="D14" s="127"/>
      <c r="E14" s="127"/>
      <c r="F14" s="127"/>
      <c r="G14" s="127"/>
      <c r="H14" s="127"/>
      <c r="I14" s="128"/>
      <c r="J14" s="54">
        <f>SUM(J10:J13)</f>
        <v>5999.504179200001</v>
      </c>
      <c r="K14" s="54">
        <f>SUM(K10:K13)</f>
        <v>7257.600205578239</v>
      </c>
    </row>
    <row r="15" spans="1:11" ht="33" customHeight="1">
      <c r="A15" s="118">
        <v>2</v>
      </c>
      <c r="B15" s="8"/>
      <c r="C15" s="8"/>
      <c r="D15" s="8"/>
      <c r="E15" s="123" t="s">
        <v>50</v>
      </c>
      <c r="F15" s="6"/>
      <c r="G15" s="6"/>
      <c r="H15" s="25"/>
      <c r="I15" s="25"/>
      <c r="J15" s="53"/>
      <c r="K15" s="53"/>
    </row>
    <row r="16" spans="1:11" ht="30">
      <c r="A16" s="5" t="s">
        <v>49</v>
      </c>
      <c r="B16" s="4">
        <v>96401</v>
      </c>
      <c r="C16" s="4" t="s">
        <v>6</v>
      </c>
      <c r="D16" s="4" t="s">
        <v>5</v>
      </c>
      <c r="E16" s="63" t="s">
        <v>100</v>
      </c>
      <c r="F16" s="3" t="s">
        <v>27</v>
      </c>
      <c r="G16" s="26">
        <f>'[9]MEMORIAL QUANT. CBUQ'!H16</f>
        <v>1480</v>
      </c>
      <c r="H16" s="26">
        <v>4.29</v>
      </c>
      <c r="I16" s="89">
        <f>IF(D16="S",($K$5/100)*H16,($K$4/100)*H16)+H16</f>
        <v>5.189613</v>
      </c>
      <c r="J16" s="26">
        <f>G16*H16</f>
        <v>6349.2</v>
      </c>
      <c r="K16" s="89">
        <f>I16*G16</f>
        <v>7680.62724</v>
      </c>
    </row>
    <row r="17" spans="1:11" ht="84" customHeight="1">
      <c r="A17" s="5" t="s">
        <v>48</v>
      </c>
      <c r="B17" s="4">
        <v>72840</v>
      </c>
      <c r="C17" s="4" t="s">
        <v>6</v>
      </c>
      <c r="D17" s="4" t="s">
        <v>5</v>
      </c>
      <c r="E17" s="63" t="s">
        <v>145</v>
      </c>
      <c r="F17" s="3" t="s">
        <v>99</v>
      </c>
      <c r="G17" s="26">
        <f>'[9]MEMORIAL QUANT. CBUQ'!H17</f>
        <v>127.87199999999999</v>
      </c>
      <c r="H17" s="26">
        <v>0.57</v>
      </c>
      <c r="I17" s="89">
        <f aca="true" t="shared" si="3" ref="I17:I20">IF(D17="S",($K$5/100)*H17,($K$4/100)*H17)+H17</f>
        <v>0.689529</v>
      </c>
      <c r="J17" s="26">
        <f>G17*H17</f>
        <v>72.88703999999998</v>
      </c>
      <c r="K17" s="89">
        <f>I17*G17</f>
        <v>88.17145228799998</v>
      </c>
    </row>
    <row r="18" spans="1:11" ht="75">
      <c r="A18" s="124" t="s">
        <v>47</v>
      </c>
      <c r="B18" s="2">
        <v>95996</v>
      </c>
      <c r="C18" s="2" t="s">
        <v>6</v>
      </c>
      <c r="D18" s="2" t="s">
        <v>5</v>
      </c>
      <c r="E18" s="62" t="s">
        <v>46</v>
      </c>
      <c r="F18" s="124" t="s">
        <v>25</v>
      </c>
      <c r="G18" s="89">
        <f>'[9]MEMORIAL QUANT. CBUQ'!H18</f>
        <v>74</v>
      </c>
      <c r="H18" s="89">
        <v>643.61</v>
      </c>
      <c r="I18" s="89">
        <f t="shared" si="3"/>
        <v>778.575017</v>
      </c>
      <c r="J18" s="26">
        <f>G18*H18</f>
        <v>47627.14</v>
      </c>
      <c r="K18" s="89">
        <f>I18*G18</f>
        <v>57614.551258</v>
      </c>
    </row>
    <row r="19" spans="1:11" ht="60">
      <c r="A19" s="124" t="s">
        <v>45</v>
      </c>
      <c r="B19" s="4">
        <v>95303</v>
      </c>
      <c r="C19" s="4" t="s">
        <v>6</v>
      </c>
      <c r="D19" s="4" t="s">
        <v>5</v>
      </c>
      <c r="E19" s="63" t="s">
        <v>44</v>
      </c>
      <c r="F19" s="3" t="s">
        <v>22</v>
      </c>
      <c r="G19" s="89">
        <f>'[9]MEMORIAL QUANT. CBUQ'!H19</f>
        <v>5328</v>
      </c>
      <c r="H19" s="89">
        <v>0.96</v>
      </c>
      <c r="I19" s="89">
        <f t="shared" si="3"/>
        <v>1.161312</v>
      </c>
      <c r="J19" s="26">
        <f>G19*H19</f>
        <v>5114.88</v>
      </c>
      <c r="K19" s="89">
        <f>I19*G19</f>
        <v>6187.470335999999</v>
      </c>
    </row>
    <row r="20" spans="1:11" ht="45">
      <c r="A20" s="124" t="s">
        <v>43</v>
      </c>
      <c r="B20" s="2">
        <v>94963</v>
      </c>
      <c r="C20" s="2" t="s">
        <v>6</v>
      </c>
      <c r="D20" s="2" t="s">
        <v>5</v>
      </c>
      <c r="E20" s="62" t="s">
        <v>146</v>
      </c>
      <c r="F20" s="124" t="s">
        <v>25</v>
      </c>
      <c r="G20" s="89">
        <f>'[9]MEMORIAL QUANT. CBUQ'!G22:H22</f>
        <v>0.42336</v>
      </c>
      <c r="H20" s="27">
        <v>345.06</v>
      </c>
      <c r="I20" s="89">
        <f t="shared" si="3"/>
        <v>417.419082</v>
      </c>
      <c r="J20" s="26">
        <f>G20*H20</f>
        <v>146.0846016</v>
      </c>
      <c r="K20" s="89">
        <f>I20*G20</f>
        <v>176.71854255552</v>
      </c>
    </row>
    <row r="21" spans="1:11" ht="15">
      <c r="A21" s="140" t="s">
        <v>2</v>
      </c>
      <c r="B21" s="141"/>
      <c r="C21" s="141"/>
      <c r="D21" s="141"/>
      <c r="E21" s="141"/>
      <c r="F21" s="141"/>
      <c r="G21" s="141"/>
      <c r="H21" s="141"/>
      <c r="I21" s="142"/>
      <c r="J21" s="54">
        <f>SUM(J16:J20)</f>
        <v>59310.191641599995</v>
      </c>
      <c r="K21" s="54">
        <f>SUM(K16:K20)</f>
        <v>71747.53882884352</v>
      </c>
    </row>
    <row r="22" spans="1:11" ht="15" customHeight="1">
      <c r="A22" s="118">
        <v>3</v>
      </c>
      <c r="B22" s="8"/>
      <c r="C22" s="8"/>
      <c r="D22" s="8"/>
      <c r="E22" s="123" t="s">
        <v>42</v>
      </c>
      <c r="F22" s="6"/>
      <c r="G22" s="6"/>
      <c r="H22" s="25"/>
      <c r="I22" s="25"/>
      <c r="J22" s="53"/>
      <c r="K22" s="53"/>
    </row>
    <row r="23" spans="1:11" ht="105">
      <c r="A23" s="124" t="s">
        <v>41</v>
      </c>
      <c r="B23" s="2">
        <v>94996</v>
      </c>
      <c r="C23" s="2" t="s">
        <v>6</v>
      </c>
      <c r="D23" s="2" t="s">
        <v>5</v>
      </c>
      <c r="E23" s="62" t="s">
        <v>113</v>
      </c>
      <c r="F23" s="124" t="s">
        <v>27</v>
      </c>
      <c r="G23" s="89">
        <f>'[9]MEMORIAL QUANT. CBUQ'!I26</f>
        <v>28.560000000000002</v>
      </c>
      <c r="H23" s="89">
        <v>83.62</v>
      </c>
      <c r="I23" s="89">
        <f aca="true" t="shared" si="4" ref="I23">IF(D23="S",($K$5/100)*H23,($K$4/100)*H23)+H23</f>
        <v>101.155114</v>
      </c>
      <c r="J23" s="89">
        <f>G23*H23</f>
        <v>2388.1872000000003</v>
      </c>
      <c r="K23" s="89">
        <f>G23*I23</f>
        <v>2888.99005584</v>
      </c>
    </row>
    <row r="24" spans="1:11" ht="15">
      <c r="A24" s="126" t="s">
        <v>2</v>
      </c>
      <c r="B24" s="127"/>
      <c r="C24" s="127"/>
      <c r="D24" s="127"/>
      <c r="E24" s="127"/>
      <c r="F24" s="127"/>
      <c r="G24" s="127"/>
      <c r="H24" s="127"/>
      <c r="I24" s="128"/>
      <c r="J24" s="54">
        <f>J23</f>
        <v>2388.1872000000003</v>
      </c>
      <c r="K24" s="54">
        <f>K23</f>
        <v>2888.99005584</v>
      </c>
    </row>
    <row r="25" spans="1:11" ht="21" customHeight="1">
      <c r="A25" s="118">
        <v>4</v>
      </c>
      <c r="B25" s="123"/>
      <c r="C25" s="123"/>
      <c r="D25" s="123"/>
      <c r="E25" s="123" t="s">
        <v>40</v>
      </c>
      <c r="F25" s="6"/>
      <c r="G25" s="6"/>
      <c r="H25" s="25"/>
      <c r="I25" s="25"/>
      <c r="J25" s="53"/>
      <c r="K25" s="53"/>
    </row>
    <row r="26" spans="1:11" ht="75">
      <c r="A26" s="124" t="s">
        <v>39</v>
      </c>
      <c r="B26" s="2">
        <v>72947</v>
      </c>
      <c r="C26" s="2" t="s">
        <v>6</v>
      </c>
      <c r="D26" s="2" t="s">
        <v>5</v>
      </c>
      <c r="E26" s="62" t="s">
        <v>147</v>
      </c>
      <c r="F26" s="124" t="s">
        <v>27</v>
      </c>
      <c r="G26" s="89">
        <f>SUM('[9]MEMORIAL QUANT. CBUQ'!G30:G31)</f>
        <v>150.54000000000002</v>
      </c>
      <c r="H26" s="89">
        <v>24.63</v>
      </c>
      <c r="I26" s="89">
        <f aca="true" t="shared" si="5" ref="I26:I29">IF(D26="S",($K$5/100)*H26,($K$4/100)*H26)+H26</f>
        <v>29.794911</v>
      </c>
      <c r="J26" s="89">
        <f>G26*H26</f>
        <v>3707.8002</v>
      </c>
      <c r="K26" s="89">
        <f>I26*G26</f>
        <v>4485.32590194</v>
      </c>
    </row>
    <row r="27" spans="1:11" ht="45">
      <c r="A27" s="124" t="s">
        <v>38</v>
      </c>
      <c r="B27" s="88">
        <v>36178</v>
      </c>
      <c r="C27" s="88" t="s">
        <v>6</v>
      </c>
      <c r="D27" s="88" t="s">
        <v>10</v>
      </c>
      <c r="E27" s="92" t="s">
        <v>122</v>
      </c>
      <c r="F27" s="90" t="s">
        <v>14</v>
      </c>
      <c r="G27" s="91">
        <f>'[9]MEMORIAL QUANT. CBUQ'!G32</f>
        <v>41.99999999999999</v>
      </c>
      <c r="H27" s="91">
        <v>6.67</v>
      </c>
      <c r="I27" s="89">
        <f t="shared" si="5"/>
        <v>7.605134</v>
      </c>
      <c r="J27" s="91">
        <v>0</v>
      </c>
      <c r="K27" s="91">
        <v>0</v>
      </c>
    </row>
    <row r="28" spans="1:11" ht="30">
      <c r="A28" s="124" t="s">
        <v>37</v>
      </c>
      <c r="B28" s="2">
        <v>34723</v>
      </c>
      <c r="C28" s="2" t="s">
        <v>6</v>
      </c>
      <c r="D28" s="2" t="s">
        <v>10</v>
      </c>
      <c r="E28" s="62" t="s">
        <v>36</v>
      </c>
      <c r="F28" s="124" t="s">
        <v>27</v>
      </c>
      <c r="G28" s="89">
        <f>SUM('[9]MEMORIAL QUANT. CBUQ'!G35:G38)</f>
        <v>1.175</v>
      </c>
      <c r="H28" s="89">
        <v>519.75</v>
      </c>
      <c r="I28" s="89">
        <f t="shared" si="5"/>
        <v>592.61895</v>
      </c>
      <c r="J28" s="89">
        <f>G28*H28</f>
        <v>610.7062500000001</v>
      </c>
      <c r="K28" s="89">
        <f>I28*G28</f>
        <v>696.3272662500001</v>
      </c>
    </row>
    <row r="29" spans="1:11" ht="60">
      <c r="A29" s="124" t="s">
        <v>132</v>
      </c>
      <c r="B29" s="2">
        <v>21013</v>
      </c>
      <c r="C29" s="2" t="s">
        <v>6</v>
      </c>
      <c r="D29" s="2" t="s">
        <v>10</v>
      </c>
      <c r="E29" s="92" t="s">
        <v>153</v>
      </c>
      <c r="F29" s="124" t="s">
        <v>3</v>
      </c>
      <c r="G29" s="89">
        <f>'[9]MEMORIAL QUANT. CBUQ'!G41</f>
        <v>22.4</v>
      </c>
      <c r="H29" s="89">
        <v>33.31</v>
      </c>
      <c r="I29" s="89">
        <f t="shared" si="5"/>
        <v>37.980062000000004</v>
      </c>
      <c r="J29" s="89">
        <f>G29*H29</f>
        <v>746.144</v>
      </c>
      <c r="K29" s="89">
        <f>G29*I29</f>
        <v>850.7533888</v>
      </c>
    </row>
    <row r="30" spans="1:11" ht="15">
      <c r="A30" s="126" t="s">
        <v>2</v>
      </c>
      <c r="B30" s="127"/>
      <c r="C30" s="127"/>
      <c r="D30" s="127"/>
      <c r="E30" s="127"/>
      <c r="F30" s="127"/>
      <c r="G30" s="127"/>
      <c r="H30" s="127"/>
      <c r="I30" s="128"/>
      <c r="J30" s="54">
        <f>SUM(J26:J29)</f>
        <v>5064.65045</v>
      </c>
      <c r="K30" s="54">
        <f>SUM(K26:K29)</f>
        <v>6032.40655699</v>
      </c>
    </row>
    <row r="31" spans="1:11" ht="15.75" customHeight="1">
      <c r="A31" s="118">
        <v>5</v>
      </c>
      <c r="B31" s="8"/>
      <c r="C31" s="8"/>
      <c r="D31" s="8"/>
      <c r="E31" s="123" t="s">
        <v>35</v>
      </c>
      <c r="F31" s="6"/>
      <c r="G31" s="6"/>
      <c r="H31" s="25"/>
      <c r="I31" s="25"/>
      <c r="J31" s="53"/>
      <c r="K31" s="53"/>
    </row>
    <row r="32" spans="1:11" ht="60">
      <c r="A32" s="5" t="s">
        <v>34</v>
      </c>
      <c r="B32" s="2">
        <v>94265</v>
      </c>
      <c r="C32" s="2" t="s">
        <v>6</v>
      </c>
      <c r="D32" s="4" t="s">
        <v>5</v>
      </c>
      <c r="E32" s="62" t="s">
        <v>33</v>
      </c>
      <c r="F32" s="26" t="s">
        <v>3</v>
      </c>
      <c r="G32" s="26">
        <f>'[9]MEMORIAL QUANT. CBUQ'!K46</f>
        <v>592</v>
      </c>
      <c r="H32" s="26">
        <v>31.39</v>
      </c>
      <c r="I32" s="89">
        <f aca="true" t="shared" si="6" ref="I32:I51">IF(D32="S",($K$5/100)*H32,($K$4/100)*H32)+H32</f>
        <v>37.972483</v>
      </c>
      <c r="J32" s="26">
        <f aca="true" t="shared" si="7" ref="J32:J51">G32*H32</f>
        <v>18582.88</v>
      </c>
      <c r="K32" s="89">
        <f aca="true" t="shared" si="8" ref="K32:K51">I32*G32</f>
        <v>22479.709936</v>
      </c>
    </row>
    <row r="33" spans="1:11" ht="60">
      <c r="A33" s="124" t="s">
        <v>32</v>
      </c>
      <c r="B33" s="2">
        <v>94281</v>
      </c>
      <c r="C33" s="2" t="s">
        <v>6</v>
      </c>
      <c r="D33" s="2" t="s">
        <v>5</v>
      </c>
      <c r="E33" s="62" t="s">
        <v>31</v>
      </c>
      <c r="F33" s="89" t="s">
        <v>3</v>
      </c>
      <c r="G33" s="89">
        <f>'[9]MEMORIAL QUANT. CBUQ'!K47</f>
        <v>592</v>
      </c>
      <c r="H33" s="89">
        <v>37.49</v>
      </c>
      <c r="I33" s="89">
        <f t="shared" si="6"/>
        <v>45.351653</v>
      </c>
      <c r="J33" s="26">
        <f t="shared" si="7"/>
        <v>22194.08</v>
      </c>
      <c r="K33" s="89">
        <f t="shared" si="8"/>
        <v>26848.178576</v>
      </c>
    </row>
    <row r="34" spans="1:11" ht="165">
      <c r="A34" s="124" t="s">
        <v>30</v>
      </c>
      <c r="B34" s="2">
        <v>90105</v>
      </c>
      <c r="C34" s="2" t="s">
        <v>6</v>
      </c>
      <c r="D34" s="2" t="s">
        <v>5</v>
      </c>
      <c r="E34" s="62" t="s">
        <v>151</v>
      </c>
      <c r="F34" s="89" t="s">
        <v>25</v>
      </c>
      <c r="G34" s="89">
        <f>'[9]MEMORIAL QUANT. CBUQ'!K48</f>
        <v>39.072</v>
      </c>
      <c r="H34" s="89">
        <v>11.93</v>
      </c>
      <c r="I34" s="89">
        <f t="shared" si="6"/>
        <v>14.431721</v>
      </c>
      <c r="J34" s="26">
        <f t="shared" si="7"/>
        <v>466.12896</v>
      </c>
      <c r="K34" s="89">
        <f t="shared" si="8"/>
        <v>563.876202912</v>
      </c>
    </row>
    <row r="35" spans="1:11" ht="60">
      <c r="A35" s="124" t="s">
        <v>29</v>
      </c>
      <c r="B35" s="2">
        <v>94097</v>
      </c>
      <c r="C35" s="2" t="s">
        <v>6</v>
      </c>
      <c r="D35" s="2" t="s">
        <v>5</v>
      </c>
      <c r="E35" s="62" t="s">
        <v>28</v>
      </c>
      <c r="F35" s="89" t="s">
        <v>27</v>
      </c>
      <c r="G35" s="89">
        <f>'[9]MEMORIAL QUANT. CBUQ'!K49</f>
        <v>260.48</v>
      </c>
      <c r="H35" s="89">
        <v>4.6</v>
      </c>
      <c r="I35" s="89">
        <f t="shared" si="6"/>
        <v>5.56462</v>
      </c>
      <c r="J35" s="26">
        <f t="shared" si="7"/>
        <v>1198.208</v>
      </c>
      <c r="K35" s="89">
        <f t="shared" si="8"/>
        <v>1449.4722176</v>
      </c>
    </row>
    <row r="36" spans="1:11" ht="45">
      <c r="A36" s="124" t="s">
        <v>26</v>
      </c>
      <c r="B36" s="2">
        <v>95290</v>
      </c>
      <c r="C36" s="2" t="s">
        <v>6</v>
      </c>
      <c r="D36" s="2" t="s">
        <v>5</v>
      </c>
      <c r="E36" s="92" t="s">
        <v>23</v>
      </c>
      <c r="F36" s="89" t="s">
        <v>136</v>
      </c>
      <c r="G36" s="89">
        <f>'[9]MEMORIAL QUANT. CBUQ'!K50</f>
        <v>268.13160000000005</v>
      </c>
      <c r="H36" s="89">
        <v>1.76</v>
      </c>
      <c r="I36" s="89">
        <f t="shared" si="6"/>
        <v>2.129072</v>
      </c>
      <c r="J36" s="26">
        <f t="shared" si="7"/>
        <v>471.9116160000001</v>
      </c>
      <c r="K36" s="89">
        <f aca="true" t="shared" si="9" ref="K36:K48">G36*I36</f>
        <v>570.8714818752001</v>
      </c>
    </row>
    <row r="37" spans="1:11" ht="30">
      <c r="A37" s="124" t="s">
        <v>24</v>
      </c>
      <c r="B37" s="2">
        <v>7781</v>
      </c>
      <c r="C37" s="2" t="s">
        <v>6</v>
      </c>
      <c r="D37" s="2" t="s">
        <v>10</v>
      </c>
      <c r="E37" s="62" t="s">
        <v>9</v>
      </c>
      <c r="F37" s="89" t="s">
        <v>3</v>
      </c>
      <c r="G37" s="89">
        <f>'[9]MEMORIAL QUANT. CBUQ'!K52</f>
        <v>0</v>
      </c>
      <c r="H37" s="89">
        <v>51.95</v>
      </c>
      <c r="I37" s="89">
        <f t="shared" si="6"/>
        <v>59.23339</v>
      </c>
      <c r="J37" s="26">
        <f t="shared" si="7"/>
        <v>0</v>
      </c>
      <c r="K37" s="89">
        <f t="shared" si="9"/>
        <v>0</v>
      </c>
    </row>
    <row r="38" spans="1:11" ht="165">
      <c r="A38" s="124" t="s">
        <v>21</v>
      </c>
      <c r="B38" s="2">
        <v>90106</v>
      </c>
      <c r="C38" s="2" t="s">
        <v>6</v>
      </c>
      <c r="D38" s="2" t="s">
        <v>5</v>
      </c>
      <c r="E38" s="62" t="s">
        <v>156</v>
      </c>
      <c r="F38" s="89" t="s">
        <v>25</v>
      </c>
      <c r="G38" s="89">
        <f>'[9]MEMORIAL QUANT. CBUQ'!K53</f>
        <v>0</v>
      </c>
      <c r="H38" s="89">
        <v>10.22</v>
      </c>
      <c r="I38" s="89">
        <f t="shared" si="6"/>
        <v>12.363134</v>
      </c>
      <c r="J38" s="26">
        <f t="shared" si="7"/>
        <v>0</v>
      </c>
      <c r="K38" s="89">
        <f t="shared" si="9"/>
        <v>0</v>
      </c>
    </row>
    <row r="39" spans="1:11" ht="60">
      <c r="A39" s="124" t="s">
        <v>18</v>
      </c>
      <c r="B39" s="2">
        <v>94097</v>
      </c>
      <c r="C39" s="2" t="s">
        <v>6</v>
      </c>
      <c r="D39" s="2" t="s">
        <v>5</v>
      </c>
      <c r="E39" s="62" t="s">
        <v>28</v>
      </c>
      <c r="F39" s="89" t="s">
        <v>25</v>
      </c>
      <c r="G39" s="89">
        <f>'[9]MEMORIAL QUANT. CBUQ'!K54</f>
        <v>0</v>
      </c>
      <c r="H39" s="89">
        <v>4.6</v>
      </c>
      <c r="I39" s="89">
        <f t="shared" si="6"/>
        <v>5.56462</v>
      </c>
      <c r="J39" s="26">
        <f t="shared" si="7"/>
        <v>0</v>
      </c>
      <c r="K39" s="89">
        <f t="shared" si="9"/>
        <v>0</v>
      </c>
    </row>
    <row r="40" spans="1:11" ht="99" customHeight="1">
      <c r="A40" s="124" t="s">
        <v>16</v>
      </c>
      <c r="B40" s="2">
        <v>93378</v>
      </c>
      <c r="C40" s="2" t="s">
        <v>6</v>
      </c>
      <c r="D40" s="2" t="s">
        <v>5</v>
      </c>
      <c r="E40" s="62" t="s">
        <v>148</v>
      </c>
      <c r="F40" s="89" t="s">
        <v>25</v>
      </c>
      <c r="G40" s="89">
        <f>'[9]MEMORIAL QUANT. CBUQ'!K55</f>
        <v>0</v>
      </c>
      <c r="H40" s="89">
        <v>19.6</v>
      </c>
      <c r="I40" s="89">
        <f t="shared" si="6"/>
        <v>23.710120000000003</v>
      </c>
      <c r="J40" s="26">
        <f t="shared" si="7"/>
        <v>0</v>
      </c>
      <c r="K40" s="89">
        <f t="shared" si="9"/>
        <v>0</v>
      </c>
    </row>
    <row r="41" spans="1:11" ht="95.25" customHeight="1">
      <c r="A41" s="124" t="s">
        <v>13</v>
      </c>
      <c r="B41" s="2">
        <v>92809</v>
      </c>
      <c r="C41" s="2" t="s">
        <v>6</v>
      </c>
      <c r="D41" s="2" t="s">
        <v>5</v>
      </c>
      <c r="E41" s="62" t="s">
        <v>149</v>
      </c>
      <c r="F41" s="89" t="s">
        <v>3</v>
      </c>
      <c r="G41" s="89">
        <f>'[9]MEMORIAL QUANT. CBUQ'!K56</f>
        <v>0</v>
      </c>
      <c r="H41" s="89">
        <v>37.54</v>
      </c>
      <c r="I41" s="89">
        <f t="shared" si="6"/>
        <v>45.412138</v>
      </c>
      <c r="J41" s="26">
        <f t="shared" si="7"/>
        <v>0</v>
      </c>
      <c r="K41" s="89">
        <f t="shared" si="9"/>
        <v>0</v>
      </c>
    </row>
    <row r="42" spans="1:11" ht="45">
      <c r="A42" s="124" t="s">
        <v>11</v>
      </c>
      <c r="B42" s="4">
        <v>95290</v>
      </c>
      <c r="C42" s="2" t="s">
        <v>6</v>
      </c>
      <c r="D42" s="2" t="s">
        <v>5</v>
      </c>
      <c r="E42" s="63" t="s">
        <v>23</v>
      </c>
      <c r="F42" s="26" t="s">
        <v>22</v>
      </c>
      <c r="G42" s="89">
        <f>'[9]MEMORIAL QUANT. CBUQ'!K57</f>
        <v>0</v>
      </c>
      <c r="H42" s="89">
        <v>1.76</v>
      </c>
      <c r="I42" s="89">
        <f t="shared" si="6"/>
        <v>2.129072</v>
      </c>
      <c r="J42" s="26">
        <f t="shared" si="7"/>
        <v>0</v>
      </c>
      <c r="K42" s="89">
        <f t="shared" si="9"/>
        <v>0</v>
      </c>
    </row>
    <row r="43" spans="1:11" ht="30">
      <c r="A43" s="124" t="s">
        <v>8</v>
      </c>
      <c r="B43" s="2">
        <v>7793</v>
      </c>
      <c r="C43" s="2" t="s">
        <v>6</v>
      </c>
      <c r="D43" s="2" t="s">
        <v>10</v>
      </c>
      <c r="E43" s="62" t="s">
        <v>12</v>
      </c>
      <c r="F43" s="89" t="s">
        <v>3</v>
      </c>
      <c r="G43" s="89">
        <f>'[9]MEMORIAL QUANT. CBUQ'!K58</f>
        <v>0</v>
      </c>
      <c r="H43" s="89">
        <v>104.87</v>
      </c>
      <c r="I43" s="89">
        <f t="shared" si="6"/>
        <v>119.57277400000001</v>
      </c>
      <c r="J43" s="26">
        <f t="shared" si="7"/>
        <v>0</v>
      </c>
      <c r="K43" s="89">
        <f t="shared" si="9"/>
        <v>0</v>
      </c>
    </row>
    <row r="44" spans="1:11" ht="165">
      <c r="A44" s="124" t="s">
        <v>7</v>
      </c>
      <c r="B44" s="2">
        <v>90106</v>
      </c>
      <c r="C44" s="2" t="s">
        <v>6</v>
      </c>
      <c r="D44" s="2" t="s">
        <v>5</v>
      </c>
      <c r="E44" s="63" t="s">
        <v>157</v>
      </c>
      <c r="F44" s="26" t="s">
        <v>25</v>
      </c>
      <c r="G44" s="89">
        <f>'[9]MEMORIAL QUANT. CBUQ'!K59</f>
        <v>0</v>
      </c>
      <c r="H44" s="89">
        <v>10.22</v>
      </c>
      <c r="I44" s="89">
        <f t="shared" si="6"/>
        <v>12.363134</v>
      </c>
      <c r="J44" s="26">
        <f t="shared" si="7"/>
        <v>0</v>
      </c>
      <c r="K44" s="89">
        <f t="shared" si="9"/>
        <v>0</v>
      </c>
    </row>
    <row r="45" spans="1:11" ht="89.25" customHeight="1">
      <c r="A45" s="124" t="s">
        <v>138</v>
      </c>
      <c r="B45" s="2">
        <v>94097</v>
      </c>
      <c r="C45" s="2" t="s">
        <v>6</v>
      </c>
      <c r="D45" s="2" t="s">
        <v>5</v>
      </c>
      <c r="E45" s="62" t="s">
        <v>28</v>
      </c>
      <c r="F45" s="89" t="s">
        <v>25</v>
      </c>
      <c r="G45" s="89">
        <f>'[9]MEMORIAL QUANT. CBUQ'!K60</f>
        <v>0</v>
      </c>
      <c r="H45" s="89">
        <v>4.6</v>
      </c>
      <c r="I45" s="89">
        <f t="shared" si="6"/>
        <v>5.56462</v>
      </c>
      <c r="J45" s="26">
        <f t="shared" si="7"/>
        <v>0</v>
      </c>
      <c r="K45" s="89">
        <f t="shared" si="9"/>
        <v>0</v>
      </c>
    </row>
    <row r="46" spans="1:11" ht="89.25" customHeight="1">
      <c r="A46" s="124" t="s">
        <v>139</v>
      </c>
      <c r="B46" s="2">
        <v>93378</v>
      </c>
      <c r="C46" s="2" t="s">
        <v>6</v>
      </c>
      <c r="D46" s="2" t="s">
        <v>5</v>
      </c>
      <c r="E46" s="62" t="s">
        <v>148</v>
      </c>
      <c r="F46" s="89" t="s">
        <v>25</v>
      </c>
      <c r="G46" s="89">
        <f>'[9]MEMORIAL QUANT. CBUQ'!K61</f>
        <v>0</v>
      </c>
      <c r="H46" s="89">
        <v>19.6</v>
      </c>
      <c r="I46" s="89">
        <f t="shared" si="6"/>
        <v>23.710120000000003</v>
      </c>
      <c r="J46" s="26">
        <f t="shared" si="7"/>
        <v>0</v>
      </c>
      <c r="K46" s="89">
        <f t="shared" si="9"/>
        <v>0</v>
      </c>
    </row>
    <row r="47" spans="1:11" ht="89.25" customHeight="1">
      <c r="A47" s="124" t="s">
        <v>140</v>
      </c>
      <c r="B47" s="2">
        <v>92811</v>
      </c>
      <c r="C47" s="2" t="s">
        <v>6</v>
      </c>
      <c r="D47" s="2" t="s">
        <v>5</v>
      </c>
      <c r="E47" s="62" t="s">
        <v>4</v>
      </c>
      <c r="F47" s="89" t="s">
        <v>3</v>
      </c>
      <c r="G47" s="89">
        <f>'[9]MEMORIAL QUANT. CBUQ'!K62</f>
        <v>0</v>
      </c>
      <c r="H47" s="89">
        <v>54.41</v>
      </c>
      <c r="I47" s="89">
        <f t="shared" si="6"/>
        <v>65.81977699999999</v>
      </c>
      <c r="J47" s="26">
        <f t="shared" si="7"/>
        <v>0</v>
      </c>
      <c r="K47" s="89">
        <f t="shared" si="9"/>
        <v>0</v>
      </c>
    </row>
    <row r="48" spans="1:11" ht="45">
      <c r="A48" s="124" t="s">
        <v>141</v>
      </c>
      <c r="B48" s="4">
        <v>95290</v>
      </c>
      <c r="C48" s="2" t="s">
        <v>6</v>
      </c>
      <c r="D48" s="2" t="s">
        <v>5</v>
      </c>
      <c r="E48" s="63" t="s">
        <v>23</v>
      </c>
      <c r="F48" s="26" t="s">
        <v>22</v>
      </c>
      <c r="G48" s="89">
        <f>'[9]MEMORIAL QUANT. CBUQ'!K63</f>
        <v>0</v>
      </c>
      <c r="H48" s="89">
        <v>1.76</v>
      </c>
      <c r="I48" s="89">
        <f t="shared" si="6"/>
        <v>2.129072</v>
      </c>
      <c r="J48" s="26">
        <f t="shared" si="7"/>
        <v>0</v>
      </c>
      <c r="K48" s="89">
        <f t="shared" si="9"/>
        <v>0</v>
      </c>
    </row>
    <row r="49" spans="1:11" ht="75">
      <c r="A49" s="124" t="s">
        <v>142</v>
      </c>
      <c r="B49" s="2">
        <v>83659</v>
      </c>
      <c r="C49" s="2" t="s">
        <v>20</v>
      </c>
      <c r="D49" s="2" t="s">
        <v>5</v>
      </c>
      <c r="E49" s="62" t="s">
        <v>19</v>
      </c>
      <c r="F49" s="89" t="s">
        <v>14</v>
      </c>
      <c r="G49" s="89">
        <f>'[9]MEMORIAL QUANT. CBUQ'!K64</f>
        <v>0</v>
      </c>
      <c r="H49" s="89">
        <v>694.56</v>
      </c>
      <c r="I49" s="89">
        <f t="shared" si="6"/>
        <v>840.2092319999999</v>
      </c>
      <c r="J49" s="26">
        <f t="shared" si="7"/>
        <v>0</v>
      </c>
      <c r="K49" s="89">
        <f t="shared" si="8"/>
        <v>0</v>
      </c>
    </row>
    <row r="50" spans="1:11" ht="75">
      <c r="A50" s="124" t="s">
        <v>143</v>
      </c>
      <c r="B50" s="2" t="s">
        <v>150</v>
      </c>
      <c r="C50" s="2" t="s">
        <v>6</v>
      </c>
      <c r="D50" s="2" t="s">
        <v>5</v>
      </c>
      <c r="E50" s="62" t="s">
        <v>17</v>
      </c>
      <c r="F50" s="89" t="s">
        <v>14</v>
      </c>
      <c r="G50" s="89">
        <f>'[9]MEMORIAL QUANT. CBUQ'!K65</f>
        <v>0</v>
      </c>
      <c r="H50" s="89">
        <v>332.61</v>
      </c>
      <c r="I50" s="89">
        <f t="shared" si="6"/>
        <v>402.358317</v>
      </c>
      <c r="J50" s="26">
        <f t="shared" si="7"/>
        <v>0</v>
      </c>
      <c r="K50" s="89">
        <f t="shared" si="8"/>
        <v>0</v>
      </c>
    </row>
    <row r="51" spans="1:11" ht="60">
      <c r="A51" s="124" t="s">
        <v>144</v>
      </c>
      <c r="B51" s="2">
        <v>21090</v>
      </c>
      <c r="C51" s="2" t="s">
        <v>6</v>
      </c>
      <c r="D51" s="2" t="s">
        <v>10</v>
      </c>
      <c r="E51" s="62" t="s">
        <v>15</v>
      </c>
      <c r="F51" s="89" t="s">
        <v>14</v>
      </c>
      <c r="G51" s="89">
        <f>'[9]MEMORIAL QUANT. CBUQ'!K66</f>
        <v>0</v>
      </c>
      <c r="H51" s="89">
        <v>431.62</v>
      </c>
      <c r="I51" s="89">
        <f t="shared" si="6"/>
        <v>492.133124</v>
      </c>
      <c r="J51" s="26">
        <f t="shared" si="7"/>
        <v>0</v>
      </c>
      <c r="K51" s="89">
        <f t="shared" si="8"/>
        <v>0</v>
      </c>
    </row>
    <row r="52" spans="1:11" ht="15">
      <c r="A52" s="126" t="s">
        <v>2</v>
      </c>
      <c r="B52" s="127"/>
      <c r="C52" s="127"/>
      <c r="D52" s="127"/>
      <c r="E52" s="127"/>
      <c r="F52" s="127"/>
      <c r="G52" s="127"/>
      <c r="H52" s="127"/>
      <c r="I52" s="128"/>
      <c r="J52" s="54">
        <f>SUM(J32:J51)</f>
        <v>42913.208576000005</v>
      </c>
      <c r="K52" s="54">
        <f>SUM(K32:K51)</f>
        <v>51912.10841438719</v>
      </c>
    </row>
    <row r="53" spans="1:11" ht="17.25">
      <c r="A53" s="129" t="s">
        <v>1</v>
      </c>
      <c r="B53" s="129"/>
      <c r="C53" s="129"/>
      <c r="D53" s="129"/>
      <c r="E53" s="129"/>
      <c r="F53" s="129"/>
      <c r="G53" s="129"/>
      <c r="H53" s="129"/>
      <c r="I53" s="115"/>
      <c r="J53" s="138">
        <f>J14+J21+J24+J30+J52</f>
        <v>115675.7420468</v>
      </c>
      <c r="K53" s="139"/>
    </row>
    <row r="54" spans="1:11" ht="17.25">
      <c r="A54" s="129" t="s">
        <v>0</v>
      </c>
      <c r="B54" s="129"/>
      <c r="C54" s="129"/>
      <c r="D54" s="129"/>
      <c r="E54" s="129"/>
      <c r="F54" s="129"/>
      <c r="G54" s="129"/>
      <c r="H54" s="129"/>
      <c r="I54" s="115"/>
      <c r="J54" s="138">
        <f>K14+K21+K24+K30+K52</f>
        <v>139838.64406163894</v>
      </c>
      <c r="K54" s="139"/>
    </row>
  </sheetData>
  <sheetProtection algorithmName="SHA-512" hashValue="YpLgvlKCQBV/uqMe9pA/KLto8SuvTTnKcDPk0YlVoS5sCghtc+o7hFwkx/v4YJnKfDksa+GVIwZX+GA9Z76GLA==" saltValue="Ztlqnw09Y7YhWnrEjriVOg==" spinCount="100000" sheet="1" objects="1" scenarios="1"/>
  <autoFilter ref="A8:K54"/>
  <mergeCells count="15">
    <mergeCell ref="A7:K7"/>
    <mergeCell ref="A1:J1"/>
    <mergeCell ref="A2:K2"/>
    <mergeCell ref="A3:J3"/>
    <mergeCell ref="I4:J4"/>
    <mergeCell ref="I5:J5"/>
    <mergeCell ref="J53:K53"/>
    <mergeCell ref="A54:H54"/>
    <mergeCell ref="J54:K54"/>
    <mergeCell ref="A14:I14"/>
    <mergeCell ref="A21:I21"/>
    <mergeCell ref="A24:I24"/>
    <mergeCell ref="A30:I30"/>
    <mergeCell ref="A52:I52"/>
    <mergeCell ref="A53:H53"/>
  </mergeCells>
  <printOptions/>
  <pageMargins left="0.5118110236220472" right="0.5118110236220472" top="1.3779527559055118" bottom="1.1811023622047245" header="0.31496062992125984" footer="0.31496062992125984"/>
  <pageSetup horizontalDpi="360" verticalDpi="360" orientation="portrait" paperSize="9" scale="61" r:id="rId2"/>
  <headerFooter scaleWithDoc="0">
    <oddHeader>&amp;C&amp;G</oddHeader>
    <oddFooter>&amp;C&amp;G&amp;R&amp;G</oddFooter>
  </headerFooter>
  <legacyDrawingHF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view="pageBreakPreview" zoomScale="115" zoomScaleSheetLayoutView="115" workbookViewId="0" topLeftCell="A1">
      <selection activeCell="N54" sqref="N54"/>
    </sheetView>
  </sheetViews>
  <sheetFormatPr defaultColWidth="9.140625" defaultRowHeight="15"/>
  <cols>
    <col min="1" max="1" width="9.140625" style="30" customWidth="1"/>
    <col min="2" max="2" width="10.57421875" style="30" customWidth="1"/>
    <col min="3" max="3" width="9.140625" style="30" customWidth="1"/>
    <col min="4" max="4" width="12.140625" style="30" customWidth="1"/>
    <col min="5" max="5" width="30.57421875" style="30" customWidth="1"/>
    <col min="6" max="6" width="6.7109375" style="30" customWidth="1"/>
    <col min="7" max="7" width="17.421875" style="30" customWidth="1"/>
    <col min="8" max="8" width="14.421875" style="30" customWidth="1"/>
    <col min="9" max="9" width="11.8515625" style="30" customWidth="1"/>
    <col min="10" max="11" width="14.421875" style="30" customWidth="1"/>
    <col min="12" max="16384" width="9.140625" style="30" customWidth="1"/>
  </cols>
  <sheetData>
    <row r="1" spans="1:11" ht="18.75">
      <c r="A1" s="130" t="s">
        <v>70</v>
      </c>
      <c r="B1" s="131"/>
      <c r="C1" s="131"/>
      <c r="D1" s="131"/>
      <c r="E1" s="131"/>
      <c r="F1" s="131"/>
      <c r="G1" s="131"/>
      <c r="H1" s="131"/>
      <c r="I1" s="131"/>
      <c r="J1" s="131"/>
      <c r="K1" s="113"/>
    </row>
    <row r="2" spans="1:11" ht="18.75">
      <c r="A2" s="143" t="str">
        <f>'[9]CBUQ NÃO DESONERADA'!A2:K2</f>
        <v>PREFEITURA MUNICIPAL DE OURÉM</v>
      </c>
      <c r="B2" s="144"/>
      <c r="C2" s="144"/>
      <c r="D2" s="144"/>
      <c r="E2" s="144"/>
      <c r="F2" s="144"/>
      <c r="G2" s="144"/>
      <c r="H2" s="144"/>
      <c r="I2" s="144"/>
      <c r="J2" s="144"/>
      <c r="K2" s="117"/>
    </row>
    <row r="3" spans="1:11" ht="18.75">
      <c r="A3" s="132" t="s">
        <v>69</v>
      </c>
      <c r="B3" s="133"/>
      <c r="C3" s="133"/>
      <c r="D3" s="133"/>
      <c r="E3" s="133"/>
      <c r="F3" s="133"/>
      <c r="G3" s="133"/>
      <c r="H3" s="133"/>
      <c r="I3" s="133"/>
      <c r="J3" s="133"/>
      <c r="K3" s="18"/>
    </row>
    <row r="4" spans="1:11" ht="18.75">
      <c r="A4" s="17"/>
      <c r="B4" s="122"/>
      <c r="C4" s="122"/>
      <c r="D4" s="122"/>
      <c r="E4" s="122"/>
      <c r="F4" s="122"/>
      <c r="G4" s="122"/>
      <c r="H4" s="122"/>
      <c r="I4" s="137" t="s">
        <v>68</v>
      </c>
      <c r="J4" s="137"/>
      <c r="K4" s="114">
        <v>14.02</v>
      </c>
    </row>
    <row r="5" spans="1:11" ht="15">
      <c r="A5" s="15" t="s">
        <v>105</v>
      </c>
      <c r="B5" s="14"/>
      <c r="C5" s="14"/>
      <c r="D5" s="14"/>
      <c r="E5" s="14"/>
      <c r="F5" s="14"/>
      <c r="G5" s="14"/>
      <c r="H5" s="37"/>
      <c r="I5" s="137" t="s">
        <v>66</v>
      </c>
      <c r="J5" s="137"/>
      <c r="K5" s="114">
        <v>27.03</v>
      </c>
    </row>
    <row r="6" spans="1:11" ht="15">
      <c r="A6" s="15"/>
      <c r="B6" s="14"/>
      <c r="C6" s="14"/>
      <c r="D6" s="14"/>
      <c r="E6" s="14"/>
      <c r="F6" s="14"/>
      <c r="G6" s="14"/>
      <c r="H6" s="37"/>
      <c r="I6" s="37"/>
      <c r="J6" s="116"/>
      <c r="K6" s="12"/>
    </row>
    <row r="7" spans="1:13" ht="18.75">
      <c r="A7" s="134" t="str">
        <f>'[9]CBUQ NÃO DESONERADA'!A7:K7</f>
        <v>RUA C (Trecho: Entre Tv. 5 e coordenada 1°32'6.67"S e 47°6'6.43"O)</v>
      </c>
      <c r="B7" s="135"/>
      <c r="C7" s="135"/>
      <c r="D7" s="135"/>
      <c r="E7" s="135"/>
      <c r="F7" s="135"/>
      <c r="G7" s="135"/>
      <c r="H7" s="135"/>
      <c r="I7" s="135"/>
      <c r="J7" s="135"/>
      <c r="K7" s="136"/>
      <c r="M7" s="40"/>
    </row>
    <row r="8" spans="1:11" ht="51.75">
      <c r="A8" s="115" t="s">
        <v>65</v>
      </c>
      <c r="B8" s="115" t="s">
        <v>64</v>
      </c>
      <c r="C8" s="115" t="s">
        <v>63</v>
      </c>
      <c r="D8" s="10" t="s">
        <v>62</v>
      </c>
      <c r="E8" s="115" t="s">
        <v>61</v>
      </c>
      <c r="F8" s="115" t="s">
        <v>60</v>
      </c>
      <c r="G8" s="10" t="s">
        <v>59</v>
      </c>
      <c r="H8" s="10" t="s">
        <v>106</v>
      </c>
      <c r="I8" s="10" t="s">
        <v>58</v>
      </c>
      <c r="J8" s="52" t="s">
        <v>57</v>
      </c>
      <c r="K8" s="52" t="s">
        <v>56</v>
      </c>
    </row>
    <row r="9" spans="1:11" ht="21" customHeight="1">
      <c r="A9" s="118">
        <v>1</v>
      </c>
      <c r="B9" s="41"/>
      <c r="C9" s="41"/>
      <c r="D9" s="41"/>
      <c r="E9" s="123" t="s">
        <v>55</v>
      </c>
      <c r="F9" s="42"/>
      <c r="G9" s="42"/>
      <c r="H9" s="43"/>
      <c r="I9" s="43"/>
      <c r="J9" s="55"/>
      <c r="K9" s="55"/>
    </row>
    <row r="10" spans="1:11" ht="30">
      <c r="A10" s="44" t="s">
        <v>54</v>
      </c>
      <c r="B10" s="45">
        <v>72961</v>
      </c>
      <c r="C10" s="45" t="s">
        <v>6</v>
      </c>
      <c r="D10" s="45" t="s">
        <v>5</v>
      </c>
      <c r="E10" s="84" t="s">
        <v>53</v>
      </c>
      <c r="F10" s="44" t="s">
        <v>27</v>
      </c>
      <c r="G10" s="89">
        <f>'[9]MEMORIAL QUANT. CBUQ'!I9</f>
        <v>1740.48</v>
      </c>
      <c r="H10" s="46">
        <v>1.2</v>
      </c>
      <c r="I10" s="46">
        <f>IF(D10="S",($K$5/100)*H10,($K$4/100)*H10)+H10</f>
        <v>1.52436</v>
      </c>
      <c r="J10" s="56">
        <f>G10*H10</f>
        <v>2088.576</v>
      </c>
      <c r="K10" s="56">
        <f>I10*G10</f>
        <v>2653.1180928</v>
      </c>
    </row>
    <row r="11" spans="1:11" ht="90">
      <c r="A11" s="44" t="s">
        <v>52</v>
      </c>
      <c r="B11" s="88">
        <v>96387</v>
      </c>
      <c r="C11" s="45" t="s">
        <v>6</v>
      </c>
      <c r="D11" s="45" t="s">
        <v>5</v>
      </c>
      <c r="E11" s="84" t="s">
        <v>51</v>
      </c>
      <c r="F11" s="44" t="s">
        <v>25</v>
      </c>
      <c r="G11" s="89">
        <f>'[9]MEMORIAL QUANT. CBUQ'!I10</f>
        <v>261.072</v>
      </c>
      <c r="H11" s="46">
        <v>6.23</v>
      </c>
      <c r="I11" s="46">
        <f aca="true" t="shared" si="0" ref="I11:I13">IF(D11="S",($K$5/100)*H11,($K$4/100)*H11)+H11</f>
        <v>7.913969000000001</v>
      </c>
      <c r="J11" s="56">
        <f aca="true" t="shared" si="1" ref="J11:J13">G11*H11</f>
        <v>1626.47856</v>
      </c>
      <c r="K11" s="56">
        <f aca="true" t="shared" si="2" ref="K11:K13">I11*G11</f>
        <v>2066.115714768</v>
      </c>
    </row>
    <row r="12" spans="1:11" ht="60">
      <c r="A12" s="44" t="s">
        <v>95</v>
      </c>
      <c r="B12" s="88" t="s">
        <v>97</v>
      </c>
      <c r="C12" s="45" t="s">
        <v>6</v>
      </c>
      <c r="D12" s="45" t="s">
        <v>5</v>
      </c>
      <c r="E12" s="84" t="s">
        <v>98</v>
      </c>
      <c r="F12" s="44" t="s">
        <v>25</v>
      </c>
      <c r="G12" s="89">
        <f>'[9]MEMORIAL QUANT. CBUQ'!I11</f>
        <v>261.072</v>
      </c>
      <c r="H12" s="46">
        <v>4.33</v>
      </c>
      <c r="I12" s="46">
        <f t="shared" si="0"/>
        <v>5.500399</v>
      </c>
      <c r="J12" s="56">
        <f t="shared" si="1"/>
        <v>1130.44176</v>
      </c>
      <c r="K12" s="56">
        <f t="shared" si="2"/>
        <v>1436.000167728</v>
      </c>
    </row>
    <row r="13" spans="1:11" ht="60">
      <c r="A13" s="44" t="s">
        <v>96</v>
      </c>
      <c r="B13" s="48">
        <v>72838</v>
      </c>
      <c r="C13" s="45" t="s">
        <v>6</v>
      </c>
      <c r="D13" s="45" t="s">
        <v>5</v>
      </c>
      <c r="E13" s="63" t="s">
        <v>109</v>
      </c>
      <c r="F13" s="47" t="s">
        <v>99</v>
      </c>
      <c r="G13" s="89">
        <f>'[9]MEMORIAL QUANT. CBUQ'!I12</f>
        <v>1152.8939520000001</v>
      </c>
      <c r="H13" s="46">
        <v>0.83</v>
      </c>
      <c r="I13" s="46">
        <f t="shared" si="0"/>
        <v>1.054349</v>
      </c>
      <c r="J13" s="56">
        <f t="shared" si="1"/>
        <v>956.9019801600001</v>
      </c>
      <c r="K13" s="56">
        <f t="shared" si="2"/>
        <v>1215.552585397248</v>
      </c>
    </row>
    <row r="14" spans="1:11" ht="15">
      <c r="A14" s="126" t="s">
        <v>2</v>
      </c>
      <c r="B14" s="127"/>
      <c r="C14" s="127"/>
      <c r="D14" s="127"/>
      <c r="E14" s="127"/>
      <c r="F14" s="127"/>
      <c r="G14" s="127"/>
      <c r="H14" s="127"/>
      <c r="I14" s="128"/>
      <c r="J14" s="56">
        <f>SUM(J10:J13)</f>
        <v>5802.39830016</v>
      </c>
      <c r="K14" s="56">
        <f>SUM(K10:K13)</f>
        <v>7370.786560693248</v>
      </c>
    </row>
    <row r="15" spans="1:11" ht="33" customHeight="1">
      <c r="A15" s="118">
        <v>2</v>
      </c>
      <c r="B15" s="41"/>
      <c r="C15" s="41"/>
      <c r="D15" s="41"/>
      <c r="E15" s="123" t="s">
        <v>50</v>
      </c>
      <c r="F15" s="42"/>
      <c r="G15" s="42"/>
      <c r="H15" s="43"/>
      <c r="I15" s="43"/>
      <c r="J15" s="55"/>
      <c r="K15" s="55"/>
    </row>
    <row r="16" spans="1:11" ht="30">
      <c r="A16" s="47" t="s">
        <v>49</v>
      </c>
      <c r="B16" s="48">
        <v>96401</v>
      </c>
      <c r="C16" s="48" t="s">
        <v>6</v>
      </c>
      <c r="D16" s="48" t="s">
        <v>5</v>
      </c>
      <c r="E16" s="85" t="s">
        <v>100</v>
      </c>
      <c r="F16" s="47" t="s">
        <v>27</v>
      </c>
      <c r="G16" s="26">
        <f>'[9]MEMORIAL QUANT. CBUQ'!H16</f>
        <v>1480</v>
      </c>
      <c r="H16" s="49">
        <v>4.28</v>
      </c>
      <c r="I16" s="46">
        <f aca="true" t="shared" si="3" ref="I16:I20">IF(D16="S",($K$5/100)*H16,($K$4/100)*H16)+H16</f>
        <v>5.436884</v>
      </c>
      <c r="J16" s="57">
        <f>G16*H16</f>
        <v>6334.400000000001</v>
      </c>
      <c r="K16" s="56">
        <f>I16*G16</f>
        <v>8046.58832</v>
      </c>
    </row>
    <row r="17" spans="1:11" ht="75">
      <c r="A17" s="47" t="s">
        <v>48</v>
      </c>
      <c r="B17" s="48">
        <v>72840</v>
      </c>
      <c r="C17" s="48" t="s">
        <v>6</v>
      </c>
      <c r="D17" s="48" t="s">
        <v>5</v>
      </c>
      <c r="E17" s="63" t="s">
        <v>145</v>
      </c>
      <c r="F17" s="47" t="s">
        <v>99</v>
      </c>
      <c r="G17" s="26">
        <f>'[9]MEMORIAL QUANT. CBUQ'!H17</f>
        <v>127.87199999999999</v>
      </c>
      <c r="H17" s="49">
        <v>0.56</v>
      </c>
      <c r="I17" s="46">
        <f t="shared" si="3"/>
        <v>0.711368</v>
      </c>
      <c r="J17" s="57">
        <f>G17*H17</f>
        <v>71.60831999999999</v>
      </c>
      <c r="K17" s="56">
        <f>I17*G17</f>
        <v>90.964048896</v>
      </c>
    </row>
    <row r="18" spans="1:11" ht="75">
      <c r="A18" s="44" t="s">
        <v>47</v>
      </c>
      <c r="B18" s="45">
        <v>95996</v>
      </c>
      <c r="C18" s="45" t="s">
        <v>6</v>
      </c>
      <c r="D18" s="45" t="s">
        <v>5</v>
      </c>
      <c r="E18" s="84" t="s">
        <v>46</v>
      </c>
      <c r="F18" s="44" t="s">
        <v>25</v>
      </c>
      <c r="G18" s="89">
        <f>'[9]MEMORIAL QUANT. CBUQ'!H18</f>
        <v>74</v>
      </c>
      <c r="H18" s="46">
        <v>641.91</v>
      </c>
      <c r="I18" s="46">
        <f t="shared" si="3"/>
        <v>815.418273</v>
      </c>
      <c r="J18" s="57">
        <f>G18*H18</f>
        <v>47501.34</v>
      </c>
      <c r="K18" s="56">
        <f>I18*G18</f>
        <v>60340.952202</v>
      </c>
    </row>
    <row r="19" spans="1:11" ht="60">
      <c r="A19" s="44" t="s">
        <v>45</v>
      </c>
      <c r="B19" s="48">
        <v>95303</v>
      </c>
      <c r="C19" s="48" t="s">
        <v>6</v>
      </c>
      <c r="D19" s="48" t="s">
        <v>5</v>
      </c>
      <c r="E19" s="85" t="s">
        <v>44</v>
      </c>
      <c r="F19" s="47" t="s">
        <v>22</v>
      </c>
      <c r="G19" s="89">
        <f>'[9]MEMORIAL QUANT. CBUQ'!H19</f>
        <v>5328</v>
      </c>
      <c r="H19" s="46">
        <v>0.95</v>
      </c>
      <c r="I19" s="46">
        <f t="shared" si="3"/>
        <v>1.206785</v>
      </c>
      <c r="J19" s="57">
        <f>G19*H19</f>
        <v>5061.599999999999</v>
      </c>
      <c r="K19" s="56">
        <f>I19*G19</f>
        <v>6429.75048</v>
      </c>
    </row>
    <row r="20" spans="1:11" ht="45">
      <c r="A20" s="44" t="s">
        <v>43</v>
      </c>
      <c r="B20" s="45">
        <v>94963</v>
      </c>
      <c r="C20" s="45" t="s">
        <v>6</v>
      </c>
      <c r="D20" s="45" t="s">
        <v>5</v>
      </c>
      <c r="E20" s="93" t="s">
        <v>146</v>
      </c>
      <c r="F20" s="44" t="s">
        <v>25</v>
      </c>
      <c r="G20" s="89">
        <f>'[9]MEMORIAL QUANT. CBUQ'!G22:H22</f>
        <v>0.42336</v>
      </c>
      <c r="H20" s="50">
        <v>339.24</v>
      </c>
      <c r="I20" s="46">
        <f t="shared" si="3"/>
        <v>430.936572</v>
      </c>
      <c r="J20" s="57">
        <f>G20*H20</f>
        <v>143.6206464</v>
      </c>
      <c r="K20" s="56">
        <f>I20*G20</f>
        <v>182.44130712192</v>
      </c>
    </row>
    <row r="21" spans="1:11" ht="15">
      <c r="A21" s="140" t="s">
        <v>2</v>
      </c>
      <c r="B21" s="141"/>
      <c r="C21" s="141"/>
      <c r="D21" s="141"/>
      <c r="E21" s="141"/>
      <c r="F21" s="141"/>
      <c r="G21" s="141"/>
      <c r="H21" s="141"/>
      <c r="I21" s="142"/>
      <c r="J21" s="56">
        <f>SUM(J16:J20)</f>
        <v>59112.568966399995</v>
      </c>
      <c r="K21" s="56">
        <f>SUM(K16:K20)</f>
        <v>75090.69635801791</v>
      </c>
    </row>
    <row r="22" spans="1:11" ht="15" customHeight="1">
      <c r="A22" s="118">
        <v>3</v>
      </c>
      <c r="B22" s="41"/>
      <c r="C22" s="41"/>
      <c r="D22" s="41"/>
      <c r="E22" s="123" t="s">
        <v>42</v>
      </c>
      <c r="F22" s="42"/>
      <c r="G22" s="42"/>
      <c r="H22" s="43"/>
      <c r="I22" s="43"/>
      <c r="J22" s="55"/>
      <c r="K22" s="55"/>
    </row>
    <row r="23" spans="1:11" ht="105">
      <c r="A23" s="44" t="s">
        <v>41</v>
      </c>
      <c r="B23" s="45">
        <v>94996</v>
      </c>
      <c r="C23" s="45" t="s">
        <v>6</v>
      </c>
      <c r="D23" s="45" t="s">
        <v>5</v>
      </c>
      <c r="E23" s="62" t="s">
        <v>113</v>
      </c>
      <c r="F23" s="44" t="s">
        <v>27</v>
      </c>
      <c r="G23" s="89">
        <f>'[9]MEMORIAL QUANT. CBUQ'!I26</f>
        <v>28.560000000000002</v>
      </c>
      <c r="H23" s="46">
        <v>80.97</v>
      </c>
      <c r="I23" s="46">
        <f aca="true" t="shared" si="4" ref="I23">IF(D23="S",($K$5/100)*H23,($K$4/100)*H23)+H23</f>
        <v>102.856191</v>
      </c>
      <c r="J23" s="56">
        <f>G23*H23</f>
        <v>2312.5032</v>
      </c>
      <c r="K23" s="56">
        <f>G23*I23</f>
        <v>2937.57281496</v>
      </c>
    </row>
    <row r="24" spans="1:11" ht="15">
      <c r="A24" s="126" t="s">
        <v>2</v>
      </c>
      <c r="B24" s="127"/>
      <c r="C24" s="127"/>
      <c r="D24" s="127"/>
      <c r="E24" s="127"/>
      <c r="F24" s="127"/>
      <c r="G24" s="127"/>
      <c r="H24" s="127"/>
      <c r="I24" s="128"/>
      <c r="J24" s="56">
        <f>J23</f>
        <v>2312.5032</v>
      </c>
      <c r="K24" s="56">
        <f>K23</f>
        <v>2937.57281496</v>
      </c>
    </row>
    <row r="25" spans="1:11" ht="21" customHeight="1">
      <c r="A25" s="118">
        <v>4</v>
      </c>
      <c r="B25" s="123"/>
      <c r="C25" s="123"/>
      <c r="D25" s="123"/>
      <c r="E25" s="123" t="s">
        <v>40</v>
      </c>
      <c r="F25" s="42"/>
      <c r="G25" s="42"/>
      <c r="H25" s="43"/>
      <c r="I25" s="43"/>
      <c r="J25" s="55"/>
      <c r="K25" s="55"/>
    </row>
    <row r="26" spans="1:11" ht="75">
      <c r="A26" s="44" t="s">
        <v>39</v>
      </c>
      <c r="B26" s="45">
        <v>72947</v>
      </c>
      <c r="C26" s="45" t="s">
        <v>6</v>
      </c>
      <c r="D26" s="45" t="s">
        <v>5</v>
      </c>
      <c r="E26" s="62" t="s">
        <v>147</v>
      </c>
      <c r="F26" s="44" t="s">
        <v>27</v>
      </c>
      <c r="G26" s="89">
        <f>SUM('[9]MEMORIAL QUANT. CBUQ'!G30:G31)</f>
        <v>150.54000000000002</v>
      </c>
      <c r="H26" s="46">
        <v>24.57</v>
      </c>
      <c r="I26" s="46">
        <f aca="true" t="shared" si="5" ref="I26:I29">IF(D26="S",($K$5/100)*H26,($K$4/100)*H26)+H26</f>
        <v>31.211271</v>
      </c>
      <c r="J26" s="56">
        <f>G26*H26</f>
        <v>3698.7678000000005</v>
      </c>
      <c r="K26" s="56">
        <f>I26*G26</f>
        <v>4698.544736340001</v>
      </c>
    </row>
    <row r="27" spans="1:11" ht="45">
      <c r="A27" s="124" t="s">
        <v>38</v>
      </c>
      <c r="B27" s="88">
        <v>36178</v>
      </c>
      <c r="C27" s="88" t="s">
        <v>6</v>
      </c>
      <c r="D27" s="88" t="s">
        <v>10</v>
      </c>
      <c r="E27" s="92" t="s">
        <v>122</v>
      </c>
      <c r="F27" s="90" t="s">
        <v>14</v>
      </c>
      <c r="G27" s="91">
        <f>'[9]MEMORIAL QUANT. CBUQ'!G32</f>
        <v>41.99999999999999</v>
      </c>
      <c r="H27" s="46">
        <v>6.67</v>
      </c>
      <c r="I27" s="46">
        <f t="shared" si="5"/>
        <v>7.605134</v>
      </c>
      <c r="J27" s="56">
        <f>G27*H27</f>
        <v>280.13999999999993</v>
      </c>
      <c r="K27" s="56">
        <f>I27*G27</f>
        <v>319.4156279999999</v>
      </c>
    </row>
    <row r="28" spans="1:11" ht="30">
      <c r="A28" s="44" t="s">
        <v>37</v>
      </c>
      <c r="B28" s="45">
        <v>34723</v>
      </c>
      <c r="C28" s="45" t="s">
        <v>6</v>
      </c>
      <c r="D28" s="45" t="s">
        <v>10</v>
      </c>
      <c r="E28" s="84" t="s">
        <v>36</v>
      </c>
      <c r="F28" s="44" t="s">
        <v>27</v>
      </c>
      <c r="G28" s="89">
        <f>SUM('[9]MEMORIAL QUANT. CBUQ'!G35:G38)</f>
        <v>1.175</v>
      </c>
      <c r="H28" s="46">
        <v>519.75</v>
      </c>
      <c r="I28" s="46">
        <f t="shared" si="5"/>
        <v>592.61895</v>
      </c>
      <c r="J28" s="56">
        <f>G28*H28</f>
        <v>610.7062500000001</v>
      </c>
      <c r="K28" s="56">
        <f>I28*G28</f>
        <v>696.3272662500001</v>
      </c>
    </row>
    <row r="29" spans="1:11" ht="60">
      <c r="A29" s="65" t="s">
        <v>132</v>
      </c>
      <c r="B29" s="45">
        <v>21013</v>
      </c>
      <c r="C29" s="67" t="s">
        <v>6</v>
      </c>
      <c r="D29" s="67" t="s">
        <v>10</v>
      </c>
      <c r="E29" s="92" t="s">
        <v>153</v>
      </c>
      <c r="F29" s="65" t="s">
        <v>3</v>
      </c>
      <c r="G29" s="89">
        <f>'[9]MEMORIAL QUANT. CBUQ'!G41</f>
        <v>22.4</v>
      </c>
      <c r="H29" s="46">
        <v>33.31</v>
      </c>
      <c r="I29" s="46">
        <f t="shared" si="5"/>
        <v>37.980062000000004</v>
      </c>
      <c r="J29" s="56">
        <f>G29*H29</f>
        <v>746.144</v>
      </c>
      <c r="K29" s="56">
        <f>G29*I29</f>
        <v>850.7533888</v>
      </c>
    </row>
    <row r="30" spans="1:11" ht="15.75" customHeight="1">
      <c r="A30" s="126" t="s">
        <v>2</v>
      </c>
      <c r="B30" s="127"/>
      <c r="C30" s="127"/>
      <c r="D30" s="127"/>
      <c r="E30" s="127"/>
      <c r="F30" s="127"/>
      <c r="G30" s="127"/>
      <c r="H30" s="127"/>
      <c r="I30" s="128"/>
      <c r="J30" s="56">
        <f>SUM(J26:J29)</f>
        <v>5335.75805</v>
      </c>
      <c r="K30" s="56">
        <f>SUM(K26:K29)</f>
        <v>6565.041019390001</v>
      </c>
    </row>
    <row r="31" spans="1:11" ht="15">
      <c r="A31" s="118">
        <v>5</v>
      </c>
      <c r="B31" s="41"/>
      <c r="C31" s="41"/>
      <c r="D31" s="41"/>
      <c r="E31" s="123" t="s">
        <v>35</v>
      </c>
      <c r="F31" s="42"/>
      <c r="G31" s="42"/>
      <c r="H31" s="43"/>
      <c r="I31" s="43"/>
      <c r="J31" s="55"/>
      <c r="K31" s="55"/>
    </row>
    <row r="32" spans="1:11" ht="60">
      <c r="A32" s="47" t="s">
        <v>34</v>
      </c>
      <c r="B32" s="45">
        <v>94265</v>
      </c>
      <c r="C32" s="45" t="s">
        <v>6</v>
      </c>
      <c r="D32" s="48" t="s">
        <v>5</v>
      </c>
      <c r="E32" s="84" t="s">
        <v>33</v>
      </c>
      <c r="F32" s="47" t="s">
        <v>3</v>
      </c>
      <c r="G32" s="26">
        <f>'[9]MEMORIAL QUANT. CBUQ'!K46</f>
        <v>592</v>
      </c>
      <c r="H32" s="49">
        <v>30.08</v>
      </c>
      <c r="I32" s="46">
        <f aca="true" t="shared" si="6" ref="I32:I51">IF(D32="S",($K$5/100)*H32,($K$4/100)*H32)+H32</f>
        <v>38.210623999999996</v>
      </c>
      <c r="J32" s="57">
        <f aca="true" t="shared" si="7" ref="J32:J51">G32*H32</f>
        <v>17807.36</v>
      </c>
      <c r="K32" s="56">
        <f aca="true" t="shared" si="8" ref="K32:K51">I32*G32</f>
        <v>22620.689408</v>
      </c>
    </row>
    <row r="33" spans="1:11" ht="60">
      <c r="A33" s="44" t="s">
        <v>32</v>
      </c>
      <c r="B33" s="45">
        <v>94281</v>
      </c>
      <c r="C33" s="45" t="s">
        <v>6</v>
      </c>
      <c r="D33" s="45" t="s">
        <v>5</v>
      </c>
      <c r="E33" s="84" t="s">
        <v>31</v>
      </c>
      <c r="F33" s="44" t="s">
        <v>3</v>
      </c>
      <c r="G33" s="89">
        <f>'[9]MEMORIAL QUANT. CBUQ'!K47</f>
        <v>592</v>
      </c>
      <c r="H33" s="46">
        <v>35.81</v>
      </c>
      <c r="I33" s="46">
        <f t="shared" si="6"/>
        <v>45.489443</v>
      </c>
      <c r="J33" s="57">
        <f t="shared" si="7"/>
        <v>21199.52</v>
      </c>
      <c r="K33" s="56">
        <f t="shared" si="8"/>
        <v>26929.750256</v>
      </c>
    </row>
    <row r="34" spans="1:11" ht="165">
      <c r="A34" s="124" t="s">
        <v>30</v>
      </c>
      <c r="B34" s="2">
        <v>90105</v>
      </c>
      <c r="C34" s="2" t="s">
        <v>6</v>
      </c>
      <c r="D34" s="2" t="s">
        <v>5</v>
      </c>
      <c r="E34" s="62" t="s">
        <v>151</v>
      </c>
      <c r="F34" s="44" t="s">
        <v>25</v>
      </c>
      <c r="G34" s="89">
        <f>'[9]MEMORIAL QUANT. CBUQ'!K48</f>
        <v>39.072</v>
      </c>
      <c r="H34" s="46">
        <v>11.38</v>
      </c>
      <c r="I34" s="46">
        <f t="shared" si="6"/>
        <v>14.456014000000001</v>
      </c>
      <c r="J34" s="57">
        <f t="shared" si="7"/>
        <v>444.63936000000007</v>
      </c>
      <c r="K34" s="56">
        <f t="shared" si="8"/>
        <v>564.8253790080001</v>
      </c>
    </row>
    <row r="35" spans="1:11" ht="60">
      <c r="A35" s="44" t="s">
        <v>29</v>
      </c>
      <c r="B35" s="45">
        <v>94097</v>
      </c>
      <c r="C35" s="45" t="s">
        <v>6</v>
      </c>
      <c r="D35" s="45" t="s">
        <v>5</v>
      </c>
      <c r="E35" s="84" t="s">
        <v>28</v>
      </c>
      <c r="F35" s="44" t="s">
        <v>27</v>
      </c>
      <c r="G35" s="89">
        <f>'[9]MEMORIAL QUANT. CBUQ'!K49</f>
        <v>260.48</v>
      </c>
      <c r="H35" s="46">
        <v>4.15</v>
      </c>
      <c r="I35" s="46">
        <f t="shared" si="6"/>
        <v>5.271745</v>
      </c>
      <c r="J35" s="57">
        <f t="shared" si="7"/>
        <v>1080.9920000000002</v>
      </c>
      <c r="K35" s="56">
        <f t="shared" si="8"/>
        <v>1373.1841376000002</v>
      </c>
    </row>
    <row r="36" spans="1:11" ht="45">
      <c r="A36" s="65" t="s">
        <v>26</v>
      </c>
      <c r="B36" s="2">
        <v>95290</v>
      </c>
      <c r="C36" s="2" t="s">
        <v>6</v>
      </c>
      <c r="D36" s="2" t="s">
        <v>5</v>
      </c>
      <c r="E36" s="92" t="s">
        <v>23</v>
      </c>
      <c r="F36" s="124" t="s">
        <v>136</v>
      </c>
      <c r="G36" s="89">
        <f>'[9]MEMORIAL QUANT. CBUQ'!K50</f>
        <v>268.13160000000005</v>
      </c>
      <c r="H36" s="46">
        <v>1.74</v>
      </c>
      <c r="I36" s="46">
        <f t="shared" si="6"/>
        <v>2.210322</v>
      </c>
      <c r="J36" s="57">
        <f t="shared" si="7"/>
        <v>466.5489840000001</v>
      </c>
      <c r="K36" s="56">
        <f t="shared" si="8"/>
        <v>592.6571743752002</v>
      </c>
    </row>
    <row r="37" spans="1:11" ht="30">
      <c r="A37" s="124" t="s">
        <v>24</v>
      </c>
      <c r="B37" s="2">
        <v>7781</v>
      </c>
      <c r="C37" s="2" t="s">
        <v>6</v>
      </c>
      <c r="D37" s="2" t="s">
        <v>10</v>
      </c>
      <c r="E37" s="62" t="s">
        <v>9</v>
      </c>
      <c r="F37" s="124" t="s">
        <v>3</v>
      </c>
      <c r="G37" s="89">
        <f>'[9]MEMORIAL QUANT. CBUQ'!K52</f>
        <v>0</v>
      </c>
      <c r="H37" s="46">
        <v>51.95</v>
      </c>
      <c r="I37" s="46">
        <f t="shared" si="6"/>
        <v>59.23339</v>
      </c>
      <c r="J37" s="57">
        <f t="shared" si="7"/>
        <v>0</v>
      </c>
      <c r="K37" s="56">
        <f t="shared" si="8"/>
        <v>0</v>
      </c>
    </row>
    <row r="38" spans="1:11" ht="165">
      <c r="A38" s="124" t="s">
        <v>21</v>
      </c>
      <c r="B38" s="2">
        <v>90106</v>
      </c>
      <c r="C38" s="2" t="s">
        <v>6</v>
      </c>
      <c r="D38" s="2" t="s">
        <v>5</v>
      </c>
      <c r="E38" s="62" t="s">
        <v>152</v>
      </c>
      <c r="F38" s="124" t="s">
        <v>25</v>
      </c>
      <c r="G38" s="89">
        <f>'[9]MEMORIAL QUANT. CBUQ'!K53</f>
        <v>0</v>
      </c>
      <c r="H38" s="91">
        <v>9.73</v>
      </c>
      <c r="I38" s="46">
        <f t="shared" si="6"/>
        <v>12.360019000000001</v>
      </c>
      <c r="J38" s="57">
        <f t="shared" si="7"/>
        <v>0</v>
      </c>
      <c r="K38" s="56">
        <f t="shared" si="8"/>
        <v>0</v>
      </c>
    </row>
    <row r="39" spans="1:11" ht="60">
      <c r="A39" s="124" t="s">
        <v>18</v>
      </c>
      <c r="B39" s="2">
        <v>94097</v>
      </c>
      <c r="C39" s="2" t="s">
        <v>6</v>
      </c>
      <c r="D39" s="2" t="s">
        <v>5</v>
      </c>
      <c r="E39" s="62" t="s">
        <v>28</v>
      </c>
      <c r="F39" s="124" t="s">
        <v>25</v>
      </c>
      <c r="G39" s="89">
        <f>'[9]MEMORIAL QUANT. CBUQ'!K54</f>
        <v>0</v>
      </c>
      <c r="H39" s="46">
        <v>4.15</v>
      </c>
      <c r="I39" s="46">
        <f t="shared" si="6"/>
        <v>5.271745</v>
      </c>
      <c r="J39" s="57">
        <f t="shared" si="7"/>
        <v>0</v>
      </c>
      <c r="K39" s="56">
        <f t="shared" si="8"/>
        <v>0</v>
      </c>
    </row>
    <row r="40" spans="1:11" ht="90">
      <c r="A40" s="124" t="s">
        <v>16</v>
      </c>
      <c r="B40" s="2">
        <v>93378</v>
      </c>
      <c r="C40" s="2" t="s">
        <v>6</v>
      </c>
      <c r="D40" s="2" t="s">
        <v>5</v>
      </c>
      <c r="E40" s="62" t="s">
        <v>148</v>
      </c>
      <c r="F40" s="124" t="s">
        <v>25</v>
      </c>
      <c r="G40" s="89">
        <f>'[9]MEMORIAL QUANT. CBUQ'!K55</f>
        <v>0</v>
      </c>
      <c r="H40" s="46">
        <v>18.15</v>
      </c>
      <c r="I40" s="46">
        <f t="shared" si="6"/>
        <v>23.055944999999998</v>
      </c>
      <c r="J40" s="57">
        <f t="shared" si="7"/>
        <v>0</v>
      </c>
      <c r="K40" s="56">
        <f t="shared" si="8"/>
        <v>0</v>
      </c>
    </row>
    <row r="41" spans="1:11" ht="90">
      <c r="A41" s="124" t="s">
        <v>13</v>
      </c>
      <c r="B41" s="2">
        <v>92809</v>
      </c>
      <c r="C41" s="2" t="s">
        <v>6</v>
      </c>
      <c r="D41" s="2" t="s">
        <v>5</v>
      </c>
      <c r="E41" s="62" t="s">
        <v>149</v>
      </c>
      <c r="F41" s="124" t="s">
        <v>3</v>
      </c>
      <c r="G41" s="89">
        <f>'[9]MEMORIAL QUANT. CBUQ'!K56</f>
        <v>0</v>
      </c>
      <c r="H41" s="46">
        <v>35.08</v>
      </c>
      <c r="I41" s="46">
        <f t="shared" si="6"/>
        <v>44.562124</v>
      </c>
      <c r="J41" s="57">
        <f t="shared" si="7"/>
        <v>0</v>
      </c>
      <c r="K41" s="56">
        <f t="shared" si="8"/>
        <v>0</v>
      </c>
    </row>
    <row r="42" spans="1:11" ht="45">
      <c r="A42" s="124" t="s">
        <v>11</v>
      </c>
      <c r="B42" s="4">
        <v>95290</v>
      </c>
      <c r="C42" s="2" t="s">
        <v>6</v>
      </c>
      <c r="D42" s="2" t="s">
        <v>5</v>
      </c>
      <c r="E42" s="63" t="s">
        <v>23</v>
      </c>
      <c r="F42" s="3" t="s">
        <v>22</v>
      </c>
      <c r="G42" s="89">
        <f>'[9]MEMORIAL QUANT. CBUQ'!K57</f>
        <v>0</v>
      </c>
      <c r="H42" s="46">
        <v>1.74</v>
      </c>
      <c r="I42" s="46">
        <f t="shared" si="6"/>
        <v>2.210322</v>
      </c>
      <c r="J42" s="57">
        <f t="shared" si="7"/>
        <v>0</v>
      </c>
      <c r="K42" s="56">
        <f t="shared" si="8"/>
        <v>0</v>
      </c>
    </row>
    <row r="43" spans="1:11" ht="30">
      <c r="A43" s="124" t="s">
        <v>8</v>
      </c>
      <c r="B43" s="2">
        <v>7793</v>
      </c>
      <c r="C43" s="2" t="s">
        <v>6</v>
      </c>
      <c r="D43" s="2" t="s">
        <v>10</v>
      </c>
      <c r="E43" s="62" t="s">
        <v>12</v>
      </c>
      <c r="F43" s="124" t="s">
        <v>3</v>
      </c>
      <c r="G43" s="89">
        <f>'[9]MEMORIAL QUANT. CBUQ'!K58</f>
        <v>0</v>
      </c>
      <c r="H43" s="46">
        <v>104.87</v>
      </c>
      <c r="I43" s="46">
        <f t="shared" si="6"/>
        <v>119.57277400000001</v>
      </c>
      <c r="J43" s="57">
        <f t="shared" si="7"/>
        <v>0</v>
      </c>
      <c r="K43" s="56">
        <f t="shared" si="8"/>
        <v>0</v>
      </c>
    </row>
    <row r="44" spans="1:11" ht="165">
      <c r="A44" s="124" t="s">
        <v>7</v>
      </c>
      <c r="B44" s="2">
        <v>90106</v>
      </c>
      <c r="C44" s="2" t="s">
        <v>6</v>
      </c>
      <c r="D44" s="2" t="s">
        <v>5</v>
      </c>
      <c r="E44" s="63" t="s">
        <v>152</v>
      </c>
      <c r="F44" s="3" t="s">
        <v>25</v>
      </c>
      <c r="G44" s="89">
        <f>'[9]MEMORIAL QUANT. CBUQ'!K59</f>
        <v>0</v>
      </c>
      <c r="H44" s="91">
        <v>9.73</v>
      </c>
      <c r="I44" s="46">
        <f t="shared" si="6"/>
        <v>12.360019000000001</v>
      </c>
      <c r="J44" s="57">
        <f t="shared" si="7"/>
        <v>0</v>
      </c>
      <c r="K44" s="56">
        <f t="shared" si="8"/>
        <v>0</v>
      </c>
    </row>
    <row r="45" spans="1:11" ht="60">
      <c r="A45" s="124" t="s">
        <v>138</v>
      </c>
      <c r="B45" s="2">
        <v>94097</v>
      </c>
      <c r="C45" s="2" t="s">
        <v>6</v>
      </c>
      <c r="D45" s="2" t="s">
        <v>5</v>
      </c>
      <c r="E45" s="62" t="s">
        <v>28</v>
      </c>
      <c r="F45" s="124" t="s">
        <v>25</v>
      </c>
      <c r="G45" s="89">
        <f>'[9]MEMORIAL QUANT. CBUQ'!K60</f>
        <v>0</v>
      </c>
      <c r="H45" s="46">
        <v>4.15</v>
      </c>
      <c r="I45" s="46">
        <f t="shared" si="6"/>
        <v>5.271745</v>
      </c>
      <c r="J45" s="57">
        <f t="shared" si="7"/>
        <v>0</v>
      </c>
      <c r="K45" s="56">
        <f t="shared" si="8"/>
        <v>0</v>
      </c>
    </row>
    <row r="46" spans="1:11" ht="90">
      <c r="A46" s="124" t="s">
        <v>139</v>
      </c>
      <c r="B46" s="2">
        <v>93378</v>
      </c>
      <c r="C46" s="2" t="s">
        <v>6</v>
      </c>
      <c r="D46" s="2" t="s">
        <v>5</v>
      </c>
      <c r="E46" s="62" t="s">
        <v>148</v>
      </c>
      <c r="F46" s="124" t="s">
        <v>25</v>
      </c>
      <c r="G46" s="89">
        <f>'[9]MEMORIAL QUANT. CBUQ'!K61</f>
        <v>0</v>
      </c>
      <c r="H46" s="46">
        <v>18.15</v>
      </c>
      <c r="I46" s="46">
        <f t="shared" si="6"/>
        <v>23.055944999999998</v>
      </c>
      <c r="J46" s="57">
        <f t="shared" si="7"/>
        <v>0</v>
      </c>
      <c r="K46" s="56">
        <f t="shared" si="8"/>
        <v>0</v>
      </c>
    </row>
    <row r="47" spans="1:11" ht="90">
      <c r="A47" s="124" t="s">
        <v>140</v>
      </c>
      <c r="B47" s="2">
        <v>92811</v>
      </c>
      <c r="C47" s="2" t="s">
        <v>6</v>
      </c>
      <c r="D47" s="2" t="s">
        <v>5</v>
      </c>
      <c r="E47" s="62" t="s">
        <v>4</v>
      </c>
      <c r="F47" s="124" t="s">
        <v>3</v>
      </c>
      <c r="G47" s="89">
        <f>'[9]MEMORIAL QUANT. CBUQ'!K62</f>
        <v>0</v>
      </c>
      <c r="H47" s="46">
        <v>50.87</v>
      </c>
      <c r="I47" s="46">
        <f t="shared" si="6"/>
        <v>64.620161</v>
      </c>
      <c r="J47" s="57">
        <f t="shared" si="7"/>
        <v>0</v>
      </c>
      <c r="K47" s="56">
        <f t="shared" si="8"/>
        <v>0</v>
      </c>
    </row>
    <row r="48" spans="1:11" ht="45">
      <c r="A48" s="124" t="s">
        <v>141</v>
      </c>
      <c r="B48" s="4">
        <v>95290</v>
      </c>
      <c r="C48" s="2" t="s">
        <v>6</v>
      </c>
      <c r="D48" s="2" t="s">
        <v>5</v>
      </c>
      <c r="E48" s="63" t="s">
        <v>23</v>
      </c>
      <c r="F48" s="3" t="s">
        <v>22</v>
      </c>
      <c r="G48" s="89">
        <f>'[9]MEMORIAL QUANT. CBUQ'!K63</f>
        <v>0</v>
      </c>
      <c r="H48" s="46">
        <v>1.74</v>
      </c>
      <c r="I48" s="46">
        <f t="shared" si="6"/>
        <v>2.210322</v>
      </c>
      <c r="J48" s="57">
        <f t="shared" si="7"/>
        <v>0</v>
      </c>
      <c r="K48" s="56">
        <f t="shared" si="8"/>
        <v>0</v>
      </c>
    </row>
    <row r="49" spans="1:11" ht="75">
      <c r="A49" s="124" t="s">
        <v>142</v>
      </c>
      <c r="B49" s="2">
        <v>83659</v>
      </c>
      <c r="C49" s="2" t="s">
        <v>20</v>
      </c>
      <c r="D49" s="2" t="s">
        <v>5</v>
      </c>
      <c r="E49" s="62" t="s">
        <v>19</v>
      </c>
      <c r="F49" s="124" t="s">
        <v>14</v>
      </c>
      <c r="G49" s="89">
        <f>'[9]MEMORIAL QUANT. CBUQ'!K64</f>
        <v>0</v>
      </c>
      <c r="H49" s="46">
        <v>647.98</v>
      </c>
      <c r="I49" s="46">
        <f t="shared" si="6"/>
        <v>823.128994</v>
      </c>
      <c r="J49" s="57">
        <f t="shared" si="7"/>
        <v>0</v>
      </c>
      <c r="K49" s="56">
        <f t="shared" si="8"/>
        <v>0</v>
      </c>
    </row>
    <row r="50" spans="1:11" ht="75">
      <c r="A50" s="124" t="s">
        <v>143</v>
      </c>
      <c r="B50" s="2" t="s">
        <v>150</v>
      </c>
      <c r="C50" s="2" t="s">
        <v>6</v>
      </c>
      <c r="D50" s="2" t="s">
        <v>5</v>
      </c>
      <c r="E50" s="62" t="s">
        <v>17</v>
      </c>
      <c r="F50" s="124" t="s">
        <v>14</v>
      </c>
      <c r="G50" s="89">
        <f>'[9]MEMORIAL QUANT. CBUQ'!K65</f>
        <v>0</v>
      </c>
      <c r="H50" s="46">
        <v>319.32</v>
      </c>
      <c r="I50" s="46">
        <f t="shared" si="6"/>
        <v>405.632196</v>
      </c>
      <c r="J50" s="57">
        <f t="shared" si="7"/>
        <v>0</v>
      </c>
      <c r="K50" s="56">
        <f t="shared" si="8"/>
        <v>0</v>
      </c>
    </row>
    <row r="51" spans="1:11" ht="60">
      <c r="A51" s="124" t="s">
        <v>144</v>
      </c>
      <c r="B51" s="2">
        <v>21090</v>
      </c>
      <c r="C51" s="2" t="s">
        <v>6</v>
      </c>
      <c r="D51" s="2" t="s">
        <v>10</v>
      </c>
      <c r="E51" s="62" t="s">
        <v>15</v>
      </c>
      <c r="F51" s="124" t="s">
        <v>14</v>
      </c>
      <c r="G51" s="89">
        <f>'[9]MEMORIAL QUANT. CBUQ'!K66</f>
        <v>0</v>
      </c>
      <c r="H51" s="46">
        <v>431.62</v>
      </c>
      <c r="I51" s="46">
        <f t="shared" si="6"/>
        <v>492.133124</v>
      </c>
      <c r="J51" s="57">
        <f t="shared" si="7"/>
        <v>0</v>
      </c>
      <c r="K51" s="56">
        <f t="shared" si="8"/>
        <v>0</v>
      </c>
    </row>
    <row r="52" spans="1:11" ht="15">
      <c r="A52" s="126" t="s">
        <v>2</v>
      </c>
      <c r="B52" s="127"/>
      <c r="C52" s="127"/>
      <c r="D52" s="127"/>
      <c r="E52" s="127"/>
      <c r="F52" s="127"/>
      <c r="G52" s="127"/>
      <c r="H52" s="127"/>
      <c r="I52" s="128"/>
      <c r="J52" s="56">
        <f>SUM(J32:J51)</f>
        <v>40999.060344000005</v>
      </c>
      <c r="K52" s="56">
        <f>SUM(K32:K51)</f>
        <v>52081.106354983196</v>
      </c>
    </row>
    <row r="53" spans="1:11" ht="17.25">
      <c r="A53" s="129" t="s">
        <v>1</v>
      </c>
      <c r="B53" s="129"/>
      <c r="C53" s="129"/>
      <c r="D53" s="129"/>
      <c r="E53" s="129"/>
      <c r="F53" s="129"/>
      <c r="G53" s="129"/>
      <c r="H53" s="129"/>
      <c r="I53" s="115"/>
      <c r="J53" s="146">
        <f>J14+J21+J24+J30+J52</f>
        <v>113562.28886056002</v>
      </c>
      <c r="K53" s="147"/>
    </row>
    <row r="54" spans="1:11" ht="17.25">
      <c r="A54" s="129" t="s">
        <v>0</v>
      </c>
      <c r="B54" s="129"/>
      <c r="C54" s="129"/>
      <c r="D54" s="129"/>
      <c r="E54" s="129"/>
      <c r="F54" s="129"/>
      <c r="G54" s="129"/>
      <c r="H54" s="129"/>
      <c r="I54" s="115"/>
      <c r="J54" s="146">
        <f>K14+K21+K24+K30+K52</f>
        <v>144045.20310804437</v>
      </c>
      <c r="K54" s="147"/>
    </row>
  </sheetData>
  <sheetProtection algorithmName="SHA-512" hashValue="nHw0yo6ia+qp+Lmoni3YecgF857AxpmHteF4oDfs+z6YxBZ9hUA8T666nmZeYkXJaii9CAFivqz6r/rQyaFhJQ==" saltValue="9Kg/il7dCzzY9yQriWRhBQ==" spinCount="100000" sheet="1" objects="1" scenarios="1"/>
  <autoFilter ref="A8:K54"/>
  <mergeCells count="15">
    <mergeCell ref="A7:K7"/>
    <mergeCell ref="A1:J1"/>
    <mergeCell ref="A2:J2"/>
    <mergeCell ref="A3:J3"/>
    <mergeCell ref="I4:J4"/>
    <mergeCell ref="I5:J5"/>
    <mergeCell ref="J53:K53"/>
    <mergeCell ref="A54:H54"/>
    <mergeCell ref="J54:K54"/>
    <mergeCell ref="A14:I14"/>
    <mergeCell ref="A21:I21"/>
    <mergeCell ref="A24:I24"/>
    <mergeCell ref="A30:I30"/>
    <mergeCell ref="A52:I52"/>
    <mergeCell ref="A53:H53"/>
  </mergeCells>
  <printOptions/>
  <pageMargins left="0.5118110236220472" right="0.5118110236220472" top="1.3779527559055118" bottom="1.1811023622047245" header="0.31496062992125984" footer="0.31496062992125984"/>
  <pageSetup horizontalDpi="360" verticalDpi="360" orientation="portrait" paperSize="9" scale="61" r:id="rId2"/>
  <headerFooter scaleWithDoc="0">
    <oddHeader>&amp;C&amp;G</oddHeader>
    <oddFooter>&amp;C&amp;G&amp;R&amp;G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6"/>
  <sheetViews>
    <sheetView view="pageBreakPreview" zoomScale="85" zoomScaleSheetLayoutView="85" workbookViewId="0" topLeftCell="A1">
      <selection activeCell="A4" sqref="A4"/>
    </sheetView>
  </sheetViews>
  <sheetFormatPr defaultColWidth="9.140625" defaultRowHeight="15"/>
  <cols>
    <col min="2" max="2" width="25.8515625" style="99" customWidth="1"/>
    <col min="3" max="3" width="13.57421875" style="0" customWidth="1"/>
    <col min="4" max="4" width="18.140625" style="0" customWidth="1"/>
    <col min="5" max="5" width="23.00390625" style="0" customWidth="1"/>
    <col min="6" max="6" width="14.140625" style="0" customWidth="1"/>
    <col min="7" max="8" width="12.8515625" style="0" customWidth="1"/>
    <col min="9" max="9" width="14.00390625" style="0" customWidth="1"/>
    <col min="10" max="10" width="17.421875" style="0" customWidth="1"/>
    <col min="16" max="16" width="10.00390625" style="0" bestFit="1" customWidth="1"/>
  </cols>
  <sheetData>
    <row r="1" spans="1:12" ht="18.75">
      <c r="A1" s="171" t="s">
        <v>94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2"/>
    </row>
    <row r="2" spans="1:12" ht="18.75">
      <c r="A2" s="144" t="s">
        <v>166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5"/>
    </row>
    <row r="3" spans="1:12" ht="18.75">
      <c r="A3" s="144" t="s">
        <v>169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5"/>
    </row>
    <row r="4" spans="1:12" ht="15">
      <c r="A4" s="13"/>
      <c r="B4" s="98"/>
      <c r="C4" s="13"/>
      <c r="D4" s="13"/>
      <c r="E4" s="13"/>
      <c r="F4" s="13"/>
      <c r="G4" s="13"/>
      <c r="H4" s="13"/>
      <c r="I4" s="13"/>
      <c r="J4" s="13"/>
      <c r="K4" s="13"/>
      <c r="L4" s="68"/>
    </row>
    <row r="5" spans="1:12" ht="18.75">
      <c r="A5" s="173" t="str">
        <f>'CBUQ NÃO DESONERADA TV.5'!A7:K7</f>
        <v>TV. 5 (Trecho:  Entre Rua Hermenegildo Alves e coordenada 1°32'6.02"S  47°6'24.48"O)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4"/>
    </row>
    <row r="6" spans="1:13" ht="15">
      <c r="A6" s="9" t="s">
        <v>93</v>
      </c>
      <c r="B6" s="182" t="s">
        <v>55</v>
      </c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24"/>
    </row>
    <row r="7" spans="1:13" ht="45">
      <c r="A7" s="183" t="s">
        <v>65</v>
      </c>
      <c r="B7" s="184" t="s">
        <v>61</v>
      </c>
      <c r="C7" s="71" t="s">
        <v>85</v>
      </c>
      <c r="D7" s="71" t="s">
        <v>84</v>
      </c>
      <c r="E7" s="28" t="s">
        <v>90</v>
      </c>
      <c r="F7" s="60" t="s">
        <v>101</v>
      </c>
      <c r="G7" s="28" t="s">
        <v>80</v>
      </c>
      <c r="H7" s="28" t="s">
        <v>81</v>
      </c>
      <c r="I7" s="169" t="s">
        <v>78</v>
      </c>
      <c r="J7" s="160" t="s">
        <v>71</v>
      </c>
      <c r="K7" s="161"/>
      <c r="L7" s="162"/>
      <c r="M7" s="23"/>
    </row>
    <row r="8" spans="1:13" ht="15">
      <c r="A8" s="183"/>
      <c r="B8" s="184"/>
      <c r="C8" s="28" t="s">
        <v>77</v>
      </c>
      <c r="D8" s="28" t="s">
        <v>77</v>
      </c>
      <c r="E8" s="28" t="s">
        <v>77</v>
      </c>
      <c r="F8" s="28" t="s">
        <v>102</v>
      </c>
      <c r="G8" s="28" t="s">
        <v>74</v>
      </c>
      <c r="H8" s="28" t="s">
        <v>89</v>
      </c>
      <c r="I8" s="169"/>
      <c r="J8" s="163"/>
      <c r="K8" s="164"/>
      <c r="L8" s="165"/>
      <c r="M8" s="23"/>
    </row>
    <row r="9" spans="1:13" ht="45.75" customHeight="1">
      <c r="A9" s="1" t="s">
        <v>54</v>
      </c>
      <c r="B9" s="62" t="s">
        <v>53</v>
      </c>
      <c r="C9" s="87">
        <v>5.88</v>
      </c>
      <c r="D9" s="87">
        <v>1344</v>
      </c>
      <c r="E9" s="89"/>
      <c r="F9" s="89"/>
      <c r="G9" s="89"/>
      <c r="H9" s="89"/>
      <c r="I9" s="89">
        <f>C9*D9</f>
        <v>7902.72</v>
      </c>
      <c r="J9" s="166" t="s">
        <v>27</v>
      </c>
      <c r="K9" s="167"/>
      <c r="L9" s="168"/>
      <c r="M9" s="23"/>
    </row>
    <row r="10" spans="1:13" ht="97.5" customHeight="1">
      <c r="A10" s="1" t="s">
        <v>52</v>
      </c>
      <c r="B10" s="62" t="s">
        <v>51</v>
      </c>
      <c r="C10" s="83">
        <f>C9</f>
        <v>5.88</v>
      </c>
      <c r="D10" s="83">
        <f>D9</f>
        <v>1344</v>
      </c>
      <c r="E10" s="87">
        <v>0.15</v>
      </c>
      <c r="F10" s="89"/>
      <c r="G10" s="89"/>
      <c r="H10" s="89"/>
      <c r="I10" s="89">
        <f>C10*D10*E10</f>
        <v>1185.408</v>
      </c>
      <c r="J10" s="166" t="s">
        <v>25</v>
      </c>
      <c r="K10" s="167"/>
      <c r="L10" s="168"/>
      <c r="M10" s="23"/>
    </row>
    <row r="11" spans="1:13" ht="100.5" customHeight="1">
      <c r="A11" s="1" t="s">
        <v>95</v>
      </c>
      <c r="B11" s="62" t="s">
        <v>98</v>
      </c>
      <c r="C11" s="83">
        <f>C9</f>
        <v>5.88</v>
      </c>
      <c r="D11" s="83">
        <f>D9</f>
        <v>1344</v>
      </c>
      <c r="E11" s="83">
        <f>+E10</f>
        <v>0.15</v>
      </c>
      <c r="F11" s="89"/>
      <c r="G11" s="89"/>
      <c r="H11" s="89"/>
      <c r="I11" s="89">
        <f>C11*D11*E11</f>
        <v>1185.408</v>
      </c>
      <c r="J11" s="166" t="s">
        <v>25</v>
      </c>
      <c r="K11" s="167"/>
      <c r="L11" s="168"/>
      <c r="M11" s="23"/>
    </row>
    <row r="12" spans="1:13" ht="78.75" customHeight="1">
      <c r="A12" s="1" t="s">
        <v>96</v>
      </c>
      <c r="B12" s="63" t="s">
        <v>107</v>
      </c>
      <c r="C12" s="89"/>
      <c r="D12" s="89"/>
      <c r="E12" s="89"/>
      <c r="F12" s="89">
        <v>1.6</v>
      </c>
      <c r="G12" s="89">
        <f>I11*F12</f>
        <v>1896.6527999999998</v>
      </c>
      <c r="H12" s="87">
        <v>2.76</v>
      </c>
      <c r="I12" s="89">
        <f>G12*H12</f>
        <v>5234.7617279999995</v>
      </c>
      <c r="J12" s="166" t="s">
        <v>108</v>
      </c>
      <c r="K12" s="167"/>
      <c r="L12" s="168"/>
      <c r="M12" s="23"/>
    </row>
    <row r="13" spans="1:13" ht="15">
      <c r="A13" s="9" t="s">
        <v>92</v>
      </c>
      <c r="B13" s="179" t="s">
        <v>91</v>
      </c>
      <c r="C13" s="180"/>
      <c r="D13" s="180"/>
      <c r="E13" s="180"/>
      <c r="F13" s="180"/>
      <c r="G13" s="180"/>
      <c r="H13" s="180"/>
      <c r="I13" s="180"/>
      <c r="J13" s="180"/>
      <c r="K13" s="180"/>
      <c r="L13" s="181"/>
      <c r="M13" s="21"/>
    </row>
    <row r="14" spans="1:13" ht="15">
      <c r="A14" s="175" t="s">
        <v>65</v>
      </c>
      <c r="B14" s="177" t="s">
        <v>61</v>
      </c>
      <c r="C14" s="71" t="s">
        <v>85</v>
      </c>
      <c r="D14" s="71" t="s">
        <v>84</v>
      </c>
      <c r="E14" s="71" t="s">
        <v>90</v>
      </c>
      <c r="F14" s="71" t="s">
        <v>80</v>
      </c>
      <c r="G14" s="71" t="s">
        <v>81</v>
      </c>
      <c r="H14" s="175" t="s">
        <v>78</v>
      </c>
      <c r="I14" s="185" t="s">
        <v>71</v>
      </c>
      <c r="J14" s="186"/>
      <c r="K14" s="186"/>
      <c r="L14" s="187"/>
      <c r="M14" s="22"/>
    </row>
    <row r="15" spans="1:13" ht="15">
      <c r="A15" s="176"/>
      <c r="B15" s="178"/>
      <c r="C15" s="71" t="s">
        <v>77</v>
      </c>
      <c r="D15" s="71" t="s">
        <v>77</v>
      </c>
      <c r="E15" s="71" t="s">
        <v>77</v>
      </c>
      <c r="F15" s="71" t="s">
        <v>74</v>
      </c>
      <c r="G15" s="71" t="s">
        <v>89</v>
      </c>
      <c r="H15" s="176"/>
      <c r="I15" s="188"/>
      <c r="J15" s="189"/>
      <c r="K15" s="189"/>
      <c r="L15" s="190"/>
      <c r="M15" s="21"/>
    </row>
    <row r="16" spans="1:13" ht="30">
      <c r="A16" s="1" t="s">
        <v>49</v>
      </c>
      <c r="B16" s="63" t="s">
        <v>100</v>
      </c>
      <c r="C16" s="101">
        <f>+C9-(2*(C46+C47))</f>
        <v>5</v>
      </c>
      <c r="D16" s="101">
        <f>+D9</f>
        <v>1344</v>
      </c>
      <c r="E16" s="89"/>
      <c r="F16" s="89"/>
      <c r="G16" s="89"/>
      <c r="H16" s="89">
        <f>C16*D16</f>
        <v>6720</v>
      </c>
      <c r="I16" s="166" t="s">
        <v>27</v>
      </c>
      <c r="J16" s="167"/>
      <c r="K16" s="167"/>
      <c r="L16" s="168"/>
      <c r="M16" s="21"/>
    </row>
    <row r="17" spans="1:12" ht="90">
      <c r="A17" s="1" t="s">
        <v>48</v>
      </c>
      <c r="B17" s="63" t="s">
        <v>103</v>
      </c>
      <c r="C17" s="89"/>
      <c r="D17" s="89"/>
      <c r="E17" s="89"/>
      <c r="F17" s="89">
        <f>(0.0012)*H16</f>
        <v>8.064</v>
      </c>
      <c r="G17" s="87">
        <v>72</v>
      </c>
      <c r="H17" s="89">
        <f>F17*G17</f>
        <v>580.608</v>
      </c>
      <c r="I17" s="166" t="s">
        <v>99</v>
      </c>
      <c r="J17" s="167"/>
      <c r="K17" s="167"/>
      <c r="L17" s="168"/>
    </row>
    <row r="18" spans="1:14" ht="75">
      <c r="A18" s="1" t="s">
        <v>47</v>
      </c>
      <c r="B18" s="62" t="s">
        <v>46</v>
      </c>
      <c r="C18" s="83">
        <f>C16</f>
        <v>5</v>
      </c>
      <c r="D18" s="83">
        <f>D16</f>
        <v>1344</v>
      </c>
      <c r="E18" s="89">
        <v>0.05</v>
      </c>
      <c r="F18" s="89"/>
      <c r="G18" s="89"/>
      <c r="H18" s="89">
        <f>C18*D18*E18</f>
        <v>336</v>
      </c>
      <c r="I18" s="166" t="s">
        <v>25</v>
      </c>
      <c r="J18" s="167"/>
      <c r="K18" s="167"/>
      <c r="L18" s="168"/>
      <c r="N18" s="20"/>
    </row>
    <row r="19" spans="1:12" ht="60">
      <c r="A19" s="1" t="s">
        <v>45</v>
      </c>
      <c r="B19" s="63" t="s">
        <v>44</v>
      </c>
      <c r="C19" s="89"/>
      <c r="D19" s="89"/>
      <c r="E19" s="89"/>
      <c r="F19" s="89">
        <f>H18</f>
        <v>336</v>
      </c>
      <c r="G19" s="87">
        <f>G17</f>
        <v>72</v>
      </c>
      <c r="H19" s="89">
        <f>F19*G19</f>
        <v>24192</v>
      </c>
      <c r="I19" s="166" t="s">
        <v>110</v>
      </c>
      <c r="J19" s="167"/>
      <c r="K19" s="167"/>
      <c r="L19" s="168"/>
    </row>
    <row r="20" spans="1:12" ht="15">
      <c r="A20" s="195" t="s">
        <v>65</v>
      </c>
      <c r="B20" s="205" t="s">
        <v>61</v>
      </c>
      <c r="C20" s="28" t="s">
        <v>85</v>
      </c>
      <c r="D20" s="28" t="s">
        <v>112</v>
      </c>
      <c r="E20" s="28" t="s">
        <v>90</v>
      </c>
      <c r="F20" s="28" t="s">
        <v>82</v>
      </c>
      <c r="G20" s="207" t="s">
        <v>78</v>
      </c>
      <c r="H20" s="208"/>
      <c r="I20" s="160" t="s">
        <v>71</v>
      </c>
      <c r="J20" s="161"/>
      <c r="K20" s="161"/>
      <c r="L20" s="162"/>
    </row>
    <row r="21" spans="1:12" ht="15">
      <c r="A21" s="196"/>
      <c r="B21" s="206"/>
      <c r="C21" s="28" t="s">
        <v>77</v>
      </c>
      <c r="D21" s="28" t="s">
        <v>77</v>
      </c>
      <c r="E21" s="28" t="s">
        <v>77</v>
      </c>
      <c r="F21" s="28" t="s">
        <v>71</v>
      </c>
      <c r="G21" s="209"/>
      <c r="H21" s="210"/>
      <c r="I21" s="163"/>
      <c r="J21" s="164"/>
      <c r="K21" s="164"/>
      <c r="L21" s="165"/>
    </row>
    <row r="22" spans="1:12" ht="89.25" customHeight="1">
      <c r="A22" s="1" t="s">
        <v>43</v>
      </c>
      <c r="B22" s="62" t="s">
        <v>111</v>
      </c>
      <c r="C22" s="89">
        <f>C9</f>
        <v>5.88</v>
      </c>
      <c r="D22" s="83">
        <v>0.3</v>
      </c>
      <c r="E22" s="89">
        <v>0.12</v>
      </c>
      <c r="F22" s="87">
        <v>2</v>
      </c>
      <c r="G22" s="211">
        <f>C22*D22*E22*F22</f>
        <v>0.42336</v>
      </c>
      <c r="H22" s="212"/>
      <c r="I22" s="166" t="s">
        <v>25</v>
      </c>
      <c r="J22" s="167"/>
      <c r="K22" s="167"/>
      <c r="L22" s="168"/>
    </row>
    <row r="23" spans="1:12" ht="15">
      <c r="A23" s="9" t="s">
        <v>88</v>
      </c>
      <c r="B23" s="158" t="s">
        <v>42</v>
      </c>
      <c r="C23" s="158"/>
      <c r="D23" s="158"/>
      <c r="E23" s="158"/>
      <c r="F23" s="158"/>
      <c r="G23" s="158"/>
      <c r="H23" s="158"/>
      <c r="I23" s="158"/>
      <c r="J23" s="158"/>
      <c r="K23" s="158"/>
      <c r="L23" s="158"/>
    </row>
    <row r="24" spans="1:12" ht="15">
      <c r="A24" s="191" t="s">
        <v>65</v>
      </c>
      <c r="B24" s="192" t="s">
        <v>61</v>
      </c>
      <c r="C24" s="169" t="s">
        <v>114</v>
      </c>
      <c r="D24" s="169"/>
      <c r="E24" s="169" t="s">
        <v>115</v>
      </c>
      <c r="F24" s="169"/>
      <c r="G24" s="28" t="s">
        <v>112</v>
      </c>
      <c r="H24" s="28" t="s">
        <v>82</v>
      </c>
      <c r="I24" s="169" t="s">
        <v>78</v>
      </c>
      <c r="J24" s="160" t="s">
        <v>71</v>
      </c>
      <c r="K24" s="161"/>
      <c r="L24" s="162"/>
    </row>
    <row r="25" spans="1:12" ht="15">
      <c r="A25" s="191"/>
      <c r="B25" s="192"/>
      <c r="C25" s="169" t="s">
        <v>77</v>
      </c>
      <c r="D25" s="169"/>
      <c r="E25" s="169" t="s">
        <v>77</v>
      </c>
      <c r="F25" s="169"/>
      <c r="G25" s="28" t="s">
        <v>77</v>
      </c>
      <c r="H25" s="28" t="s">
        <v>71</v>
      </c>
      <c r="I25" s="169"/>
      <c r="J25" s="163"/>
      <c r="K25" s="164"/>
      <c r="L25" s="165"/>
    </row>
    <row r="26" spans="1:12" ht="125.25" customHeight="1">
      <c r="A26" s="64" t="s">
        <v>41</v>
      </c>
      <c r="B26" s="62" t="s">
        <v>113</v>
      </c>
      <c r="C26" s="170">
        <v>2.2</v>
      </c>
      <c r="D26" s="170"/>
      <c r="E26" s="170">
        <v>1.2</v>
      </c>
      <c r="F26" s="170"/>
      <c r="G26" s="100">
        <v>1.2</v>
      </c>
      <c r="H26" s="87">
        <v>14</v>
      </c>
      <c r="I26" s="27">
        <f>(((C26+E26)*G26)/2)*H26</f>
        <v>28.560000000000002</v>
      </c>
      <c r="J26" s="166" t="s">
        <v>27</v>
      </c>
      <c r="K26" s="167"/>
      <c r="L26" s="168"/>
    </row>
    <row r="27" spans="1:12" ht="15">
      <c r="A27" s="9" t="s">
        <v>87</v>
      </c>
      <c r="B27" s="158" t="s">
        <v>40</v>
      </c>
      <c r="C27" s="158"/>
      <c r="D27" s="158"/>
      <c r="E27" s="158"/>
      <c r="F27" s="158"/>
      <c r="G27" s="158"/>
      <c r="H27" s="158"/>
      <c r="I27" s="158"/>
      <c r="J27" s="158"/>
      <c r="K27" s="158"/>
      <c r="L27" s="158"/>
    </row>
    <row r="28" spans="1:12" ht="15">
      <c r="A28" s="191" t="s">
        <v>65</v>
      </c>
      <c r="B28" s="192" t="s">
        <v>61</v>
      </c>
      <c r="C28" s="28" t="s">
        <v>85</v>
      </c>
      <c r="D28" s="28" t="s">
        <v>84</v>
      </c>
      <c r="E28" s="28" t="s">
        <v>119</v>
      </c>
      <c r="F28" s="28" t="s">
        <v>82</v>
      </c>
      <c r="G28" s="169" t="s">
        <v>78</v>
      </c>
      <c r="H28" s="160" t="s">
        <v>71</v>
      </c>
      <c r="I28" s="161"/>
      <c r="J28" s="161"/>
      <c r="K28" s="161"/>
      <c r="L28" s="162"/>
    </row>
    <row r="29" spans="1:12" ht="15">
      <c r="A29" s="191"/>
      <c r="B29" s="192"/>
      <c r="C29" s="28" t="s">
        <v>77</v>
      </c>
      <c r="D29" s="28" t="s">
        <v>77</v>
      </c>
      <c r="E29" s="28" t="s">
        <v>76</v>
      </c>
      <c r="F29" s="28" t="s">
        <v>76</v>
      </c>
      <c r="G29" s="169"/>
      <c r="H29" s="163"/>
      <c r="I29" s="164"/>
      <c r="J29" s="164"/>
      <c r="K29" s="164"/>
      <c r="L29" s="165"/>
    </row>
    <row r="30" spans="1:12" ht="90">
      <c r="A30" s="5" t="s">
        <v>116</v>
      </c>
      <c r="B30" s="62" t="s">
        <v>118</v>
      </c>
      <c r="C30" s="94">
        <v>0.1</v>
      </c>
      <c r="D30" s="94">
        <f>D9</f>
        <v>1344</v>
      </c>
      <c r="E30" s="94" t="s">
        <v>120</v>
      </c>
      <c r="F30" s="86">
        <v>3</v>
      </c>
      <c r="G30" s="94">
        <f>C30*D30*F30</f>
        <v>403.20000000000005</v>
      </c>
      <c r="H30" s="213" t="s">
        <v>27</v>
      </c>
      <c r="I30" s="214"/>
      <c r="J30" s="214"/>
      <c r="K30" s="214"/>
      <c r="L30" s="215"/>
    </row>
    <row r="31" spans="1:12" ht="75">
      <c r="A31" s="1" t="s">
        <v>117</v>
      </c>
      <c r="B31" s="62" t="s">
        <v>121</v>
      </c>
      <c r="C31" s="83">
        <v>0.4</v>
      </c>
      <c r="D31" s="83">
        <v>3</v>
      </c>
      <c r="E31" s="83">
        <f>C9/(2*C31)</f>
        <v>7.35</v>
      </c>
      <c r="F31" s="100">
        <f>ROUNDUP(H26/2,0)</f>
        <v>7</v>
      </c>
      <c r="G31" s="89">
        <f>C31*D31*E31*F31</f>
        <v>61.74</v>
      </c>
      <c r="H31" s="166" t="s">
        <v>27</v>
      </c>
      <c r="I31" s="167"/>
      <c r="J31" s="167"/>
      <c r="K31" s="167"/>
      <c r="L31" s="168"/>
    </row>
    <row r="32" spans="1:12" ht="45">
      <c r="A32" s="1" t="s">
        <v>38</v>
      </c>
      <c r="B32" s="93" t="s">
        <v>122</v>
      </c>
      <c r="C32" s="83">
        <v>0.4</v>
      </c>
      <c r="D32" s="100">
        <f>+E26</f>
        <v>1.2</v>
      </c>
      <c r="E32" s="83" t="s">
        <v>120</v>
      </c>
      <c r="F32" s="83">
        <f>H26</f>
        <v>14</v>
      </c>
      <c r="G32" s="89">
        <f>(D32/C32)*F32</f>
        <v>41.99999999999999</v>
      </c>
      <c r="H32" s="166" t="s">
        <v>27</v>
      </c>
      <c r="I32" s="167"/>
      <c r="J32" s="167"/>
      <c r="K32" s="167"/>
      <c r="L32" s="168"/>
    </row>
    <row r="33" spans="1:12" ht="15">
      <c r="A33" s="195" t="s">
        <v>37</v>
      </c>
      <c r="B33" s="199" t="s">
        <v>61</v>
      </c>
      <c r="C33" s="197" t="s">
        <v>123</v>
      </c>
      <c r="D33" s="197"/>
      <c r="E33" s="198" t="s">
        <v>82</v>
      </c>
      <c r="F33" s="198"/>
      <c r="G33" s="195" t="s">
        <v>78</v>
      </c>
      <c r="H33" s="160" t="s">
        <v>71</v>
      </c>
      <c r="I33" s="161"/>
      <c r="J33" s="161"/>
      <c r="K33" s="161"/>
      <c r="L33" s="162"/>
    </row>
    <row r="34" spans="1:12" ht="15">
      <c r="A34" s="196"/>
      <c r="B34" s="200"/>
      <c r="C34" s="201" t="s">
        <v>27</v>
      </c>
      <c r="D34" s="202"/>
      <c r="E34" s="203" t="s">
        <v>76</v>
      </c>
      <c r="F34" s="204"/>
      <c r="G34" s="196"/>
      <c r="H34" s="163"/>
      <c r="I34" s="164"/>
      <c r="J34" s="164"/>
      <c r="K34" s="164"/>
      <c r="L34" s="165"/>
    </row>
    <row r="35" spans="1:12" ht="75">
      <c r="A35" s="1" t="s">
        <v>124</v>
      </c>
      <c r="B35" s="62" t="s">
        <v>127</v>
      </c>
      <c r="C35" s="216">
        <v>0.3</v>
      </c>
      <c r="D35" s="217"/>
      <c r="E35" s="193">
        <v>1</v>
      </c>
      <c r="F35" s="194"/>
      <c r="G35" s="89">
        <f>+C35*E35</f>
        <v>0.3</v>
      </c>
      <c r="H35" s="166" t="s">
        <v>27</v>
      </c>
      <c r="I35" s="167"/>
      <c r="J35" s="167"/>
      <c r="K35" s="167"/>
      <c r="L35" s="168"/>
    </row>
    <row r="36" spans="1:12" ht="60">
      <c r="A36" s="1" t="s">
        <v>125</v>
      </c>
      <c r="B36" s="62" t="s">
        <v>128</v>
      </c>
      <c r="C36" s="216">
        <v>0.13</v>
      </c>
      <c r="D36" s="217"/>
      <c r="E36" s="193">
        <v>1</v>
      </c>
      <c r="F36" s="194"/>
      <c r="G36" s="89">
        <f aca="true" t="shared" si="0" ref="G36:G38">+C36*E36</f>
        <v>0.13</v>
      </c>
      <c r="H36" s="166" t="s">
        <v>27</v>
      </c>
      <c r="I36" s="167"/>
      <c r="J36" s="167"/>
      <c r="K36" s="167"/>
      <c r="L36" s="168"/>
    </row>
    <row r="37" spans="1:12" ht="75">
      <c r="A37" s="1" t="s">
        <v>126</v>
      </c>
      <c r="B37" s="62" t="s">
        <v>129</v>
      </c>
      <c r="C37" s="216">
        <v>0.2</v>
      </c>
      <c r="D37" s="217"/>
      <c r="E37" s="193"/>
      <c r="F37" s="194"/>
      <c r="G37" s="89">
        <f t="shared" si="0"/>
        <v>0</v>
      </c>
      <c r="H37" s="166" t="s">
        <v>27</v>
      </c>
      <c r="I37" s="167"/>
      <c r="J37" s="167"/>
      <c r="K37" s="167"/>
      <c r="L37" s="168"/>
    </row>
    <row r="38" spans="1:12" ht="75">
      <c r="A38" s="1" t="s">
        <v>131</v>
      </c>
      <c r="B38" s="62" t="s">
        <v>130</v>
      </c>
      <c r="C38" s="216">
        <v>0.125</v>
      </c>
      <c r="D38" s="217"/>
      <c r="E38" s="193">
        <f>F31</f>
        <v>7</v>
      </c>
      <c r="F38" s="194"/>
      <c r="G38" s="89">
        <f t="shared" si="0"/>
        <v>0.875</v>
      </c>
      <c r="H38" s="166" t="s">
        <v>27</v>
      </c>
      <c r="I38" s="167"/>
      <c r="J38" s="167"/>
      <c r="K38" s="167"/>
      <c r="L38" s="168"/>
    </row>
    <row r="39" spans="1:12" ht="15">
      <c r="A39" s="195" t="s">
        <v>132</v>
      </c>
      <c r="B39" s="199" t="s">
        <v>61</v>
      </c>
      <c r="C39" s="201" t="s">
        <v>112</v>
      </c>
      <c r="D39" s="202"/>
      <c r="E39" s="203" t="s">
        <v>82</v>
      </c>
      <c r="F39" s="204"/>
      <c r="G39" s="195" t="s">
        <v>78</v>
      </c>
      <c r="H39" s="160" t="s">
        <v>71</v>
      </c>
      <c r="I39" s="161"/>
      <c r="J39" s="161"/>
      <c r="K39" s="161"/>
      <c r="L39" s="162"/>
    </row>
    <row r="40" spans="1:12" ht="15">
      <c r="A40" s="196"/>
      <c r="B40" s="200"/>
      <c r="C40" s="201" t="s">
        <v>77</v>
      </c>
      <c r="D40" s="202"/>
      <c r="E40" s="203" t="s">
        <v>71</v>
      </c>
      <c r="F40" s="204"/>
      <c r="G40" s="196"/>
      <c r="H40" s="163"/>
      <c r="I40" s="164"/>
      <c r="J40" s="164"/>
      <c r="K40" s="164"/>
      <c r="L40" s="165"/>
    </row>
    <row r="41" spans="1:12" ht="60">
      <c r="A41" s="1" t="s">
        <v>133</v>
      </c>
      <c r="B41" s="92" t="s">
        <v>153</v>
      </c>
      <c r="C41" s="216">
        <v>2.8</v>
      </c>
      <c r="D41" s="217"/>
      <c r="E41" s="216">
        <f>SUM(E35:F38)</f>
        <v>9</v>
      </c>
      <c r="F41" s="217"/>
      <c r="G41" s="89">
        <f>C41*E41</f>
        <v>25.2</v>
      </c>
      <c r="H41" s="166" t="s">
        <v>3</v>
      </c>
      <c r="I41" s="167"/>
      <c r="J41" s="167"/>
      <c r="K41" s="167"/>
      <c r="L41" s="168"/>
    </row>
    <row r="42" spans="1:15" ht="15">
      <c r="A42" s="9" t="s">
        <v>86</v>
      </c>
      <c r="B42" s="158" t="s">
        <v>35</v>
      </c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O42" s="11"/>
    </row>
    <row r="43" spans="1:13" ht="30">
      <c r="A43" s="191" t="s">
        <v>65</v>
      </c>
      <c r="B43" s="192" t="s">
        <v>61</v>
      </c>
      <c r="C43" s="28" t="s">
        <v>85</v>
      </c>
      <c r="D43" s="28" t="s">
        <v>84</v>
      </c>
      <c r="E43" s="28" t="s">
        <v>83</v>
      </c>
      <c r="F43" s="28" t="s">
        <v>82</v>
      </c>
      <c r="G43" s="28" t="s">
        <v>81</v>
      </c>
      <c r="H43" s="60" t="s">
        <v>80</v>
      </c>
      <c r="I43" s="60" t="s">
        <v>79</v>
      </c>
      <c r="J43" s="159" t="s">
        <v>104</v>
      </c>
      <c r="K43" s="169" t="s">
        <v>78</v>
      </c>
      <c r="L43" s="169" t="s">
        <v>71</v>
      </c>
      <c r="M43" s="19"/>
    </row>
    <row r="44" spans="1:12" ht="15">
      <c r="A44" s="191"/>
      <c r="B44" s="192"/>
      <c r="C44" s="28" t="s">
        <v>77</v>
      </c>
      <c r="D44" s="28" t="s">
        <v>77</v>
      </c>
      <c r="E44" s="28" t="s">
        <v>77</v>
      </c>
      <c r="F44" s="28" t="s">
        <v>76</v>
      </c>
      <c r="G44" s="28" t="s">
        <v>75</v>
      </c>
      <c r="H44" s="28" t="s">
        <v>74</v>
      </c>
      <c r="I44" s="28" t="s">
        <v>73</v>
      </c>
      <c r="J44" s="159"/>
      <c r="K44" s="169"/>
      <c r="L44" s="169"/>
    </row>
    <row r="45" spans="1:12" ht="15">
      <c r="A45" s="218" t="s">
        <v>134</v>
      </c>
      <c r="B45" s="219"/>
      <c r="C45" s="219"/>
      <c r="D45" s="219"/>
      <c r="E45" s="219"/>
      <c r="F45" s="219"/>
      <c r="G45" s="219"/>
      <c r="H45" s="219"/>
      <c r="I45" s="219"/>
      <c r="J45" s="219"/>
      <c r="K45" s="219"/>
      <c r="L45" s="220"/>
    </row>
    <row r="46" spans="1:12" ht="60">
      <c r="A46" s="64" t="s">
        <v>34</v>
      </c>
      <c r="B46" s="62" t="s">
        <v>33</v>
      </c>
      <c r="C46" s="89">
        <v>0.14</v>
      </c>
      <c r="D46" s="87">
        <f>2*D9</f>
        <v>2688</v>
      </c>
      <c r="E46" s="89" t="s">
        <v>120</v>
      </c>
      <c r="F46" s="89" t="s">
        <v>120</v>
      </c>
      <c r="G46" s="89" t="s">
        <v>120</v>
      </c>
      <c r="H46" s="89" t="s">
        <v>120</v>
      </c>
      <c r="I46" s="96" t="s">
        <v>120</v>
      </c>
      <c r="J46" s="96" t="s">
        <v>120</v>
      </c>
      <c r="K46" s="89">
        <f>D46</f>
        <v>2688</v>
      </c>
      <c r="L46" s="1" t="s">
        <v>3</v>
      </c>
    </row>
    <row r="47" spans="1:12" ht="60">
      <c r="A47" s="64" t="s">
        <v>32</v>
      </c>
      <c r="B47" s="62" t="s">
        <v>31</v>
      </c>
      <c r="C47" s="89">
        <v>0.3</v>
      </c>
      <c r="D47" s="87">
        <f>D46</f>
        <v>2688</v>
      </c>
      <c r="E47" s="89" t="s">
        <v>120</v>
      </c>
      <c r="F47" s="89" t="s">
        <v>120</v>
      </c>
      <c r="G47" s="89" t="s">
        <v>120</v>
      </c>
      <c r="H47" s="89" t="s">
        <v>120</v>
      </c>
      <c r="I47" s="89" t="s">
        <v>120</v>
      </c>
      <c r="J47" s="89" t="s">
        <v>120</v>
      </c>
      <c r="K47" s="89">
        <f>D47</f>
        <v>2688</v>
      </c>
      <c r="L47" s="1" t="s">
        <v>3</v>
      </c>
    </row>
    <row r="48" spans="1:12" ht="195">
      <c r="A48" s="64" t="s">
        <v>30</v>
      </c>
      <c r="B48" s="62" t="s">
        <v>151</v>
      </c>
      <c r="C48" s="83">
        <f>C47+C46</f>
        <v>0.44</v>
      </c>
      <c r="D48" s="83">
        <f>D47</f>
        <v>2688</v>
      </c>
      <c r="E48" s="83">
        <v>0.15</v>
      </c>
      <c r="F48" s="89" t="s">
        <v>120</v>
      </c>
      <c r="G48" s="89" t="s">
        <v>120</v>
      </c>
      <c r="H48" s="89" t="s">
        <v>120</v>
      </c>
      <c r="I48" s="89" t="s">
        <v>120</v>
      </c>
      <c r="J48" s="89" t="s">
        <v>120</v>
      </c>
      <c r="K48" s="89">
        <f>C48*D48*E48</f>
        <v>177.408</v>
      </c>
      <c r="L48" s="1" t="s">
        <v>25</v>
      </c>
    </row>
    <row r="49" spans="1:12" ht="60">
      <c r="A49" s="64" t="s">
        <v>29</v>
      </c>
      <c r="B49" s="62" t="s">
        <v>28</v>
      </c>
      <c r="C49" s="83">
        <f>C48</f>
        <v>0.44</v>
      </c>
      <c r="D49" s="83">
        <f>D48</f>
        <v>2688</v>
      </c>
      <c r="E49" s="89" t="s">
        <v>120</v>
      </c>
      <c r="F49" s="89" t="s">
        <v>120</v>
      </c>
      <c r="G49" s="89" t="s">
        <v>120</v>
      </c>
      <c r="H49" s="89" t="s">
        <v>120</v>
      </c>
      <c r="I49" s="89" t="s">
        <v>120</v>
      </c>
      <c r="J49" s="89" t="s">
        <v>120</v>
      </c>
      <c r="K49" s="95">
        <f>C49*D49</f>
        <v>1182.72</v>
      </c>
      <c r="L49" s="73" t="s">
        <v>27</v>
      </c>
    </row>
    <row r="50" spans="1:12" ht="60">
      <c r="A50" s="64" t="s">
        <v>26</v>
      </c>
      <c r="B50" s="62" t="s">
        <v>135</v>
      </c>
      <c r="C50" s="83"/>
      <c r="D50" s="83"/>
      <c r="E50" s="89"/>
      <c r="F50" s="89"/>
      <c r="G50" s="87">
        <v>5.49</v>
      </c>
      <c r="H50" s="89">
        <f>K48*J50</f>
        <v>221.76</v>
      </c>
      <c r="I50" s="89"/>
      <c r="J50" s="89">
        <v>1.25</v>
      </c>
      <c r="K50" s="95">
        <f>G50*H50</f>
        <v>1217.4624</v>
      </c>
      <c r="L50" s="73" t="s">
        <v>136</v>
      </c>
    </row>
    <row r="51" spans="1:12" ht="15">
      <c r="A51" s="201" t="s">
        <v>137</v>
      </c>
      <c r="B51" s="221"/>
      <c r="C51" s="221"/>
      <c r="D51" s="221"/>
      <c r="E51" s="221"/>
      <c r="F51" s="221"/>
      <c r="G51" s="221"/>
      <c r="H51" s="221"/>
      <c r="I51" s="221"/>
      <c r="J51" s="221"/>
      <c r="K51" s="221"/>
      <c r="L51" s="202"/>
    </row>
    <row r="52" spans="1:12" ht="45">
      <c r="A52" s="74" t="s">
        <v>24</v>
      </c>
      <c r="B52" s="93" t="s">
        <v>9</v>
      </c>
      <c r="C52" s="76" t="s">
        <v>120</v>
      </c>
      <c r="D52" s="86"/>
      <c r="E52" s="76" t="s">
        <v>120</v>
      </c>
      <c r="F52" s="76" t="s">
        <v>120</v>
      </c>
      <c r="G52" s="76" t="s">
        <v>120</v>
      </c>
      <c r="H52" s="76">
        <f>D52*I52</f>
        <v>0</v>
      </c>
      <c r="I52" s="76">
        <v>0.13</v>
      </c>
      <c r="J52" s="76"/>
      <c r="K52" s="76">
        <f>D52</f>
        <v>0</v>
      </c>
      <c r="L52" s="75" t="s">
        <v>3</v>
      </c>
    </row>
    <row r="53" spans="1:12" ht="225">
      <c r="A53" s="74" t="s">
        <v>21</v>
      </c>
      <c r="B53" s="93" t="s">
        <v>154</v>
      </c>
      <c r="C53" s="76">
        <v>0.9</v>
      </c>
      <c r="D53" s="76">
        <f>D52</f>
        <v>0</v>
      </c>
      <c r="E53" s="76">
        <v>1</v>
      </c>
      <c r="F53" s="76" t="s">
        <v>120</v>
      </c>
      <c r="G53" s="76" t="s">
        <v>120</v>
      </c>
      <c r="H53" s="76" t="s">
        <v>120</v>
      </c>
      <c r="I53" s="76" t="s">
        <v>120</v>
      </c>
      <c r="J53" s="76" t="s">
        <v>120</v>
      </c>
      <c r="K53" s="76">
        <f>C53*D53*E53</f>
        <v>0</v>
      </c>
      <c r="L53" s="75" t="s">
        <v>25</v>
      </c>
    </row>
    <row r="54" spans="1:12" ht="75">
      <c r="A54" s="74" t="s">
        <v>18</v>
      </c>
      <c r="B54" s="93" t="s">
        <v>158</v>
      </c>
      <c r="C54" s="76">
        <v>0.9</v>
      </c>
      <c r="D54" s="76">
        <f>D52</f>
        <v>0</v>
      </c>
      <c r="E54" s="76" t="s">
        <v>120</v>
      </c>
      <c r="F54" s="76" t="s">
        <v>120</v>
      </c>
      <c r="G54" s="76" t="s">
        <v>120</v>
      </c>
      <c r="H54" s="76" t="s">
        <v>120</v>
      </c>
      <c r="I54" s="76" t="s">
        <v>120</v>
      </c>
      <c r="J54" s="76" t="s">
        <v>120</v>
      </c>
      <c r="K54" s="76">
        <f>C54*D54</f>
        <v>0</v>
      </c>
      <c r="L54" s="75" t="s">
        <v>25</v>
      </c>
    </row>
    <row r="55" spans="1:12" ht="105">
      <c r="A55" s="64" t="s">
        <v>16</v>
      </c>
      <c r="B55" s="93" t="s">
        <v>159</v>
      </c>
      <c r="C55" s="83">
        <v>0.9</v>
      </c>
      <c r="D55" s="83">
        <f>D53</f>
        <v>0</v>
      </c>
      <c r="E55" s="83">
        <f>E53</f>
        <v>1</v>
      </c>
      <c r="F55" s="89" t="s">
        <v>120</v>
      </c>
      <c r="G55" s="89" t="s">
        <v>120</v>
      </c>
      <c r="H55" s="89" t="s">
        <v>120</v>
      </c>
      <c r="I55" s="89" t="s">
        <v>120</v>
      </c>
      <c r="J55" s="89" t="s">
        <v>120</v>
      </c>
      <c r="K55" s="95">
        <f>K53-H52</f>
        <v>0</v>
      </c>
      <c r="L55" s="73" t="s">
        <v>25</v>
      </c>
    </row>
    <row r="56" spans="1:12" ht="120">
      <c r="A56" s="64" t="s">
        <v>13</v>
      </c>
      <c r="B56" s="93" t="s">
        <v>160</v>
      </c>
      <c r="C56" s="83" t="s">
        <v>120</v>
      </c>
      <c r="D56" s="83">
        <f>D52</f>
        <v>0</v>
      </c>
      <c r="E56" s="83" t="s">
        <v>120</v>
      </c>
      <c r="F56" s="89" t="s">
        <v>120</v>
      </c>
      <c r="G56" s="89" t="s">
        <v>120</v>
      </c>
      <c r="H56" s="89" t="s">
        <v>120</v>
      </c>
      <c r="I56" s="89" t="s">
        <v>120</v>
      </c>
      <c r="J56" s="89" t="s">
        <v>120</v>
      </c>
      <c r="K56" s="95">
        <f>D56</f>
        <v>0</v>
      </c>
      <c r="L56" s="73" t="s">
        <v>3</v>
      </c>
    </row>
    <row r="57" spans="1:12" ht="60">
      <c r="A57" s="64" t="s">
        <v>11</v>
      </c>
      <c r="B57" s="63" t="s">
        <v>161</v>
      </c>
      <c r="C57" s="89" t="s">
        <v>120</v>
      </c>
      <c r="D57" s="89" t="s">
        <v>120</v>
      </c>
      <c r="E57" s="89" t="s">
        <v>120</v>
      </c>
      <c r="F57" s="89" t="s">
        <v>120</v>
      </c>
      <c r="G57" s="87"/>
      <c r="H57" s="89">
        <f>H52</f>
        <v>0</v>
      </c>
      <c r="I57" s="89" t="s">
        <v>120</v>
      </c>
      <c r="J57" s="89">
        <v>1.25</v>
      </c>
      <c r="K57" s="89">
        <f>G57*H57*J57</f>
        <v>0</v>
      </c>
      <c r="L57" s="1" t="s">
        <v>72</v>
      </c>
    </row>
    <row r="58" spans="1:12" ht="45">
      <c r="A58" s="64" t="s">
        <v>8</v>
      </c>
      <c r="B58" s="62" t="s">
        <v>12</v>
      </c>
      <c r="C58" s="89" t="s">
        <v>120</v>
      </c>
      <c r="D58" s="87"/>
      <c r="E58" s="89" t="s">
        <v>120</v>
      </c>
      <c r="F58" s="89" t="s">
        <v>120</v>
      </c>
      <c r="G58" s="97" t="s">
        <v>120</v>
      </c>
      <c r="H58" s="89">
        <f>D58*I58</f>
        <v>0</v>
      </c>
      <c r="I58" s="89">
        <f>3.14*((0.3)^2)</f>
        <v>0.2826</v>
      </c>
      <c r="J58" s="89" t="s">
        <v>120</v>
      </c>
      <c r="K58" s="89">
        <f>D58</f>
        <v>0</v>
      </c>
      <c r="L58" s="1" t="s">
        <v>3</v>
      </c>
    </row>
    <row r="59" spans="1:12" ht="225">
      <c r="A59" s="64" t="s">
        <v>7</v>
      </c>
      <c r="B59" s="93" t="s">
        <v>155</v>
      </c>
      <c r="C59" s="89">
        <v>1.15</v>
      </c>
      <c r="D59" s="83">
        <f>D58</f>
        <v>0</v>
      </c>
      <c r="E59" s="89">
        <f>0.6+0.6</f>
        <v>1.2</v>
      </c>
      <c r="F59" s="89" t="s">
        <v>120</v>
      </c>
      <c r="G59" s="97" t="s">
        <v>120</v>
      </c>
      <c r="H59" s="89" t="s">
        <v>120</v>
      </c>
      <c r="I59" s="89" t="s">
        <v>120</v>
      </c>
      <c r="J59" s="89" t="s">
        <v>120</v>
      </c>
      <c r="K59" s="89">
        <f>C59*D59*E59</f>
        <v>0</v>
      </c>
      <c r="L59" s="1" t="s">
        <v>25</v>
      </c>
    </row>
    <row r="60" spans="1:12" ht="75">
      <c r="A60" s="64" t="s">
        <v>138</v>
      </c>
      <c r="B60" s="93" t="s">
        <v>162</v>
      </c>
      <c r="C60" s="89">
        <f>C59</f>
        <v>1.15</v>
      </c>
      <c r="D60" s="83">
        <f>D58</f>
        <v>0</v>
      </c>
      <c r="E60" s="89" t="s">
        <v>120</v>
      </c>
      <c r="F60" s="89" t="s">
        <v>120</v>
      </c>
      <c r="G60" s="97" t="s">
        <v>120</v>
      </c>
      <c r="H60" s="89" t="s">
        <v>120</v>
      </c>
      <c r="I60" s="89" t="s">
        <v>120</v>
      </c>
      <c r="J60" s="89" t="s">
        <v>120</v>
      </c>
      <c r="K60" s="89">
        <f>C60*D60</f>
        <v>0</v>
      </c>
      <c r="L60" s="1" t="s">
        <v>27</v>
      </c>
    </row>
    <row r="61" spans="1:12" ht="120">
      <c r="A61" s="64" t="s">
        <v>139</v>
      </c>
      <c r="B61" s="93" t="s">
        <v>163</v>
      </c>
      <c r="C61" s="89">
        <f>C59</f>
        <v>1.15</v>
      </c>
      <c r="D61" s="83">
        <f>D58</f>
        <v>0</v>
      </c>
      <c r="E61" s="89">
        <f>E59</f>
        <v>1.2</v>
      </c>
      <c r="F61" s="89" t="s">
        <v>120</v>
      </c>
      <c r="G61" s="97" t="s">
        <v>120</v>
      </c>
      <c r="H61" s="89" t="s">
        <v>120</v>
      </c>
      <c r="I61" s="89" t="s">
        <v>120</v>
      </c>
      <c r="J61" s="89" t="s">
        <v>120</v>
      </c>
      <c r="K61" s="89">
        <f>(K59)-(H58)</f>
        <v>0</v>
      </c>
      <c r="L61" s="1" t="s">
        <v>25</v>
      </c>
    </row>
    <row r="62" spans="1:12" ht="120">
      <c r="A62" s="64" t="s">
        <v>140</v>
      </c>
      <c r="B62" s="93" t="s">
        <v>164</v>
      </c>
      <c r="C62" s="89" t="s">
        <v>120</v>
      </c>
      <c r="D62" s="83">
        <f>D58</f>
        <v>0</v>
      </c>
      <c r="E62" s="89" t="s">
        <v>120</v>
      </c>
      <c r="F62" s="89" t="s">
        <v>120</v>
      </c>
      <c r="G62" s="97" t="s">
        <v>120</v>
      </c>
      <c r="H62" s="89" t="s">
        <v>120</v>
      </c>
      <c r="I62" s="89" t="s">
        <v>120</v>
      </c>
      <c r="J62" s="89" t="s">
        <v>120</v>
      </c>
      <c r="K62" s="89">
        <f>D62</f>
        <v>0</v>
      </c>
      <c r="L62" s="1" t="s">
        <v>3</v>
      </c>
    </row>
    <row r="63" spans="1:12" ht="60">
      <c r="A63" s="64" t="s">
        <v>141</v>
      </c>
      <c r="B63" s="63" t="s">
        <v>165</v>
      </c>
      <c r="C63" s="89" t="s">
        <v>120</v>
      </c>
      <c r="D63" s="83" t="s">
        <v>120</v>
      </c>
      <c r="E63" s="89" t="s">
        <v>120</v>
      </c>
      <c r="F63" s="89" t="s">
        <v>120</v>
      </c>
      <c r="G63" s="87"/>
      <c r="H63" s="89">
        <f>H58</f>
        <v>0</v>
      </c>
      <c r="I63" s="89" t="s">
        <v>120</v>
      </c>
      <c r="J63" s="89">
        <v>1.25</v>
      </c>
      <c r="K63" s="89">
        <f>G63*H63*J63</f>
        <v>0</v>
      </c>
      <c r="L63" s="1" t="s">
        <v>136</v>
      </c>
    </row>
    <row r="64" spans="1:12" ht="90">
      <c r="A64" s="64" t="s">
        <v>142</v>
      </c>
      <c r="B64" s="62" t="s">
        <v>19</v>
      </c>
      <c r="C64" s="89" t="s">
        <v>120</v>
      </c>
      <c r="D64" s="89" t="s">
        <v>120</v>
      </c>
      <c r="E64" s="89" t="s">
        <v>120</v>
      </c>
      <c r="F64" s="87"/>
      <c r="G64" s="89" t="s">
        <v>120</v>
      </c>
      <c r="H64" s="89" t="s">
        <v>120</v>
      </c>
      <c r="I64" s="89" t="s">
        <v>120</v>
      </c>
      <c r="J64" s="89" t="s">
        <v>120</v>
      </c>
      <c r="K64" s="89">
        <f>F64</f>
        <v>0</v>
      </c>
      <c r="L64" s="1" t="s">
        <v>71</v>
      </c>
    </row>
    <row r="65" spans="1:12" ht="90">
      <c r="A65" s="64" t="s">
        <v>143</v>
      </c>
      <c r="B65" s="62" t="s">
        <v>17</v>
      </c>
      <c r="C65" s="89" t="s">
        <v>120</v>
      </c>
      <c r="D65" s="89" t="s">
        <v>120</v>
      </c>
      <c r="E65" s="89" t="s">
        <v>120</v>
      </c>
      <c r="F65" s="87"/>
      <c r="G65" s="89" t="s">
        <v>120</v>
      </c>
      <c r="H65" s="89" t="s">
        <v>120</v>
      </c>
      <c r="I65" s="89" t="s">
        <v>120</v>
      </c>
      <c r="J65" s="89" t="s">
        <v>120</v>
      </c>
      <c r="K65" s="89">
        <f>F65</f>
        <v>0</v>
      </c>
      <c r="L65" s="1" t="s">
        <v>71</v>
      </c>
    </row>
    <row r="66" spans="1:12" ht="60">
      <c r="A66" s="64" t="s">
        <v>144</v>
      </c>
      <c r="B66" s="62" t="s">
        <v>15</v>
      </c>
      <c r="C66" s="89" t="s">
        <v>120</v>
      </c>
      <c r="D66" s="89" t="s">
        <v>120</v>
      </c>
      <c r="E66" s="89" t="s">
        <v>120</v>
      </c>
      <c r="F66" s="83">
        <f>F65</f>
        <v>0</v>
      </c>
      <c r="G66" s="89" t="s">
        <v>120</v>
      </c>
      <c r="H66" s="89" t="s">
        <v>120</v>
      </c>
      <c r="I66" s="89" t="s">
        <v>120</v>
      </c>
      <c r="J66" s="89" t="s">
        <v>120</v>
      </c>
      <c r="K66" s="89">
        <f>F66</f>
        <v>0</v>
      </c>
      <c r="L66" s="1" t="s">
        <v>71</v>
      </c>
    </row>
  </sheetData>
  <sheetProtection algorithmName="SHA-512" hashValue="LejAUfWZ0Is8KubHV9a4DHjc9bVx3GWQKg/1PgDwMg03CHIE7Oya25w79JjtjRYa5sbliPMhA66ydzWtcxtMAA==" saltValue="R0dEkUro3Mh5Kw5eW61VCQ==" spinCount="100000" sheet="1" objects="1" scenarios="1"/>
  <mergeCells count="87">
    <mergeCell ref="E41:F41"/>
    <mergeCell ref="H41:L41"/>
    <mergeCell ref="A45:L45"/>
    <mergeCell ref="A51:L51"/>
    <mergeCell ref="C35:D35"/>
    <mergeCell ref="C36:D36"/>
    <mergeCell ref="C37:D37"/>
    <mergeCell ref="C38:D38"/>
    <mergeCell ref="C41:D41"/>
    <mergeCell ref="H37:L37"/>
    <mergeCell ref="H38:L38"/>
    <mergeCell ref="A39:A40"/>
    <mergeCell ref="B39:B40"/>
    <mergeCell ref="C39:D39"/>
    <mergeCell ref="C40:D40"/>
    <mergeCell ref="E39:F39"/>
    <mergeCell ref="E40:F40"/>
    <mergeCell ref="G39:G40"/>
    <mergeCell ref="H39:L40"/>
    <mergeCell ref="J24:L25"/>
    <mergeCell ref="J26:L26"/>
    <mergeCell ref="H30:L30"/>
    <mergeCell ref="B27:L27"/>
    <mergeCell ref="E24:F24"/>
    <mergeCell ref="G28:G29"/>
    <mergeCell ref="I24:I25"/>
    <mergeCell ref="A20:A21"/>
    <mergeCell ref="B20:B21"/>
    <mergeCell ref="G20:H21"/>
    <mergeCell ref="I20:L21"/>
    <mergeCell ref="G22:H22"/>
    <mergeCell ref="A24:A25"/>
    <mergeCell ref="B24:B25"/>
    <mergeCell ref="C24:D24"/>
    <mergeCell ref="C25:D25"/>
    <mergeCell ref="G33:G34"/>
    <mergeCell ref="C33:D33"/>
    <mergeCell ref="E33:F33"/>
    <mergeCell ref="A33:A34"/>
    <mergeCell ref="B33:B34"/>
    <mergeCell ref="C34:D34"/>
    <mergeCell ref="E34:F34"/>
    <mergeCell ref="A43:A44"/>
    <mergeCell ref="B43:B44"/>
    <mergeCell ref="A28:A29"/>
    <mergeCell ref="B28:B29"/>
    <mergeCell ref="B42:L42"/>
    <mergeCell ref="L43:L44"/>
    <mergeCell ref="H28:L29"/>
    <mergeCell ref="H31:L31"/>
    <mergeCell ref="H32:L32"/>
    <mergeCell ref="H33:L34"/>
    <mergeCell ref="E35:F35"/>
    <mergeCell ref="E36:F36"/>
    <mergeCell ref="E37:F37"/>
    <mergeCell ref="E38:F38"/>
    <mergeCell ref="H35:L35"/>
    <mergeCell ref="H36:L36"/>
    <mergeCell ref="A1:L1"/>
    <mergeCell ref="A2:L2"/>
    <mergeCell ref="A3:L3"/>
    <mergeCell ref="A5:L5"/>
    <mergeCell ref="A14:A15"/>
    <mergeCell ref="B14:B15"/>
    <mergeCell ref="B13:L13"/>
    <mergeCell ref="B6:L6"/>
    <mergeCell ref="A7:A8"/>
    <mergeCell ref="B7:B8"/>
    <mergeCell ref="I7:I8"/>
    <mergeCell ref="H14:H15"/>
    <mergeCell ref="I14:L15"/>
    <mergeCell ref="B23:L23"/>
    <mergeCell ref="J43:J44"/>
    <mergeCell ref="J7:L8"/>
    <mergeCell ref="J9:L9"/>
    <mergeCell ref="J10:L10"/>
    <mergeCell ref="J11:L11"/>
    <mergeCell ref="J12:L12"/>
    <mergeCell ref="K43:K44"/>
    <mergeCell ref="I16:L16"/>
    <mergeCell ref="I17:L17"/>
    <mergeCell ref="I18:L18"/>
    <mergeCell ref="I19:L19"/>
    <mergeCell ref="I22:L22"/>
    <mergeCell ref="E26:F26"/>
    <mergeCell ref="C26:D26"/>
    <mergeCell ref="E25:F25"/>
  </mergeCells>
  <dataValidations count="1">
    <dataValidation type="decimal" allowBlank="1" showInputMessage="1" showErrorMessage="1" sqref="E10">
      <formula1>0.1</formula1>
      <formula2>0.15</formula2>
    </dataValidation>
  </dataValidations>
  <hyperlinks>
    <hyperlink ref="L49" r:id="rId1" display="m@"/>
  </hyperlinks>
  <printOptions/>
  <pageMargins left="0.5118110236220472" right="0.5118110236220472" top="1.3779527559055118" bottom="1.1811023622047245" header="0.31496062992125984" footer="0.31496062992125984"/>
  <pageSetup horizontalDpi="360" verticalDpi="360" orientation="portrait" paperSize="9" scale="51" r:id="rId5"/>
  <headerFooter scaleWithDoc="0">
    <oddHeader>&amp;C&amp;G</oddHeader>
    <oddFooter>&amp;C&amp;G&amp;R&amp;G</oddFooter>
  </headerFooter>
  <legacyDrawing r:id="rId3"/>
  <legacyDrawingHF r:id="rId4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6"/>
  <sheetViews>
    <sheetView view="pageBreakPreview" zoomScale="85" zoomScaleSheetLayoutView="85" workbookViewId="0" topLeftCell="A1">
      <selection activeCell="A5" sqref="A5:L5"/>
    </sheetView>
  </sheetViews>
  <sheetFormatPr defaultColWidth="9.140625" defaultRowHeight="15"/>
  <cols>
    <col min="2" max="2" width="25.8515625" style="99" customWidth="1"/>
    <col min="3" max="3" width="13.57421875" style="0" customWidth="1"/>
    <col min="4" max="4" width="18.140625" style="0" customWidth="1"/>
    <col min="5" max="5" width="23.00390625" style="0" customWidth="1"/>
    <col min="6" max="6" width="14.140625" style="0" customWidth="1"/>
    <col min="7" max="8" width="12.8515625" style="0" customWidth="1"/>
    <col min="9" max="9" width="14.00390625" style="0" customWidth="1"/>
    <col min="10" max="10" width="17.421875" style="0" customWidth="1"/>
    <col min="16" max="16" width="10.00390625" style="0" bestFit="1" customWidth="1"/>
  </cols>
  <sheetData>
    <row r="1" spans="1:12" ht="18.75">
      <c r="A1" s="171" t="s">
        <v>94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2"/>
    </row>
    <row r="2" spans="1:12" ht="18.75">
      <c r="A2" s="144" t="s">
        <v>166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5"/>
    </row>
    <row r="3" spans="1:12" ht="18.75">
      <c r="A3" s="144" t="s">
        <v>169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5"/>
    </row>
    <row r="4" spans="1:12" ht="15">
      <c r="A4" s="13"/>
      <c r="B4" s="98"/>
      <c r="C4" s="13"/>
      <c r="D4" s="13"/>
      <c r="E4" s="13"/>
      <c r="F4" s="13"/>
      <c r="G4" s="13"/>
      <c r="H4" s="13"/>
      <c r="I4" s="13"/>
      <c r="J4" s="13"/>
      <c r="K4" s="13"/>
      <c r="L4" s="68"/>
    </row>
    <row r="5" spans="1:12" ht="18.75">
      <c r="A5" s="173" t="str">
        <f>'[9]CBUQ NÃO DESONERADA'!A7:K7</f>
        <v>RUA C (Trecho: Entre Tv. 5 e coordenada 1°32'6.67"S e 47°6'6.43"O)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4"/>
    </row>
    <row r="6" spans="1:13" ht="15">
      <c r="A6" s="118" t="s">
        <v>93</v>
      </c>
      <c r="B6" s="182" t="s">
        <v>55</v>
      </c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24"/>
    </row>
    <row r="7" spans="1:13" ht="45">
      <c r="A7" s="183" t="s">
        <v>65</v>
      </c>
      <c r="B7" s="184" t="s">
        <v>61</v>
      </c>
      <c r="C7" s="125" t="s">
        <v>85</v>
      </c>
      <c r="D7" s="125" t="s">
        <v>84</v>
      </c>
      <c r="E7" s="120" t="s">
        <v>90</v>
      </c>
      <c r="F7" s="119" t="s">
        <v>101</v>
      </c>
      <c r="G7" s="120" t="s">
        <v>80</v>
      </c>
      <c r="H7" s="120" t="s">
        <v>81</v>
      </c>
      <c r="I7" s="169" t="s">
        <v>78</v>
      </c>
      <c r="J7" s="160" t="s">
        <v>71</v>
      </c>
      <c r="K7" s="161"/>
      <c r="L7" s="162"/>
      <c r="M7" s="23"/>
    </row>
    <row r="8" spans="1:13" ht="15">
      <c r="A8" s="183"/>
      <c r="B8" s="184"/>
      <c r="C8" s="120" t="s">
        <v>77</v>
      </c>
      <c r="D8" s="120" t="s">
        <v>77</v>
      </c>
      <c r="E8" s="120" t="s">
        <v>77</v>
      </c>
      <c r="F8" s="120" t="s">
        <v>102</v>
      </c>
      <c r="G8" s="120" t="s">
        <v>74</v>
      </c>
      <c r="H8" s="120" t="s">
        <v>89</v>
      </c>
      <c r="I8" s="169"/>
      <c r="J8" s="163"/>
      <c r="K8" s="164"/>
      <c r="L8" s="165"/>
      <c r="M8" s="23"/>
    </row>
    <row r="9" spans="1:13" ht="45.75" customHeight="1">
      <c r="A9" s="124" t="s">
        <v>54</v>
      </c>
      <c r="B9" s="62" t="s">
        <v>53</v>
      </c>
      <c r="C9" s="87">
        <v>5.88</v>
      </c>
      <c r="D9" s="87">
        <v>296</v>
      </c>
      <c r="E9" s="89"/>
      <c r="F9" s="89"/>
      <c r="G9" s="89"/>
      <c r="H9" s="89"/>
      <c r="I9" s="89">
        <f>C9*D9</f>
        <v>1740.48</v>
      </c>
      <c r="J9" s="166" t="s">
        <v>27</v>
      </c>
      <c r="K9" s="167"/>
      <c r="L9" s="168"/>
      <c r="M9" s="23"/>
    </row>
    <row r="10" spans="1:13" ht="97.5" customHeight="1">
      <c r="A10" s="124" t="s">
        <v>52</v>
      </c>
      <c r="B10" s="62" t="s">
        <v>51</v>
      </c>
      <c r="C10" s="121">
        <f>C9</f>
        <v>5.88</v>
      </c>
      <c r="D10" s="121">
        <f>D9</f>
        <v>296</v>
      </c>
      <c r="E10" s="87">
        <v>0.15</v>
      </c>
      <c r="F10" s="89"/>
      <c r="G10" s="89"/>
      <c r="H10" s="89"/>
      <c r="I10" s="89">
        <f>C10*D10*E10</f>
        <v>261.072</v>
      </c>
      <c r="J10" s="166" t="s">
        <v>25</v>
      </c>
      <c r="K10" s="167"/>
      <c r="L10" s="168"/>
      <c r="M10" s="23"/>
    </row>
    <row r="11" spans="1:13" ht="100.5" customHeight="1">
      <c r="A11" s="124" t="s">
        <v>95</v>
      </c>
      <c r="B11" s="62" t="s">
        <v>98</v>
      </c>
      <c r="C11" s="121">
        <f>C9</f>
        <v>5.88</v>
      </c>
      <c r="D11" s="121">
        <f>D9</f>
        <v>296</v>
      </c>
      <c r="E11" s="121">
        <f>+E10</f>
        <v>0.15</v>
      </c>
      <c r="F11" s="89"/>
      <c r="G11" s="89"/>
      <c r="H11" s="89"/>
      <c r="I11" s="89">
        <f>C11*D11*E11</f>
        <v>261.072</v>
      </c>
      <c r="J11" s="166" t="s">
        <v>25</v>
      </c>
      <c r="K11" s="167"/>
      <c r="L11" s="168"/>
      <c r="M11" s="23"/>
    </row>
    <row r="12" spans="1:13" ht="78.75" customHeight="1">
      <c r="A12" s="124" t="s">
        <v>96</v>
      </c>
      <c r="B12" s="63" t="s">
        <v>107</v>
      </c>
      <c r="C12" s="89"/>
      <c r="D12" s="89"/>
      <c r="E12" s="89"/>
      <c r="F12" s="89">
        <v>1.6</v>
      </c>
      <c r="G12" s="89">
        <f>I11*F12</f>
        <v>417.71520000000004</v>
      </c>
      <c r="H12" s="87">
        <v>2.76</v>
      </c>
      <c r="I12" s="89">
        <f>G12*H12</f>
        <v>1152.8939520000001</v>
      </c>
      <c r="J12" s="166" t="s">
        <v>108</v>
      </c>
      <c r="K12" s="167"/>
      <c r="L12" s="168"/>
      <c r="M12" s="23"/>
    </row>
    <row r="13" spans="1:13" ht="15">
      <c r="A13" s="118" t="s">
        <v>92</v>
      </c>
      <c r="B13" s="179" t="s">
        <v>91</v>
      </c>
      <c r="C13" s="180"/>
      <c r="D13" s="180"/>
      <c r="E13" s="180"/>
      <c r="F13" s="180"/>
      <c r="G13" s="180"/>
      <c r="H13" s="180"/>
      <c r="I13" s="180"/>
      <c r="J13" s="180"/>
      <c r="K13" s="180"/>
      <c r="L13" s="181"/>
      <c r="M13" s="21"/>
    </row>
    <row r="14" spans="1:13" ht="15">
      <c r="A14" s="175" t="s">
        <v>65</v>
      </c>
      <c r="B14" s="177" t="s">
        <v>61</v>
      </c>
      <c r="C14" s="125" t="s">
        <v>85</v>
      </c>
      <c r="D14" s="125" t="s">
        <v>84</v>
      </c>
      <c r="E14" s="125" t="s">
        <v>90</v>
      </c>
      <c r="F14" s="125" t="s">
        <v>80</v>
      </c>
      <c r="G14" s="125" t="s">
        <v>81</v>
      </c>
      <c r="H14" s="175" t="s">
        <v>78</v>
      </c>
      <c r="I14" s="185" t="s">
        <v>71</v>
      </c>
      <c r="J14" s="186"/>
      <c r="K14" s="186"/>
      <c r="L14" s="187"/>
      <c r="M14" s="22"/>
    </row>
    <row r="15" spans="1:13" ht="15">
      <c r="A15" s="176"/>
      <c r="B15" s="178"/>
      <c r="C15" s="125" t="s">
        <v>77</v>
      </c>
      <c r="D15" s="125" t="s">
        <v>77</v>
      </c>
      <c r="E15" s="125" t="s">
        <v>77</v>
      </c>
      <c r="F15" s="125" t="s">
        <v>74</v>
      </c>
      <c r="G15" s="125" t="s">
        <v>89</v>
      </c>
      <c r="H15" s="176"/>
      <c r="I15" s="188"/>
      <c r="J15" s="189"/>
      <c r="K15" s="189"/>
      <c r="L15" s="190"/>
      <c r="M15" s="21"/>
    </row>
    <row r="16" spans="1:13" ht="30">
      <c r="A16" s="124" t="s">
        <v>49</v>
      </c>
      <c r="B16" s="63" t="s">
        <v>100</v>
      </c>
      <c r="C16" s="121">
        <f>+C9-(2*(C46+C47))</f>
        <v>5</v>
      </c>
      <c r="D16" s="121">
        <f>+D9</f>
        <v>296</v>
      </c>
      <c r="E16" s="89"/>
      <c r="F16" s="89"/>
      <c r="G16" s="89"/>
      <c r="H16" s="89">
        <f>C16*D16</f>
        <v>1480</v>
      </c>
      <c r="I16" s="166" t="s">
        <v>27</v>
      </c>
      <c r="J16" s="167"/>
      <c r="K16" s="167"/>
      <c r="L16" s="168"/>
      <c r="M16" s="21"/>
    </row>
    <row r="17" spans="1:12" ht="90">
      <c r="A17" s="124" t="s">
        <v>48</v>
      </c>
      <c r="B17" s="63" t="s">
        <v>103</v>
      </c>
      <c r="C17" s="89"/>
      <c r="D17" s="89"/>
      <c r="E17" s="89"/>
      <c r="F17" s="89">
        <f>(0.0012)*H16</f>
        <v>1.7759999999999998</v>
      </c>
      <c r="G17" s="87">
        <v>72</v>
      </c>
      <c r="H17" s="89">
        <f>F17*G17</f>
        <v>127.87199999999999</v>
      </c>
      <c r="I17" s="166" t="s">
        <v>99</v>
      </c>
      <c r="J17" s="167"/>
      <c r="K17" s="167"/>
      <c r="L17" s="168"/>
    </row>
    <row r="18" spans="1:14" ht="75">
      <c r="A18" s="124" t="s">
        <v>47</v>
      </c>
      <c r="B18" s="62" t="s">
        <v>46</v>
      </c>
      <c r="C18" s="121">
        <f>C16</f>
        <v>5</v>
      </c>
      <c r="D18" s="121">
        <f>D16</f>
        <v>296</v>
      </c>
      <c r="E18" s="89">
        <v>0.05</v>
      </c>
      <c r="F18" s="89"/>
      <c r="G18" s="89"/>
      <c r="H18" s="89">
        <f>C18*D18*E18</f>
        <v>74</v>
      </c>
      <c r="I18" s="166" t="s">
        <v>25</v>
      </c>
      <c r="J18" s="167"/>
      <c r="K18" s="167"/>
      <c r="L18" s="168"/>
      <c r="N18" s="20"/>
    </row>
    <row r="19" spans="1:12" ht="60">
      <c r="A19" s="124" t="s">
        <v>45</v>
      </c>
      <c r="B19" s="63" t="s">
        <v>44</v>
      </c>
      <c r="C19" s="89"/>
      <c r="D19" s="89"/>
      <c r="E19" s="89"/>
      <c r="F19" s="89">
        <f>H18</f>
        <v>74</v>
      </c>
      <c r="G19" s="87">
        <f>G17</f>
        <v>72</v>
      </c>
      <c r="H19" s="89">
        <f>F19*G19</f>
        <v>5328</v>
      </c>
      <c r="I19" s="166" t="s">
        <v>110</v>
      </c>
      <c r="J19" s="167"/>
      <c r="K19" s="167"/>
      <c r="L19" s="168"/>
    </row>
    <row r="20" spans="1:12" ht="15">
      <c r="A20" s="195" t="s">
        <v>65</v>
      </c>
      <c r="B20" s="205" t="s">
        <v>61</v>
      </c>
      <c r="C20" s="120" t="s">
        <v>85</v>
      </c>
      <c r="D20" s="120" t="s">
        <v>112</v>
      </c>
      <c r="E20" s="120" t="s">
        <v>90</v>
      </c>
      <c r="F20" s="120" t="s">
        <v>82</v>
      </c>
      <c r="G20" s="207" t="s">
        <v>78</v>
      </c>
      <c r="H20" s="208"/>
      <c r="I20" s="160" t="s">
        <v>71</v>
      </c>
      <c r="J20" s="161"/>
      <c r="K20" s="161"/>
      <c r="L20" s="162"/>
    </row>
    <row r="21" spans="1:12" ht="15">
      <c r="A21" s="196"/>
      <c r="B21" s="206"/>
      <c r="C21" s="120" t="s">
        <v>77</v>
      </c>
      <c r="D21" s="120" t="s">
        <v>77</v>
      </c>
      <c r="E21" s="120" t="s">
        <v>77</v>
      </c>
      <c r="F21" s="120" t="s">
        <v>71</v>
      </c>
      <c r="G21" s="209"/>
      <c r="H21" s="210"/>
      <c r="I21" s="163"/>
      <c r="J21" s="164"/>
      <c r="K21" s="164"/>
      <c r="L21" s="165"/>
    </row>
    <row r="22" spans="1:12" ht="89.25" customHeight="1">
      <c r="A22" s="124" t="s">
        <v>43</v>
      </c>
      <c r="B22" s="62" t="s">
        <v>111</v>
      </c>
      <c r="C22" s="89">
        <f>C9</f>
        <v>5.88</v>
      </c>
      <c r="D22" s="121">
        <v>0.3</v>
      </c>
      <c r="E22" s="89">
        <v>0.12</v>
      </c>
      <c r="F22" s="87">
        <v>2</v>
      </c>
      <c r="G22" s="211">
        <f>C22*D22*E22*F22</f>
        <v>0.42336</v>
      </c>
      <c r="H22" s="212"/>
      <c r="I22" s="166" t="s">
        <v>25</v>
      </c>
      <c r="J22" s="167"/>
      <c r="K22" s="167"/>
      <c r="L22" s="168"/>
    </row>
    <row r="23" spans="1:12" ht="15">
      <c r="A23" s="118" t="s">
        <v>88</v>
      </c>
      <c r="B23" s="158" t="s">
        <v>42</v>
      </c>
      <c r="C23" s="158"/>
      <c r="D23" s="158"/>
      <c r="E23" s="158"/>
      <c r="F23" s="158"/>
      <c r="G23" s="158"/>
      <c r="H23" s="158"/>
      <c r="I23" s="158"/>
      <c r="J23" s="158"/>
      <c r="K23" s="158"/>
      <c r="L23" s="158"/>
    </row>
    <row r="24" spans="1:12" ht="15">
      <c r="A24" s="191" t="s">
        <v>65</v>
      </c>
      <c r="B24" s="192" t="s">
        <v>61</v>
      </c>
      <c r="C24" s="169" t="s">
        <v>114</v>
      </c>
      <c r="D24" s="169"/>
      <c r="E24" s="169" t="s">
        <v>115</v>
      </c>
      <c r="F24" s="169"/>
      <c r="G24" s="120" t="s">
        <v>112</v>
      </c>
      <c r="H24" s="120" t="s">
        <v>82</v>
      </c>
      <c r="I24" s="169" t="s">
        <v>78</v>
      </c>
      <c r="J24" s="160" t="s">
        <v>71</v>
      </c>
      <c r="K24" s="161"/>
      <c r="L24" s="162"/>
    </row>
    <row r="25" spans="1:12" ht="15">
      <c r="A25" s="191"/>
      <c r="B25" s="192"/>
      <c r="C25" s="169" t="s">
        <v>77</v>
      </c>
      <c r="D25" s="169"/>
      <c r="E25" s="169" t="s">
        <v>77</v>
      </c>
      <c r="F25" s="169"/>
      <c r="G25" s="120" t="s">
        <v>77</v>
      </c>
      <c r="H25" s="120" t="s">
        <v>71</v>
      </c>
      <c r="I25" s="169"/>
      <c r="J25" s="163"/>
      <c r="K25" s="164"/>
      <c r="L25" s="165"/>
    </row>
    <row r="26" spans="1:12" ht="125.25" customHeight="1">
      <c r="A26" s="64" t="s">
        <v>41</v>
      </c>
      <c r="B26" s="62" t="s">
        <v>113</v>
      </c>
      <c r="C26" s="170">
        <v>2.2</v>
      </c>
      <c r="D26" s="170"/>
      <c r="E26" s="170">
        <v>1.2</v>
      </c>
      <c r="F26" s="170"/>
      <c r="G26" s="121">
        <v>1.2</v>
      </c>
      <c r="H26" s="87">
        <v>14</v>
      </c>
      <c r="I26" s="27">
        <f>(((C26+E26)*G26)/2)*H26</f>
        <v>28.560000000000002</v>
      </c>
      <c r="J26" s="166" t="s">
        <v>27</v>
      </c>
      <c r="K26" s="167"/>
      <c r="L26" s="168"/>
    </row>
    <row r="27" spans="1:12" ht="15">
      <c r="A27" s="118" t="s">
        <v>87</v>
      </c>
      <c r="B27" s="158" t="s">
        <v>40</v>
      </c>
      <c r="C27" s="158"/>
      <c r="D27" s="158"/>
      <c r="E27" s="158"/>
      <c r="F27" s="158"/>
      <c r="G27" s="158"/>
      <c r="H27" s="158"/>
      <c r="I27" s="158"/>
      <c r="J27" s="158"/>
      <c r="K27" s="158"/>
      <c r="L27" s="158"/>
    </row>
    <row r="28" spans="1:12" ht="15">
      <c r="A28" s="191" t="s">
        <v>65</v>
      </c>
      <c r="B28" s="192" t="s">
        <v>61</v>
      </c>
      <c r="C28" s="120" t="s">
        <v>85</v>
      </c>
      <c r="D28" s="120" t="s">
        <v>84</v>
      </c>
      <c r="E28" s="120" t="s">
        <v>119</v>
      </c>
      <c r="F28" s="120" t="s">
        <v>82</v>
      </c>
      <c r="G28" s="169" t="s">
        <v>78</v>
      </c>
      <c r="H28" s="160" t="s">
        <v>71</v>
      </c>
      <c r="I28" s="161"/>
      <c r="J28" s="161"/>
      <c r="K28" s="161"/>
      <c r="L28" s="162"/>
    </row>
    <row r="29" spans="1:12" ht="15">
      <c r="A29" s="191"/>
      <c r="B29" s="192"/>
      <c r="C29" s="120" t="s">
        <v>77</v>
      </c>
      <c r="D29" s="120" t="s">
        <v>77</v>
      </c>
      <c r="E29" s="120" t="s">
        <v>76</v>
      </c>
      <c r="F29" s="120" t="s">
        <v>76</v>
      </c>
      <c r="G29" s="169"/>
      <c r="H29" s="163"/>
      <c r="I29" s="164"/>
      <c r="J29" s="164"/>
      <c r="K29" s="164"/>
      <c r="L29" s="165"/>
    </row>
    <row r="30" spans="1:12" ht="90">
      <c r="A30" s="5" t="s">
        <v>116</v>
      </c>
      <c r="B30" s="62" t="s">
        <v>118</v>
      </c>
      <c r="C30" s="94">
        <v>0.1</v>
      </c>
      <c r="D30" s="94">
        <f>D9</f>
        <v>296</v>
      </c>
      <c r="E30" s="94" t="s">
        <v>120</v>
      </c>
      <c r="F30" s="86">
        <v>3</v>
      </c>
      <c r="G30" s="94">
        <f>C30*D30*F30</f>
        <v>88.80000000000001</v>
      </c>
      <c r="H30" s="213" t="s">
        <v>27</v>
      </c>
      <c r="I30" s="214"/>
      <c r="J30" s="214"/>
      <c r="K30" s="214"/>
      <c r="L30" s="215"/>
    </row>
    <row r="31" spans="1:12" ht="75">
      <c r="A31" s="124" t="s">
        <v>117</v>
      </c>
      <c r="B31" s="62" t="s">
        <v>121</v>
      </c>
      <c r="C31" s="121">
        <v>0.4</v>
      </c>
      <c r="D31" s="121">
        <v>3</v>
      </c>
      <c r="E31" s="121">
        <f>C9/(2*C31)</f>
        <v>7.35</v>
      </c>
      <c r="F31" s="121">
        <f>ROUNDUP(H26/2,0)</f>
        <v>7</v>
      </c>
      <c r="G31" s="89">
        <f>C31*D31*E31*F31</f>
        <v>61.74</v>
      </c>
      <c r="H31" s="166" t="s">
        <v>27</v>
      </c>
      <c r="I31" s="167"/>
      <c r="J31" s="167"/>
      <c r="K31" s="167"/>
      <c r="L31" s="168"/>
    </row>
    <row r="32" spans="1:12" ht="45">
      <c r="A32" s="124" t="s">
        <v>38</v>
      </c>
      <c r="B32" s="93" t="s">
        <v>122</v>
      </c>
      <c r="C32" s="121">
        <v>0.4</v>
      </c>
      <c r="D32" s="121">
        <f>+E26</f>
        <v>1.2</v>
      </c>
      <c r="E32" s="121" t="s">
        <v>120</v>
      </c>
      <c r="F32" s="121">
        <f>H26</f>
        <v>14</v>
      </c>
      <c r="G32" s="89">
        <f>(D32/C32)*F32</f>
        <v>41.99999999999999</v>
      </c>
      <c r="H32" s="166" t="s">
        <v>27</v>
      </c>
      <c r="I32" s="167"/>
      <c r="J32" s="167"/>
      <c r="K32" s="167"/>
      <c r="L32" s="168"/>
    </row>
    <row r="33" spans="1:12" ht="15">
      <c r="A33" s="195" t="s">
        <v>37</v>
      </c>
      <c r="B33" s="199" t="s">
        <v>61</v>
      </c>
      <c r="C33" s="197" t="s">
        <v>123</v>
      </c>
      <c r="D33" s="197"/>
      <c r="E33" s="198" t="s">
        <v>82</v>
      </c>
      <c r="F33" s="198"/>
      <c r="G33" s="195" t="s">
        <v>78</v>
      </c>
      <c r="H33" s="160" t="s">
        <v>71</v>
      </c>
      <c r="I33" s="161"/>
      <c r="J33" s="161"/>
      <c r="K33" s="161"/>
      <c r="L33" s="162"/>
    </row>
    <row r="34" spans="1:12" ht="15">
      <c r="A34" s="196"/>
      <c r="B34" s="200"/>
      <c r="C34" s="201" t="s">
        <v>27</v>
      </c>
      <c r="D34" s="202"/>
      <c r="E34" s="203" t="s">
        <v>76</v>
      </c>
      <c r="F34" s="204"/>
      <c r="G34" s="196"/>
      <c r="H34" s="163"/>
      <c r="I34" s="164"/>
      <c r="J34" s="164"/>
      <c r="K34" s="164"/>
      <c r="L34" s="165"/>
    </row>
    <row r="35" spans="1:12" ht="75">
      <c r="A35" s="124" t="s">
        <v>124</v>
      </c>
      <c r="B35" s="62" t="s">
        <v>127</v>
      </c>
      <c r="C35" s="216">
        <v>0.3</v>
      </c>
      <c r="D35" s="217"/>
      <c r="E35" s="193">
        <v>1</v>
      </c>
      <c r="F35" s="194"/>
      <c r="G35" s="89">
        <f>+C35*E35</f>
        <v>0.3</v>
      </c>
      <c r="H35" s="166" t="s">
        <v>27</v>
      </c>
      <c r="I35" s="167"/>
      <c r="J35" s="167"/>
      <c r="K35" s="167"/>
      <c r="L35" s="168"/>
    </row>
    <row r="36" spans="1:12" ht="60">
      <c r="A36" s="124" t="s">
        <v>125</v>
      </c>
      <c r="B36" s="62" t="s">
        <v>128</v>
      </c>
      <c r="C36" s="216">
        <v>0.13</v>
      </c>
      <c r="D36" s="217"/>
      <c r="E36" s="193"/>
      <c r="F36" s="194"/>
      <c r="G36" s="89">
        <f aca="true" t="shared" si="0" ref="G36:G38">+C36*E36</f>
        <v>0</v>
      </c>
      <c r="H36" s="166" t="s">
        <v>27</v>
      </c>
      <c r="I36" s="167"/>
      <c r="J36" s="167"/>
      <c r="K36" s="167"/>
      <c r="L36" s="168"/>
    </row>
    <row r="37" spans="1:12" ht="75">
      <c r="A37" s="124" t="s">
        <v>126</v>
      </c>
      <c r="B37" s="62" t="s">
        <v>129</v>
      </c>
      <c r="C37" s="216">
        <v>0.2</v>
      </c>
      <c r="D37" s="217"/>
      <c r="E37" s="193"/>
      <c r="F37" s="194"/>
      <c r="G37" s="89">
        <f t="shared" si="0"/>
        <v>0</v>
      </c>
      <c r="H37" s="166" t="s">
        <v>27</v>
      </c>
      <c r="I37" s="167"/>
      <c r="J37" s="167"/>
      <c r="K37" s="167"/>
      <c r="L37" s="168"/>
    </row>
    <row r="38" spans="1:12" ht="75">
      <c r="A38" s="124" t="s">
        <v>131</v>
      </c>
      <c r="B38" s="62" t="s">
        <v>130</v>
      </c>
      <c r="C38" s="216">
        <v>0.125</v>
      </c>
      <c r="D38" s="217"/>
      <c r="E38" s="193">
        <f>F31</f>
        <v>7</v>
      </c>
      <c r="F38" s="194"/>
      <c r="G38" s="89">
        <f t="shared" si="0"/>
        <v>0.875</v>
      </c>
      <c r="H38" s="166" t="s">
        <v>27</v>
      </c>
      <c r="I38" s="167"/>
      <c r="J38" s="167"/>
      <c r="K38" s="167"/>
      <c r="L38" s="168"/>
    </row>
    <row r="39" spans="1:12" ht="15">
      <c r="A39" s="195" t="s">
        <v>132</v>
      </c>
      <c r="B39" s="199" t="s">
        <v>61</v>
      </c>
      <c r="C39" s="201" t="s">
        <v>112</v>
      </c>
      <c r="D39" s="202"/>
      <c r="E39" s="203" t="s">
        <v>82</v>
      </c>
      <c r="F39" s="204"/>
      <c r="G39" s="195" t="s">
        <v>78</v>
      </c>
      <c r="H39" s="160" t="s">
        <v>71</v>
      </c>
      <c r="I39" s="161"/>
      <c r="J39" s="161"/>
      <c r="K39" s="161"/>
      <c r="L39" s="162"/>
    </row>
    <row r="40" spans="1:12" ht="15">
      <c r="A40" s="196"/>
      <c r="B40" s="200"/>
      <c r="C40" s="201" t="s">
        <v>77</v>
      </c>
      <c r="D40" s="202"/>
      <c r="E40" s="203" t="s">
        <v>71</v>
      </c>
      <c r="F40" s="204"/>
      <c r="G40" s="196"/>
      <c r="H40" s="163"/>
      <c r="I40" s="164"/>
      <c r="J40" s="164"/>
      <c r="K40" s="164"/>
      <c r="L40" s="165"/>
    </row>
    <row r="41" spans="1:12" ht="60">
      <c r="A41" s="124" t="s">
        <v>133</v>
      </c>
      <c r="B41" s="92" t="s">
        <v>153</v>
      </c>
      <c r="C41" s="216">
        <v>2.8</v>
      </c>
      <c r="D41" s="217"/>
      <c r="E41" s="216">
        <f>SUM(E35:F38)</f>
        <v>8</v>
      </c>
      <c r="F41" s="217"/>
      <c r="G41" s="89">
        <f>C41*E41</f>
        <v>22.4</v>
      </c>
      <c r="H41" s="166" t="s">
        <v>3</v>
      </c>
      <c r="I41" s="167"/>
      <c r="J41" s="167"/>
      <c r="K41" s="167"/>
      <c r="L41" s="168"/>
    </row>
    <row r="42" spans="1:15" ht="15">
      <c r="A42" s="118" t="s">
        <v>86</v>
      </c>
      <c r="B42" s="158" t="s">
        <v>35</v>
      </c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O42" s="11"/>
    </row>
    <row r="43" spans="1:13" ht="30">
      <c r="A43" s="191" t="s">
        <v>65</v>
      </c>
      <c r="B43" s="192" t="s">
        <v>61</v>
      </c>
      <c r="C43" s="120" t="s">
        <v>85</v>
      </c>
      <c r="D43" s="120" t="s">
        <v>84</v>
      </c>
      <c r="E43" s="120" t="s">
        <v>83</v>
      </c>
      <c r="F43" s="120" t="s">
        <v>82</v>
      </c>
      <c r="G43" s="120" t="s">
        <v>81</v>
      </c>
      <c r="H43" s="119" t="s">
        <v>80</v>
      </c>
      <c r="I43" s="119" t="s">
        <v>79</v>
      </c>
      <c r="J43" s="159" t="s">
        <v>104</v>
      </c>
      <c r="K43" s="169" t="s">
        <v>78</v>
      </c>
      <c r="L43" s="169" t="s">
        <v>71</v>
      </c>
      <c r="M43" s="19"/>
    </row>
    <row r="44" spans="1:12" ht="15">
      <c r="A44" s="191"/>
      <c r="B44" s="192"/>
      <c r="C44" s="120" t="s">
        <v>77</v>
      </c>
      <c r="D44" s="120" t="s">
        <v>77</v>
      </c>
      <c r="E44" s="120" t="s">
        <v>77</v>
      </c>
      <c r="F44" s="120" t="s">
        <v>76</v>
      </c>
      <c r="G44" s="120" t="s">
        <v>75</v>
      </c>
      <c r="H44" s="120" t="s">
        <v>74</v>
      </c>
      <c r="I44" s="120" t="s">
        <v>73</v>
      </c>
      <c r="J44" s="159"/>
      <c r="K44" s="169"/>
      <c r="L44" s="169"/>
    </row>
    <row r="45" spans="1:12" ht="15">
      <c r="A45" s="218" t="s">
        <v>134</v>
      </c>
      <c r="B45" s="219"/>
      <c r="C45" s="219"/>
      <c r="D45" s="219"/>
      <c r="E45" s="219"/>
      <c r="F45" s="219"/>
      <c r="G45" s="219"/>
      <c r="H45" s="219"/>
      <c r="I45" s="219"/>
      <c r="J45" s="219"/>
      <c r="K45" s="219"/>
      <c r="L45" s="220"/>
    </row>
    <row r="46" spans="1:12" ht="60">
      <c r="A46" s="64" t="s">
        <v>34</v>
      </c>
      <c r="B46" s="62" t="s">
        <v>33</v>
      </c>
      <c r="C46" s="89">
        <v>0.14</v>
      </c>
      <c r="D46" s="87">
        <f>2*D9</f>
        <v>592</v>
      </c>
      <c r="E46" s="89" t="s">
        <v>120</v>
      </c>
      <c r="F46" s="89" t="s">
        <v>120</v>
      </c>
      <c r="G46" s="89" t="s">
        <v>120</v>
      </c>
      <c r="H46" s="89" t="s">
        <v>120</v>
      </c>
      <c r="I46" s="96" t="s">
        <v>120</v>
      </c>
      <c r="J46" s="96" t="s">
        <v>120</v>
      </c>
      <c r="K46" s="89">
        <f>D46</f>
        <v>592</v>
      </c>
      <c r="L46" s="124" t="s">
        <v>3</v>
      </c>
    </row>
    <row r="47" spans="1:12" ht="60">
      <c r="A47" s="64" t="s">
        <v>32</v>
      </c>
      <c r="B47" s="62" t="s">
        <v>31</v>
      </c>
      <c r="C47" s="89">
        <v>0.3</v>
      </c>
      <c r="D47" s="87">
        <f>D46</f>
        <v>592</v>
      </c>
      <c r="E47" s="89" t="s">
        <v>120</v>
      </c>
      <c r="F47" s="89" t="s">
        <v>120</v>
      </c>
      <c r="G47" s="89" t="s">
        <v>120</v>
      </c>
      <c r="H47" s="89" t="s">
        <v>120</v>
      </c>
      <c r="I47" s="89" t="s">
        <v>120</v>
      </c>
      <c r="J47" s="89" t="s">
        <v>120</v>
      </c>
      <c r="K47" s="89">
        <f>D47</f>
        <v>592</v>
      </c>
      <c r="L47" s="124" t="s">
        <v>3</v>
      </c>
    </row>
    <row r="48" spans="1:12" ht="195">
      <c r="A48" s="64" t="s">
        <v>30</v>
      </c>
      <c r="B48" s="62" t="s">
        <v>151</v>
      </c>
      <c r="C48" s="121">
        <f>C47+C46</f>
        <v>0.44</v>
      </c>
      <c r="D48" s="121">
        <f>D47</f>
        <v>592</v>
      </c>
      <c r="E48" s="121">
        <v>0.15</v>
      </c>
      <c r="F48" s="89" t="s">
        <v>120</v>
      </c>
      <c r="G48" s="89" t="s">
        <v>120</v>
      </c>
      <c r="H48" s="89" t="s">
        <v>120</v>
      </c>
      <c r="I48" s="89" t="s">
        <v>120</v>
      </c>
      <c r="J48" s="89" t="s">
        <v>120</v>
      </c>
      <c r="K48" s="89">
        <f>C48*D48*E48</f>
        <v>39.072</v>
      </c>
      <c r="L48" s="124" t="s">
        <v>25</v>
      </c>
    </row>
    <row r="49" spans="1:12" ht="60">
      <c r="A49" s="64" t="s">
        <v>29</v>
      </c>
      <c r="B49" s="62" t="s">
        <v>28</v>
      </c>
      <c r="C49" s="121">
        <f>C48</f>
        <v>0.44</v>
      </c>
      <c r="D49" s="121">
        <f>D48</f>
        <v>592</v>
      </c>
      <c r="E49" s="89" t="s">
        <v>120</v>
      </c>
      <c r="F49" s="89" t="s">
        <v>120</v>
      </c>
      <c r="G49" s="89" t="s">
        <v>120</v>
      </c>
      <c r="H49" s="89" t="s">
        <v>120</v>
      </c>
      <c r="I49" s="89" t="s">
        <v>120</v>
      </c>
      <c r="J49" s="89" t="s">
        <v>120</v>
      </c>
      <c r="K49" s="95">
        <f>C49*D49</f>
        <v>260.48</v>
      </c>
      <c r="L49" s="73" t="s">
        <v>27</v>
      </c>
    </row>
    <row r="50" spans="1:12" ht="60">
      <c r="A50" s="64" t="s">
        <v>26</v>
      </c>
      <c r="B50" s="62" t="s">
        <v>135</v>
      </c>
      <c r="C50" s="121"/>
      <c r="D50" s="121"/>
      <c r="E50" s="89"/>
      <c r="F50" s="89"/>
      <c r="G50" s="87">
        <v>5.49</v>
      </c>
      <c r="H50" s="89">
        <f>K48*J50</f>
        <v>48.84</v>
      </c>
      <c r="I50" s="89"/>
      <c r="J50" s="89">
        <v>1.25</v>
      </c>
      <c r="K50" s="95">
        <f>G50*H50</f>
        <v>268.13160000000005</v>
      </c>
      <c r="L50" s="73" t="s">
        <v>136</v>
      </c>
    </row>
    <row r="51" spans="1:12" ht="15">
      <c r="A51" s="201" t="s">
        <v>137</v>
      </c>
      <c r="B51" s="221"/>
      <c r="C51" s="221"/>
      <c r="D51" s="221"/>
      <c r="E51" s="221"/>
      <c r="F51" s="221"/>
      <c r="G51" s="221"/>
      <c r="H51" s="221"/>
      <c r="I51" s="221"/>
      <c r="J51" s="221"/>
      <c r="K51" s="221"/>
      <c r="L51" s="202"/>
    </row>
    <row r="52" spans="1:12" ht="45">
      <c r="A52" s="74" t="s">
        <v>24</v>
      </c>
      <c r="B52" s="93" t="s">
        <v>9</v>
      </c>
      <c r="C52" s="76" t="s">
        <v>120</v>
      </c>
      <c r="D52" s="86"/>
      <c r="E52" s="76" t="s">
        <v>120</v>
      </c>
      <c r="F52" s="76" t="s">
        <v>120</v>
      </c>
      <c r="G52" s="76" t="s">
        <v>120</v>
      </c>
      <c r="H52" s="76">
        <f>D52*I52</f>
        <v>0</v>
      </c>
      <c r="I52" s="76">
        <v>0.13</v>
      </c>
      <c r="J52" s="76"/>
      <c r="K52" s="76">
        <f>D52</f>
        <v>0</v>
      </c>
      <c r="L52" s="75" t="s">
        <v>3</v>
      </c>
    </row>
    <row r="53" spans="1:12" ht="225">
      <c r="A53" s="74" t="s">
        <v>21</v>
      </c>
      <c r="B53" s="93" t="s">
        <v>154</v>
      </c>
      <c r="C53" s="76">
        <v>0.9</v>
      </c>
      <c r="D53" s="76">
        <f>D52</f>
        <v>0</v>
      </c>
      <c r="E53" s="76">
        <v>1</v>
      </c>
      <c r="F53" s="76" t="s">
        <v>120</v>
      </c>
      <c r="G53" s="76" t="s">
        <v>120</v>
      </c>
      <c r="H53" s="76" t="s">
        <v>120</v>
      </c>
      <c r="I53" s="76" t="s">
        <v>120</v>
      </c>
      <c r="J53" s="76" t="s">
        <v>120</v>
      </c>
      <c r="K53" s="76">
        <f>C53*D53*E53</f>
        <v>0</v>
      </c>
      <c r="L53" s="75" t="s">
        <v>25</v>
      </c>
    </row>
    <row r="54" spans="1:12" ht="75">
      <c r="A54" s="74" t="s">
        <v>18</v>
      </c>
      <c r="B54" s="93" t="s">
        <v>158</v>
      </c>
      <c r="C54" s="76">
        <v>0.9</v>
      </c>
      <c r="D54" s="76">
        <f>D52</f>
        <v>0</v>
      </c>
      <c r="E54" s="76" t="s">
        <v>120</v>
      </c>
      <c r="F54" s="76" t="s">
        <v>120</v>
      </c>
      <c r="G54" s="76" t="s">
        <v>120</v>
      </c>
      <c r="H54" s="76" t="s">
        <v>120</v>
      </c>
      <c r="I54" s="76" t="s">
        <v>120</v>
      </c>
      <c r="J54" s="76" t="s">
        <v>120</v>
      </c>
      <c r="K54" s="76">
        <f>C54*D54</f>
        <v>0</v>
      </c>
      <c r="L54" s="75" t="s">
        <v>25</v>
      </c>
    </row>
    <row r="55" spans="1:12" ht="105">
      <c r="A55" s="64" t="s">
        <v>16</v>
      </c>
      <c r="B55" s="93" t="s">
        <v>159</v>
      </c>
      <c r="C55" s="121">
        <v>0.9</v>
      </c>
      <c r="D55" s="121">
        <f>D53</f>
        <v>0</v>
      </c>
      <c r="E55" s="121">
        <f>E53</f>
        <v>1</v>
      </c>
      <c r="F55" s="89" t="s">
        <v>120</v>
      </c>
      <c r="G55" s="89" t="s">
        <v>120</v>
      </c>
      <c r="H55" s="89" t="s">
        <v>120</v>
      </c>
      <c r="I55" s="89" t="s">
        <v>120</v>
      </c>
      <c r="J55" s="89" t="s">
        <v>120</v>
      </c>
      <c r="K55" s="95">
        <f>K53-H52</f>
        <v>0</v>
      </c>
      <c r="L55" s="73" t="s">
        <v>25</v>
      </c>
    </row>
    <row r="56" spans="1:12" ht="120">
      <c r="A56" s="64" t="s">
        <v>13</v>
      </c>
      <c r="B56" s="93" t="s">
        <v>160</v>
      </c>
      <c r="C56" s="121" t="s">
        <v>120</v>
      </c>
      <c r="D56" s="121">
        <f>D52</f>
        <v>0</v>
      </c>
      <c r="E56" s="121" t="s">
        <v>120</v>
      </c>
      <c r="F56" s="89" t="s">
        <v>120</v>
      </c>
      <c r="G56" s="89" t="s">
        <v>120</v>
      </c>
      <c r="H56" s="89" t="s">
        <v>120</v>
      </c>
      <c r="I56" s="89" t="s">
        <v>120</v>
      </c>
      <c r="J56" s="89" t="s">
        <v>120</v>
      </c>
      <c r="K56" s="95">
        <f>D56</f>
        <v>0</v>
      </c>
      <c r="L56" s="73" t="s">
        <v>3</v>
      </c>
    </row>
    <row r="57" spans="1:12" ht="60">
      <c r="A57" s="64" t="s">
        <v>11</v>
      </c>
      <c r="B57" s="63" t="s">
        <v>161</v>
      </c>
      <c r="C57" s="89" t="s">
        <v>120</v>
      </c>
      <c r="D57" s="89" t="s">
        <v>120</v>
      </c>
      <c r="E57" s="89" t="s">
        <v>120</v>
      </c>
      <c r="F57" s="89" t="s">
        <v>120</v>
      </c>
      <c r="G57" s="87"/>
      <c r="H57" s="89">
        <f>H52</f>
        <v>0</v>
      </c>
      <c r="I57" s="89" t="s">
        <v>120</v>
      </c>
      <c r="J57" s="89">
        <v>1.25</v>
      </c>
      <c r="K57" s="89">
        <f>G57*H57*J57</f>
        <v>0</v>
      </c>
      <c r="L57" s="124" t="s">
        <v>72</v>
      </c>
    </row>
    <row r="58" spans="1:12" ht="45">
      <c r="A58" s="64" t="s">
        <v>8</v>
      </c>
      <c r="B58" s="62" t="s">
        <v>12</v>
      </c>
      <c r="C58" s="89" t="s">
        <v>120</v>
      </c>
      <c r="D58" s="87"/>
      <c r="E58" s="89" t="s">
        <v>120</v>
      </c>
      <c r="F58" s="89" t="s">
        <v>120</v>
      </c>
      <c r="G58" s="97" t="s">
        <v>120</v>
      </c>
      <c r="H58" s="89">
        <f>D58*I58</f>
        <v>0</v>
      </c>
      <c r="I58" s="89">
        <f>3.14*((0.3)^2)</f>
        <v>0.2826</v>
      </c>
      <c r="J58" s="89" t="s">
        <v>120</v>
      </c>
      <c r="K58" s="89">
        <f>D58</f>
        <v>0</v>
      </c>
      <c r="L58" s="124" t="s">
        <v>3</v>
      </c>
    </row>
    <row r="59" spans="1:12" ht="225">
      <c r="A59" s="64" t="s">
        <v>7</v>
      </c>
      <c r="B59" s="93" t="s">
        <v>155</v>
      </c>
      <c r="C59" s="89">
        <v>1.15</v>
      </c>
      <c r="D59" s="121">
        <f>D58</f>
        <v>0</v>
      </c>
      <c r="E59" s="89">
        <f>0.6+0.6</f>
        <v>1.2</v>
      </c>
      <c r="F59" s="89" t="s">
        <v>120</v>
      </c>
      <c r="G59" s="97" t="s">
        <v>120</v>
      </c>
      <c r="H59" s="89" t="s">
        <v>120</v>
      </c>
      <c r="I59" s="89" t="s">
        <v>120</v>
      </c>
      <c r="J59" s="89" t="s">
        <v>120</v>
      </c>
      <c r="K59" s="89">
        <f>C59*D59*E59</f>
        <v>0</v>
      </c>
      <c r="L59" s="124" t="s">
        <v>25</v>
      </c>
    </row>
    <row r="60" spans="1:12" ht="75">
      <c r="A60" s="64" t="s">
        <v>138</v>
      </c>
      <c r="B60" s="93" t="s">
        <v>162</v>
      </c>
      <c r="C60" s="89">
        <f>C59</f>
        <v>1.15</v>
      </c>
      <c r="D60" s="121">
        <f>D58</f>
        <v>0</v>
      </c>
      <c r="E60" s="89" t="s">
        <v>120</v>
      </c>
      <c r="F60" s="89" t="s">
        <v>120</v>
      </c>
      <c r="G60" s="97" t="s">
        <v>120</v>
      </c>
      <c r="H60" s="89" t="s">
        <v>120</v>
      </c>
      <c r="I60" s="89" t="s">
        <v>120</v>
      </c>
      <c r="J60" s="89" t="s">
        <v>120</v>
      </c>
      <c r="K60" s="89">
        <f>C60*D60</f>
        <v>0</v>
      </c>
      <c r="L60" s="124" t="s">
        <v>27</v>
      </c>
    </row>
    <row r="61" spans="1:12" ht="120">
      <c r="A61" s="64" t="s">
        <v>139</v>
      </c>
      <c r="B61" s="93" t="s">
        <v>163</v>
      </c>
      <c r="C61" s="89">
        <f>C59</f>
        <v>1.15</v>
      </c>
      <c r="D61" s="121">
        <f>D58</f>
        <v>0</v>
      </c>
      <c r="E61" s="89">
        <f>E59</f>
        <v>1.2</v>
      </c>
      <c r="F61" s="89" t="s">
        <v>120</v>
      </c>
      <c r="G61" s="97" t="s">
        <v>120</v>
      </c>
      <c r="H61" s="89" t="s">
        <v>120</v>
      </c>
      <c r="I61" s="89" t="s">
        <v>120</v>
      </c>
      <c r="J61" s="89" t="s">
        <v>120</v>
      </c>
      <c r="K61" s="89">
        <f>(K59)-(H58)</f>
        <v>0</v>
      </c>
      <c r="L61" s="124" t="s">
        <v>25</v>
      </c>
    </row>
    <row r="62" spans="1:12" ht="120">
      <c r="A62" s="64" t="s">
        <v>140</v>
      </c>
      <c r="B62" s="93" t="s">
        <v>164</v>
      </c>
      <c r="C62" s="89" t="s">
        <v>120</v>
      </c>
      <c r="D62" s="121">
        <f>D58</f>
        <v>0</v>
      </c>
      <c r="E62" s="89" t="s">
        <v>120</v>
      </c>
      <c r="F62" s="89" t="s">
        <v>120</v>
      </c>
      <c r="G62" s="97" t="s">
        <v>120</v>
      </c>
      <c r="H62" s="89" t="s">
        <v>120</v>
      </c>
      <c r="I62" s="89" t="s">
        <v>120</v>
      </c>
      <c r="J62" s="89" t="s">
        <v>120</v>
      </c>
      <c r="K62" s="89">
        <f>D62</f>
        <v>0</v>
      </c>
      <c r="L62" s="124" t="s">
        <v>3</v>
      </c>
    </row>
    <row r="63" spans="1:12" ht="60">
      <c r="A63" s="64" t="s">
        <v>141</v>
      </c>
      <c r="B63" s="63" t="s">
        <v>165</v>
      </c>
      <c r="C63" s="89" t="s">
        <v>120</v>
      </c>
      <c r="D63" s="121" t="s">
        <v>120</v>
      </c>
      <c r="E63" s="89" t="s">
        <v>120</v>
      </c>
      <c r="F63" s="89" t="s">
        <v>120</v>
      </c>
      <c r="G63" s="87"/>
      <c r="H63" s="89">
        <f>H58</f>
        <v>0</v>
      </c>
      <c r="I63" s="89" t="s">
        <v>120</v>
      </c>
      <c r="J63" s="89">
        <v>1.25</v>
      </c>
      <c r="K63" s="89">
        <f>G63*H63*J63</f>
        <v>0</v>
      </c>
      <c r="L63" s="124" t="s">
        <v>136</v>
      </c>
    </row>
    <row r="64" spans="1:12" ht="90">
      <c r="A64" s="64" t="s">
        <v>142</v>
      </c>
      <c r="B64" s="62" t="s">
        <v>19</v>
      </c>
      <c r="C64" s="89" t="s">
        <v>120</v>
      </c>
      <c r="D64" s="89" t="s">
        <v>120</v>
      </c>
      <c r="E64" s="89" t="s">
        <v>120</v>
      </c>
      <c r="F64" s="87"/>
      <c r="G64" s="89" t="s">
        <v>120</v>
      </c>
      <c r="H64" s="89" t="s">
        <v>120</v>
      </c>
      <c r="I64" s="89" t="s">
        <v>120</v>
      </c>
      <c r="J64" s="89" t="s">
        <v>120</v>
      </c>
      <c r="K64" s="89">
        <f>F64</f>
        <v>0</v>
      </c>
      <c r="L64" s="124" t="s">
        <v>71</v>
      </c>
    </row>
    <row r="65" spans="1:12" ht="90">
      <c r="A65" s="64" t="s">
        <v>143</v>
      </c>
      <c r="B65" s="62" t="s">
        <v>17</v>
      </c>
      <c r="C65" s="89" t="s">
        <v>120</v>
      </c>
      <c r="D65" s="89" t="s">
        <v>120</v>
      </c>
      <c r="E65" s="89" t="s">
        <v>120</v>
      </c>
      <c r="F65" s="87"/>
      <c r="G65" s="89" t="s">
        <v>120</v>
      </c>
      <c r="H65" s="89" t="s">
        <v>120</v>
      </c>
      <c r="I65" s="89" t="s">
        <v>120</v>
      </c>
      <c r="J65" s="89" t="s">
        <v>120</v>
      </c>
      <c r="K65" s="89">
        <f>F65</f>
        <v>0</v>
      </c>
      <c r="L65" s="124" t="s">
        <v>71</v>
      </c>
    </row>
    <row r="66" spans="1:12" ht="60">
      <c r="A66" s="64" t="s">
        <v>144</v>
      </c>
      <c r="B66" s="62" t="s">
        <v>15</v>
      </c>
      <c r="C66" s="89" t="s">
        <v>120</v>
      </c>
      <c r="D66" s="89" t="s">
        <v>120</v>
      </c>
      <c r="E66" s="89" t="s">
        <v>120</v>
      </c>
      <c r="F66" s="121">
        <f>F65</f>
        <v>0</v>
      </c>
      <c r="G66" s="89" t="s">
        <v>120</v>
      </c>
      <c r="H66" s="89" t="s">
        <v>120</v>
      </c>
      <c r="I66" s="89" t="s">
        <v>120</v>
      </c>
      <c r="J66" s="89" t="s">
        <v>120</v>
      </c>
      <c r="K66" s="89">
        <f>F66</f>
        <v>0</v>
      </c>
      <c r="L66" s="124" t="s">
        <v>71</v>
      </c>
    </row>
  </sheetData>
  <sheetProtection algorithmName="SHA-512" hashValue="LejAUfWZ0Is8KubHV9a4DHjc9bVx3GWQKg/1PgDwMg03CHIE7Oya25w79JjtjRYa5sbliPMhA66ydzWtcxtMAA==" saltValue="R0dEkUro3Mh5Kw5eW61VCQ==" spinCount="100000" sheet="1" objects="1" scenarios="1"/>
  <mergeCells count="87">
    <mergeCell ref="A14:A15"/>
    <mergeCell ref="B14:B15"/>
    <mergeCell ref="H14:H15"/>
    <mergeCell ref="I14:L15"/>
    <mergeCell ref="A1:L1"/>
    <mergeCell ref="A2:L2"/>
    <mergeCell ref="A3:L3"/>
    <mergeCell ref="A5:L5"/>
    <mergeCell ref="B6:L6"/>
    <mergeCell ref="A7:A8"/>
    <mergeCell ref="B7:B8"/>
    <mergeCell ref="I7:I8"/>
    <mergeCell ref="J7:L8"/>
    <mergeCell ref="J9:L9"/>
    <mergeCell ref="J10:L10"/>
    <mergeCell ref="J11:L11"/>
    <mergeCell ref="J12:L12"/>
    <mergeCell ref="B13:L13"/>
    <mergeCell ref="I16:L16"/>
    <mergeCell ref="I17:L17"/>
    <mergeCell ref="I18:L18"/>
    <mergeCell ref="I19:L19"/>
    <mergeCell ref="A20:A21"/>
    <mergeCell ref="B20:B21"/>
    <mergeCell ref="G20:H21"/>
    <mergeCell ref="I20:L21"/>
    <mergeCell ref="A28:A29"/>
    <mergeCell ref="B28:B29"/>
    <mergeCell ref="G28:G29"/>
    <mergeCell ref="H28:L29"/>
    <mergeCell ref="G22:H22"/>
    <mergeCell ref="I22:L22"/>
    <mergeCell ref="B23:L23"/>
    <mergeCell ref="A24:A25"/>
    <mergeCell ref="B24:B25"/>
    <mergeCell ref="C24:D24"/>
    <mergeCell ref="E24:F24"/>
    <mergeCell ref="I24:I25"/>
    <mergeCell ref="J24:L25"/>
    <mergeCell ref="C25:D25"/>
    <mergeCell ref="E25:F25"/>
    <mergeCell ref="C26:D26"/>
    <mergeCell ref="E26:F26"/>
    <mergeCell ref="J26:L26"/>
    <mergeCell ref="B27:L27"/>
    <mergeCell ref="H30:L30"/>
    <mergeCell ref="H31:L31"/>
    <mergeCell ref="H32:L32"/>
    <mergeCell ref="A33:A34"/>
    <mergeCell ref="B33:B34"/>
    <mergeCell ref="C33:D33"/>
    <mergeCell ref="E33:F33"/>
    <mergeCell ref="G33:G34"/>
    <mergeCell ref="H33:L34"/>
    <mergeCell ref="C34:D34"/>
    <mergeCell ref="E34:F34"/>
    <mergeCell ref="C35:D35"/>
    <mergeCell ref="E35:F35"/>
    <mergeCell ref="H35:L35"/>
    <mergeCell ref="C36:D36"/>
    <mergeCell ref="E36:F36"/>
    <mergeCell ref="H36:L36"/>
    <mergeCell ref="H39:L40"/>
    <mergeCell ref="C40:D40"/>
    <mergeCell ref="E40:F40"/>
    <mergeCell ref="C37:D37"/>
    <mergeCell ref="E37:F37"/>
    <mergeCell ref="H37:L37"/>
    <mergeCell ref="C38:D38"/>
    <mergeCell ref="E38:F38"/>
    <mergeCell ref="H38:L38"/>
    <mergeCell ref="A39:A40"/>
    <mergeCell ref="B39:B40"/>
    <mergeCell ref="C39:D39"/>
    <mergeCell ref="E39:F39"/>
    <mergeCell ref="G39:G40"/>
    <mergeCell ref="A45:L45"/>
    <mergeCell ref="A51:L51"/>
    <mergeCell ref="C41:D41"/>
    <mergeCell ref="E41:F41"/>
    <mergeCell ref="H41:L41"/>
    <mergeCell ref="B42:L42"/>
    <mergeCell ref="A43:A44"/>
    <mergeCell ref="B43:B44"/>
    <mergeCell ref="J43:J44"/>
    <mergeCell ref="K43:K44"/>
    <mergeCell ref="L43:L44"/>
  </mergeCells>
  <dataValidations count="1">
    <dataValidation type="decimal" allowBlank="1" showInputMessage="1" showErrorMessage="1" sqref="E10">
      <formula1>0.1</formula1>
      <formula2>0.15</formula2>
    </dataValidation>
  </dataValidations>
  <hyperlinks>
    <hyperlink ref="L49" r:id="rId1" display="m@"/>
  </hyperlinks>
  <printOptions/>
  <pageMargins left="0.5118110236220472" right="0.5118110236220472" top="1.3779527559055118" bottom="1.1811023622047245" header="0.31496062992125984" footer="0.31496062992125984"/>
  <pageSetup horizontalDpi="360" verticalDpi="360" orientation="portrait" paperSize="9" scale="51" r:id="rId5"/>
  <headerFooter scaleWithDoc="0">
    <oddHeader>&amp;C&amp;G</oddHeader>
    <oddFooter>&amp;C&amp;G&amp;R&amp;G</oddFooter>
  </headerFooter>
  <legacyDrawing r:id="rId3"/>
  <legacyDrawingHF r:id="rId4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view="pageBreakPreview" zoomScaleSheetLayoutView="100" workbookViewId="0" topLeftCell="A1">
      <selection activeCell="A7" sqref="A7:K7"/>
    </sheetView>
  </sheetViews>
  <sheetFormatPr defaultColWidth="9.140625" defaultRowHeight="15"/>
  <cols>
    <col min="2" max="2" width="10.57421875" style="0" customWidth="1"/>
    <col min="4" max="4" width="12.140625" style="0" customWidth="1"/>
    <col min="5" max="5" width="30.57421875" style="0" customWidth="1"/>
    <col min="6" max="6" width="6.7109375" style="0" customWidth="1"/>
    <col min="7" max="7" width="17.421875" style="0" customWidth="1"/>
    <col min="8" max="8" width="14.421875" style="0" customWidth="1"/>
    <col min="9" max="9" width="11.8515625" style="0" customWidth="1"/>
    <col min="10" max="11" width="14.421875" style="0" customWidth="1"/>
  </cols>
  <sheetData>
    <row r="1" spans="1:11" ht="18.75">
      <c r="A1" s="130" t="s">
        <v>70</v>
      </c>
      <c r="B1" s="131"/>
      <c r="C1" s="131"/>
      <c r="D1" s="131"/>
      <c r="E1" s="131"/>
      <c r="F1" s="131"/>
      <c r="G1" s="131"/>
      <c r="H1" s="131"/>
      <c r="I1" s="131"/>
      <c r="J1" s="131"/>
      <c r="K1" s="79"/>
    </row>
    <row r="2" spans="1:11" ht="18.75">
      <c r="A2" s="143" t="s">
        <v>167</v>
      </c>
      <c r="B2" s="144"/>
      <c r="C2" s="144"/>
      <c r="D2" s="144"/>
      <c r="E2" s="144"/>
      <c r="F2" s="144"/>
      <c r="G2" s="144"/>
      <c r="H2" s="144"/>
      <c r="I2" s="144"/>
      <c r="J2" s="144"/>
      <c r="K2" s="145"/>
    </row>
    <row r="3" spans="1:11" ht="18.75">
      <c r="A3" s="132" t="s">
        <v>69</v>
      </c>
      <c r="B3" s="133"/>
      <c r="C3" s="133"/>
      <c r="D3" s="133"/>
      <c r="E3" s="133"/>
      <c r="F3" s="133"/>
      <c r="G3" s="133"/>
      <c r="H3" s="133"/>
      <c r="I3" s="133"/>
      <c r="J3" s="133"/>
      <c r="K3" s="18"/>
    </row>
    <row r="4" spans="1:11" ht="18.75">
      <c r="A4" s="17"/>
      <c r="B4" s="122"/>
      <c r="C4" s="122"/>
      <c r="D4" s="122"/>
      <c r="E4" s="122"/>
      <c r="F4" s="122"/>
      <c r="G4" s="122"/>
      <c r="H4" s="122"/>
      <c r="I4" s="137" t="s">
        <v>68</v>
      </c>
      <c r="J4" s="137"/>
      <c r="K4" s="80">
        <v>14.02</v>
      </c>
    </row>
    <row r="5" spans="1:11" ht="15">
      <c r="A5" s="15" t="s">
        <v>67</v>
      </c>
      <c r="B5" s="14"/>
      <c r="C5" s="14"/>
      <c r="D5" s="14"/>
      <c r="E5" s="14"/>
      <c r="F5" s="14"/>
      <c r="G5" s="14"/>
      <c r="H5" s="13"/>
      <c r="I5" s="137" t="s">
        <v>66</v>
      </c>
      <c r="J5" s="137"/>
      <c r="K5" s="80">
        <v>20.97</v>
      </c>
    </row>
    <row r="6" spans="1:14" ht="15">
      <c r="A6" s="15"/>
      <c r="B6" s="14"/>
      <c r="C6" s="14"/>
      <c r="D6" s="14"/>
      <c r="E6" s="14"/>
      <c r="F6" s="14"/>
      <c r="G6" s="14"/>
      <c r="H6" s="13"/>
      <c r="I6" s="13"/>
      <c r="J6" s="116"/>
      <c r="K6" s="12"/>
      <c r="N6" s="78"/>
    </row>
    <row r="7" spans="1:13" ht="18.75">
      <c r="A7" s="134" t="s">
        <v>179</v>
      </c>
      <c r="B7" s="135"/>
      <c r="C7" s="135"/>
      <c r="D7" s="135"/>
      <c r="E7" s="135"/>
      <c r="F7" s="135"/>
      <c r="G7" s="135"/>
      <c r="H7" s="135"/>
      <c r="I7" s="135"/>
      <c r="J7" s="135"/>
      <c r="K7" s="136"/>
      <c r="M7" s="11"/>
    </row>
    <row r="8" spans="1:11" ht="51.75">
      <c r="A8" s="115" t="s">
        <v>65</v>
      </c>
      <c r="B8" s="115" t="s">
        <v>64</v>
      </c>
      <c r="C8" s="115" t="s">
        <v>63</v>
      </c>
      <c r="D8" s="10" t="s">
        <v>62</v>
      </c>
      <c r="E8" s="115" t="s">
        <v>61</v>
      </c>
      <c r="F8" s="115" t="s">
        <v>60</v>
      </c>
      <c r="G8" s="10" t="s">
        <v>59</v>
      </c>
      <c r="H8" s="10" t="s">
        <v>106</v>
      </c>
      <c r="I8" s="10" t="s">
        <v>58</v>
      </c>
      <c r="J8" s="52" t="s">
        <v>57</v>
      </c>
      <c r="K8" s="52" t="s">
        <v>56</v>
      </c>
    </row>
    <row r="9" spans="1:11" ht="21" customHeight="1">
      <c r="A9" s="118">
        <v>1</v>
      </c>
      <c r="B9" s="8"/>
      <c r="C9" s="8"/>
      <c r="D9" s="8"/>
      <c r="E9" s="123" t="s">
        <v>55</v>
      </c>
      <c r="F9" s="6"/>
      <c r="G9" s="6"/>
      <c r="H9" s="25"/>
      <c r="I9" s="25"/>
      <c r="J9" s="53"/>
      <c r="K9" s="53"/>
    </row>
    <row r="10" spans="1:13" ht="30">
      <c r="A10" s="124" t="s">
        <v>54</v>
      </c>
      <c r="B10" s="2">
        <v>72961</v>
      </c>
      <c r="C10" s="2" t="s">
        <v>6</v>
      </c>
      <c r="D10" s="2" t="s">
        <v>5</v>
      </c>
      <c r="E10" s="62" t="s">
        <v>53</v>
      </c>
      <c r="F10" s="124" t="s">
        <v>27</v>
      </c>
      <c r="G10" s="89">
        <f>'[10]MEMORIAL QUANT. CBUQ'!I9</f>
        <v>799.68</v>
      </c>
      <c r="H10" s="89">
        <v>1.24</v>
      </c>
      <c r="I10" s="89">
        <f>IF(D10="S",($K$5/100)*H10,($K$4/100)*H10)+H10</f>
        <v>1.500028</v>
      </c>
      <c r="J10" s="89">
        <f>G10*H10</f>
        <v>991.6031999999999</v>
      </c>
      <c r="K10" s="89">
        <f>I10*G10</f>
        <v>1199.5423910399998</v>
      </c>
      <c r="M10" s="78"/>
    </row>
    <row r="11" spans="1:11" ht="90">
      <c r="A11" s="124" t="s">
        <v>52</v>
      </c>
      <c r="B11" s="88">
        <v>96387</v>
      </c>
      <c r="C11" s="2" t="s">
        <v>6</v>
      </c>
      <c r="D11" s="2" t="s">
        <v>5</v>
      </c>
      <c r="E11" s="62" t="s">
        <v>51</v>
      </c>
      <c r="F11" s="124" t="s">
        <v>25</v>
      </c>
      <c r="G11" s="89">
        <f>'[10]MEMORIAL QUANT. CBUQ'!I10</f>
        <v>119.95199999999998</v>
      </c>
      <c r="H11" s="89">
        <v>6.52</v>
      </c>
      <c r="I11" s="89">
        <f aca="true" t="shared" si="0" ref="I11:I13">IF(D11="S",($K$5/100)*H11,($K$4/100)*H11)+H11</f>
        <v>7.887243999999999</v>
      </c>
      <c r="J11" s="89">
        <f aca="true" t="shared" si="1" ref="J11:J13">G11*H11</f>
        <v>782.0870399999999</v>
      </c>
      <c r="K11" s="89">
        <f aca="true" t="shared" si="2" ref="K11:K13">I11*G11</f>
        <v>946.0906922879998</v>
      </c>
    </row>
    <row r="12" spans="1:11" ht="64.5" customHeight="1">
      <c r="A12" s="124" t="s">
        <v>95</v>
      </c>
      <c r="B12" s="88" t="s">
        <v>97</v>
      </c>
      <c r="C12" s="2" t="s">
        <v>6</v>
      </c>
      <c r="D12" s="2" t="s">
        <v>5</v>
      </c>
      <c r="E12" s="62" t="s">
        <v>98</v>
      </c>
      <c r="F12" s="124" t="s">
        <v>25</v>
      </c>
      <c r="G12" s="89">
        <f>'[10]MEMORIAL QUANT. CBUQ'!I11</f>
        <v>119.95199999999998</v>
      </c>
      <c r="H12" s="89">
        <v>4.44</v>
      </c>
      <c r="I12" s="89">
        <f t="shared" si="0"/>
        <v>5.371068</v>
      </c>
      <c r="J12" s="89">
        <f t="shared" si="1"/>
        <v>532.58688</v>
      </c>
      <c r="K12" s="89">
        <f t="shared" si="2"/>
        <v>644.270348736</v>
      </c>
    </row>
    <row r="13" spans="1:11" ht="60">
      <c r="A13" s="124" t="s">
        <v>96</v>
      </c>
      <c r="B13" s="4">
        <v>72838</v>
      </c>
      <c r="C13" s="2" t="s">
        <v>6</v>
      </c>
      <c r="D13" s="2" t="s">
        <v>5</v>
      </c>
      <c r="E13" s="63" t="s">
        <v>109</v>
      </c>
      <c r="F13" s="3" t="s">
        <v>99</v>
      </c>
      <c r="G13" s="89">
        <f>'[10]MEMORIAL QUANT. CBUQ'!I12</f>
        <v>529.7080319999999</v>
      </c>
      <c r="H13" s="89">
        <v>0.85</v>
      </c>
      <c r="I13" s="89">
        <f t="shared" si="0"/>
        <v>1.028245</v>
      </c>
      <c r="J13" s="89">
        <f t="shared" si="1"/>
        <v>450.25182719999987</v>
      </c>
      <c r="K13" s="89">
        <f t="shared" si="2"/>
        <v>544.6696353638399</v>
      </c>
    </row>
    <row r="14" spans="1:11" ht="15">
      <c r="A14" s="126" t="s">
        <v>2</v>
      </c>
      <c r="B14" s="127"/>
      <c r="C14" s="127"/>
      <c r="D14" s="127"/>
      <c r="E14" s="127"/>
      <c r="F14" s="127"/>
      <c r="G14" s="127"/>
      <c r="H14" s="127"/>
      <c r="I14" s="128"/>
      <c r="J14" s="54">
        <f>SUM(J10:J13)</f>
        <v>2756.5289471999995</v>
      </c>
      <c r="K14" s="54">
        <f>SUM(K10:K13)</f>
        <v>3334.5730674278393</v>
      </c>
    </row>
    <row r="15" spans="1:11" ht="33" customHeight="1">
      <c r="A15" s="118">
        <v>2</v>
      </c>
      <c r="B15" s="8"/>
      <c r="C15" s="8"/>
      <c r="D15" s="8"/>
      <c r="E15" s="123" t="s">
        <v>50</v>
      </c>
      <c r="F15" s="6"/>
      <c r="G15" s="6"/>
      <c r="H15" s="25"/>
      <c r="I15" s="25"/>
      <c r="J15" s="53"/>
      <c r="K15" s="53"/>
    </row>
    <row r="16" spans="1:11" ht="30">
      <c r="A16" s="5" t="s">
        <v>49</v>
      </c>
      <c r="B16" s="4">
        <v>96401</v>
      </c>
      <c r="C16" s="4" t="s">
        <v>6</v>
      </c>
      <c r="D16" s="4" t="s">
        <v>5</v>
      </c>
      <c r="E16" s="63" t="s">
        <v>100</v>
      </c>
      <c r="F16" s="3" t="s">
        <v>27</v>
      </c>
      <c r="G16" s="26">
        <f>'[10]MEMORIAL QUANT. CBUQ'!H16</f>
        <v>680</v>
      </c>
      <c r="H16" s="26">
        <v>4.29</v>
      </c>
      <c r="I16" s="89">
        <f>IF(D16="S",($K$5/100)*H16,($K$4/100)*H16)+H16</f>
        <v>5.189613</v>
      </c>
      <c r="J16" s="26">
        <f>G16*H16</f>
        <v>2917.2</v>
      </c>
      <c r="K16" s="89">
        <f>I16*G16</f>
        <v>3528.93684</v>
      </c>
    </row>
    <row r="17" spans="1:11" ht="84" customHeight="1">
      <c r="A17" s="5" t="s">
        <v>48</v>
      </c>
      <c r="B17" s="4">
        <v>72840</v>
      </c>
      <c r="C17" s="4" t="s">
        <v>6</v>
      </c>
      <c r="D17" s="4" t="s">
        <v>5</v>
      </c>
      <c r="E17" s="63" t="s">
        <v>145</v>
      </c>
      <c r="F17" s="3" t="s">
        <v>99</v>
      </c>
      <c r="G17" s="26">
        <f>'[10]MEMORIAL QUANT. CBUQ'!H17</f>
        <v>58.751999999999995</v>
      </c>
      <c r="H17" s="26">
        <v>0.57</v>
      </c>
      <c r="I17" s="89">
        <f aca="true" t="shared" si="3" ref="I17:I20">IF(D17="S",($K$5/100)*H17,($K$4/100)*H17)+H17</f>
        <v>0.689529</v>
      </c>
      <c r="J17" s="26">
        <f>G17*H17</f>
        <v>33.48864</v>
      </c>
      <c r="K17" s="89">
        <f>I17*G17</f>
        <v>40.511207807999995</v>
      </c>
    </row>
    <row r="18" spans="1:11" ht="75">
      <c r="A18" s="124" t="s">
        <v>47</v>
      </c>
      <c r="B18" s="2">
        <v>95996</v>
      </c>
      <c r="C18" s="2" t="s">
        <v>6</v>
      </c>
      <c r="D18" s="2" t="s">
        <v>5</v>
      </c>
      <c r="E18" s="62" t="s">
        <v>46</v>
      </c>
      <c r="F18" s="124" t="s">
        <v>25</v>
      </c>
      <c r="G18" s="89">
        <f>'[10]MEMORIAL QUANT. CBUQ'!H18</f>
        <v>34</v>
      </c>
      <c r="H18" s="89">
        <v>643.61</v>
      </c>
      <c r="I18" s="89">
        <f t="shared" si="3"/>
        <v>778.575017</v>
      </c>
      <c r="J18" s="26">
        <f>G18*H18</f>
        <v>21882.74</v>
      </c>
      <c r="K18" s="89">
        <f>I18*G18</f>
        <v>26471.550578</v>
      </c>
    </row>
    <row r="19" spans="1:11" ht="60">
      <c r="A19" s="124" t="s">
        <v>45</v>
      </c>
      <c r="B19" s="4">
        <v>95303</v>
      </c>
      <c r="C19" s="4" t="s">
        <v>6</v>
      </c>
      <c r="D19" s="4" t="s">
        <v>5</v>
      </c>
      <c r="E19" s="63" t="s">
        <v>44</v>
      </c>
      <c r="F19" s="3" t="s">
        <v>22</v>
      </c>
      <c r="G19" s="89">
        <f>'[10]MEMORIAL QUANT. CBUQ'!H19</f>
        <v>2448</v>
      </c>
      <c r="H19" s="89">
        <v>0.96</v>
      </c>
      <c r="I19" s="89">
        <f t="shared" si="3"/>
        <v>1.161312</v>
      </c>
      <c r="J19" s="26">
        <f>G19*H19</f>
        <v>2350.08</v>
      </c>
      <c r="K19" s="89">
        <f>I19*G19</f>
        <v>2842.891776</v>
      </c>
    </row>
    <row r="20" spans="1:11" ht="45">
      <c r="A20" s="124" t="s">
        <v>43</v>
      </c>
      <c r="B20" s="2">
        <v>94963</v>
      </c>
      <c r="C20" s="2" t="s">
        <v>6</v>
      </c>
      <c r="D20" s="2" t="s">
        <v>5</v>
      </c>
      <c r="E20" s="62" t="s">
        <v>146</v>
      </c>
      <c r="F20" s="124" t="s">
        <v>25</v>
      </c>
      <c r="G20" s="89">
        <f>'[10]MEMORIAL QUANT. CBUQ'!G22:H22</f>
        <v>0.42336</v>
      </c>
      <c r="H20" s="27">
        <v>345.06</v>
      </c>
      <c r="I20" s="89">
        <f t="shared" si="3"/>
        <v>417.419082</v>
      </c>
      <c r="J20" s="26">
        <f>G20*H20</f>
        <v>146.0846016</v>
      </c>
      <c r="K20" s="89">
        <f>I20*G20</f>
        <v>176.71854255552</v>
      </c>
    </row>
    <row r="21" spans="1:11" ht="15">
      <c r="A21" s="140" t="s">
        <v>2</v>
      </c>
      <c r="B21" s="141"/>
      <c r="C21" s="141"/>
      <c r="D21" s="141"/>
      <c r="E21" s="141"/>
      <c r="F21" s="141"/>
      <c r="G21" s="141"/>
      <c r="H21" s="141"/>
      <c r="I21" s="142"/>
      <c r="J21" s="54">
        <f>SUM(J16:J20)</f>
        <v>27329.5932416</v>
      </c>
      <c r="K21" s="54">
        <f>SUM(K16:K20)</f>
        <v>33060.60894436352</v>
      </c>
    </row>
    <row r="22" spans="1:11" ht="15" customHeight="1">
      <c r="A22" s="118">
        <v>3</v>
      </c>
      <c r="B22" s="8"/>
      <c r="C22" s="8"/>
      <c r="D22" s="8"/>
      <c r="E22" s="123" t="s">
        <v>42</v>
      </c>
      <c r="F22" s="6"/>
      <c r="G22" s="6"/>
      <c r="H22" s="25"/>
      <c r="I22" s="25"/>
      <c r="J22" s="53"/>
      <c r="K22" s="53"/>
    </row>
    <row r="23" spans="1:11" ht="105">
      <c r="A23" s="124" t="s">
        <v>41</v>
      </c>
      <c r="B23" s="2">
        <v>94996</v>
      </c>
      <c r="C23" s="2" t="s">
        <v>6</v>
      </c>
      <c r="D23" s="2" t="s">
        <v>5</v>
      </c>
      <c r="E23" s="62" t="s">
        <v>113</v>
      </c>
      <c r="F23" s="124" t="s">
        <v>27</v>
      </c>
      <c r="G23" s="89">
        <f>'[10]MEMORIAL QUANT. CBUQ'!I26</f>
        <v>8.16</v>
      </c>
      <c r="H23" s="89">
        <v>83.62</v>
      </c>
      <c r="I23" s="89">
        <f aca="true" t="shared" si="4" ref="I23">IF(D23="S",($K$5/100)*H23,($K$4/100)*H23)+H23</f>
        <v>101.155114</v>
      </c>
      <c r="J23" s="89">
        <f>G23*H23</f>
        <v>682.3392</v>
      </c>
      <c r="K23" s="89">
        <f>G23*I23</f>
        <v>825.42573024</v>
      </c>
    </row>
    <row r="24" spans="1:11" ht="15">
      <c r="A24" s="126" t="s">
        <v>2</v>
      </c>
      <c r="B24" s="127"/>
      <c r="C24" s="127"/>
      <c r="D24" s="127"/>
      <c r="E24" s="127"/>
      <c r="F24" s="127"/>
      <c r="G24" s="127"/>
      <c r="H24" s="127"/>
      <c r="I24" s="128"/>
      <c r="J24" s="54">
        <f>J23</f>
        <v>682.3392</v>
      </c>
      <c r="K24" s="54">
        <f>K23</f>
        <v>825.42573024</v>
      </c>
    </row>
    <row r="25" spans="1:11" ht="21" customHeight="1">
      <c r="A25" s="118">
        <v>4</v>
      </c>
      <c r="B25" s="123"/>
      <c r="C25" s="123"/>
      <c r="D25" s="123"/>
      <c r="E25" s="123" t="s">
        <v>40</v>
      </c>
      <c r="F25" s="6"/>
      <c r="G25" s="6"/>
      <c r="H25" s="25"/>
      <c r="I25" s="25"/>
      <c r="J25" s="53"/>
      <c r="K25" s="53"/>
    </row>
    <row r="26" spans="1:11" ht="75">
      <c r="A26" s="124" t="s">
        <v>39</v>
      </c>
      <c r="B26" s="2">
        <v>72947</v>
      </c>
      <c r="C26" s="2" t="s">
        <v>6</v>
      </c>
      <c r="D26" s="2" t="s">
        <v>5</v>
      </c>
      <c r="E26" s="62" t="s">
        <v>147</v>
      </c>
      <c r="F26" s="124" t="s">
        <v>27</v>
      </c>
      <c r="G26" s="89">
        <f>SUM('[10]MEMORIAL QUANT. CBUQ'!G30:G31)</f>
        <v>58.440000000000005</v>
      </c>
      <c r="H26" s="89">
        <v>24.63</v>
      </c>
      <c r="I26" s="89">
        <f aca="true" t="shared" si="5" ref="I26:I29">IF(D26="S",($K$5/100)*H26,($K$4/100)*H26)+H26</f>
        <v>29.794911</v>
      </c>
      <c r="J26" s="89">
        <f>G26*H26</f>
        <v>1439.3772000000001</v>
      </c>
      <c r="K26" s="89">
        <f>I26*G26</f>
        <v>1741.21459884</v>
      </c>
    </row>
    <row r="27" spans="1:11" ht="45">
      <c r="A27" s="124" t="s">
        <v>38</v>
      </c>
      <c r="B27" s="88">
        <v>36178</v>
      </c>
      <c r="C27" s="88" t="s">
        <v>6</v>
      </c>
      <c r="D27" s="88" t="s">
        <v>10</v>
      </c>
      <c r="E27" s="92" t="s">
        <v>122</v>
      </c>
      <c r="F27" s="90" t="s">
        <v>14</v>
      </c>
      <c r="G27" s="91">
        <f>'[10]MEMORIAL QUANT. CBUQ'!G32</f>
        <v>11.999999999999998</v>
      </c>
      <c r="H27" s="91">
        <v>6.67</v>
      </c>
      <c r="I27" s="89">
        <f t="shared" si="5"/>
        <v>7.605134</v>
      </c>
      <c r="J27" s="91">
        <v>0</v>
      </c>
      <c r="K27" s="91">
        <v>0</v>
      </c>
    </row>
    <row r="28" spans="1:11" ht="30">
      <c r="A28" s="124" t="s">
        <v>37</v>
      </c>
      <c r="B28" s="2">
        <v>34723</v>
      </c>
      <c r="C28" s="2" t="s">
        <v>6</v>
      </c>
      <c r="D28" s="2" t="s">
        <v>10</v>
      </c>
      <c r="E28" s="62" t="s">
        <v>36</v>
      </c>
      <c r="F28" s="124" t="s">
        <v>27</v>
      </c>
      <c r="G28" s="89">
        <f>SUM('[10]MEMORIAL QUANT. CBUQ'!G35:G38)</f>
        <v>0.55</v>
      </c>
      <c r="H28" s="89">
        <v>519.75</v>
      </c>
      <c r="I28" s="89">
        <f t="shared" si="5"/>
        <v>592.61895</v>
      </c>
      <c r="J28" s="89">
        <f>G28*H28</f>
        <v>285.8625</v>
      </c>
      <c r="K28" s="89">
        <f>I28*G28</f>
        <v>325.94042250000007</v>
      </c>
    </row>
    <row r="29" spans="1:11" ht="60">
      <c r="A29" s="124" t="s">
        <v>132</v>
      </c>
      <c r="B29" s="2">
        <v>21013</v>
      </c>
      <c r="C29" s="2" t="s">
        <v>6</v>
      </c>
      <c r="D29" s="2" t="s">
        <v>10</v>
      </c>
      <c r="E29" s="92" t="s">
        <v>153</v>
      </c>
      <c r="F29" s="124" t="s">
        <v>3</v>
      </c>
      <c r="G29" s="89">
        <f>'[10]MEMORIAL QUANT. CBUQ'!G41</f>
        <v>8.399999999999999</v>
      </c>
      <c r="H29" s="89">
        <v>33.31</v>
      </c>
      <c r="I29" s="89">
        <f t="shared" si="5"/>
        <v>37.980062000000004</v>
      </c>
      <c r="J29" s="89">
        <f>G29*H29</f>
        <v>279.804</v>
      </c>
      <c r="K29" s="89">
        <f>G29*I29</f>
        <v>319.0325208</v>
      </c>
    </row>
    <row r="30" spans="1:11" ht="15">
      <c r="A30" s="126" t="s">
        <v>2</v>
      </c>
      <c r="B30" s="127"/>
      <c r="C30" s="127"/>
      <c r="D30" s="127"/>
      <c r="E30" s="127"/>
      <c r="F30" s="127"/>
      <c r="G30" s="127"/>
      <c r="H30" s="127"/>
      <c r="I30" s="128"/>
      <c r="J30" s="54">
        <f>SUM(J26:J29)</f>
        <v>2005.0437000000002</v>
      </c>
      <c r="K30" s="54">
        <f>SUM(K26:K29)</f>
        <v>2386.18754214</v>
      </c>
    </row>
    <row r="31" spans="1:11" ht="15.75" customHeight="1">
      <c r="A31" s="118">
        <v>5</v>
      </c>
      <c r="B31" s="8"/>
      <c r="C31" s="8"/>
      <c r="D31" s="8"/>
      <c r="E31" s="123" t="s">
        <v>35</v>
      </c>
      <c r="F31" s="6"/>
      <c r="G31" s="6"/>
      <c r="H31" s="25"/>
      <c r="I31" s="25"/>
      <c r="J31" s="53"/>
      <c r="K31" s="53"/>
    </row>
    <row r="32" spans="1:11" ht="60">
      <c r="A32" s="5" t="s">
        <v>34</v>
      </c>
      <c r="B32" s="2">
        <v>94265</v>
      </c>
      <c r="C32" s="2" t="s">
        <v>6</v>
      </c>
      <c r="D32" s="4" t="s">
        <v>5</v>
      </c>
      <c r="E32" s="62" t="s">
        <v>33</v>
      </c>
      <c r="F32" s="26" t="s">
        <v>3</v>
      </c>
      <c r="G32" s="26">
        <f>'[10]MEMORIAL QUANT. CBUQ'!K46</f>
        <v>272</v>
      </c>
      <c r="H32" s="26">
        <v>31.39</v>
      </c>
      <c r="I32" s="89">
        <f aca="true" t="shared" si="6" ref="I32:I51">IF(D32="S",($K$5/100)*H32,($K$4/100)*H32)+H32</f>
        <v>37.972483</v>
      </c>
      <c r="J32" s="26">
        <f aca="true" t="shared" si="7" ref="J32:J51">G32*H32</f>
        <v>8538.08</v>
      </c>
      <c r="K32" s="89">
        <f aca="true" t="shared" si="8" ref="K32:K51">I32*G32</f>
        <v>10328.515376</v>
      </c>
    </row>
    <row r="33" spans="1:11" ht="60">
      <c r="A33" s="124" t="s">
        <v>32</v>
      </c>
      <c r="B33" s="2">
        <v>94281</v>
      </c>
      <c r="C33" s="2" t="s">
        <v>6</v>
      </c>
      <c r="D33" s="2" t="s">
        <v>5</v>
      </c>
      <c r="E33" s="62" t="s">
        <v>31</v>
      </c>
      <c r="F33" s="89" t="s">
        <v>3</v>
      </c>
      <c r="G33" s="89">
        <f>'[10]MEMORIAL QUANT. CBUQ'!K47</f>
        <v>272</v>
      </c>
      <c r="H33" s="89">
        <v>37.49</v>
      </c>
      <c r="I33" s="89">
        <f t="shared" si="6"/>
        <v>45.351653</v>
      </c>
      <c r="J33" s="26">
        <f t="shared" si="7"/>
        <v>10197.28</v>
      </c>
      <c r="K33" s="89">
        <f t="shared" si="8"/>
        <v>12335.649615999999</v>
      </c>
    </row>
    <row r="34" spans="1:11" ht="165">
      <c r="A34" s="124" t="s">
        <v>30</v>
      </c>
      <c r="B34" s="2">
        <v>90105</v>
      </c>
      <c r="C34" s="2" t="s">
        <v>6</v>
      </c>
      <c r="D34" s="2" t="s">
        <v>5</v>
      </c>
      <c r="E34" s="62" t="s">
        <v>151</v>
      </c>
      <c r="F34" s="89" t="s">
        <v>25</v>
      </c>
      <c r="G34" s="89">
        <f>'[10]MEMORIAL QUANT. CBUQ'!K48</f>
        <v>17.952</v>
      </c>
      <c r="H34" s="89">
        <v>11.93</v>
      </c>
      <c r="I34" s="89">
        <f t="shared" si="6"/>
        <v>14.431721</v>
      </c>
      <c r="J34" s="26">
        <f t="shared" si="7"/>
        <v>214.16736</v>
      </c>
      <c r="K34" s="89">
        <f t="shared" si="8"/>
        <v>259.078255392</v>
      </c>
    </row>
    <row r="35" spans="1:11" ht="60">
      <c r="A35" s="124" t="s">
        <v>29</v>
      </c>
      <c r="B35" s="2">
        <v>94097</v>
      </c>
      <c r="C35" s="2" t="s">
        <v>6</v>
      </c>
      <c r="D35" s="2" t="s">
        <v>5</v>
      </c>
      <c r="E35" s="62" t="s">
        <v>28</v>
      </c>
      <c r="F35" s="89" t="s">
        <v>27</v>
      </c>
      <c r="G35" s="89">
        <f>'[10]MEMORIAL QUANT. CBUQ'!K49</f>
        <v>119.68</v>
      </c>
      <c r="H35" s="89">
        <v>4.6</v>
      </c>
      <c r="I35" s="89">
        <f t="shared" si="6"/>
        <v>5.56462</v>
      </c>
      <c r="J35" s="26">
        <f t="shared" si="7"/>
        <v>550.528</v>
      </c>
      <c r="K35" s="89">
        <f t="shared" si="8"/>
        <v>665.9737216</v>
      </c>
    </row>
    <row r="36" spans="1:11" ht="45">
      <c r="A36" s="124" t="s">
        <v>26</v>
      </c>
      <c r="B36" s="2">
        <v>95290</v>
      </c>
      <c r="C36" s="2" t="s">
        <v>6</v>
      </c>
      <c r="D36" s="2" t="s">
        <v>5</v>
      </c>
      <c r="E36" s="92" t="s">
        <v>23</v>
      </c>
      <c r="F36" s="89" t="s">
        <v>136</v>
      </c>
      <c r="G36" s="89">
        <f>'[10]MEMORIAL QUANT. CBUQ'!K50</f>
        <v>123.19560000000001</v>
      </c>
      <c r="H36" s="89">
        <v>1.76</v>
      </c>
      <c r="I36" s="89">
        <f t="shared" si="6"/>
        <v>2.129072</v>
      </c>
      <c r="J36" s="26">
        <f t="shared" si="7"/>
        <v>216.82425600000002</v>
      </c>
      <c r="K36" s="89">
        <f aca="true" t="shared" si="9" ref="K36:K48">G36*I36</f>
        <v>262.2923024832</v>
      </c>
    </row>
    <row r="37" spans="1:11" ht="30">
      <c r="A37" s="124" t="s">
        <v>24</v>
      </c>
      <c r="B37" s="2">
        <v>7781</v>
      </c>
      <c r="C37" s="2" t="s">
        <v>6</v>
      </c>
      <c r="D37" s="2" t="s">
        <v>10</v>
      </c>
      <c r="E37" s="62" t="s">
        <v>9</v>
      </c>
      <c r="F37" s="89" t="s">
        <v>3</v>
      </c>
      <c r="G37" s="89">
        <f>'[10]MEMORIAL QUANT. CBUQ'!K52</f>
        <v>0</v>
      </c>
      <c r="H37" s="89">
        <v>51.95</v>
      </c>
      <c r="I37" s="89">
        <f t="shared" si="6"/>
        <v>59.23339</v>
      </c>
      <c r="J37" s="26">
        <f t="shared" si="7"/>
        <v>0</v>
      </c>
      <c r="K37" s="89">
        <f t="shared" si="9"/>
        <v>0</v>
      </c>
    </row>
    <row r="38" spans="1:11" ht="165">
      <c r="A38" s="124" t="s">
        <v>21</v>
      </c>
      <c r="B38" s="2">
        <v>90106</v>
      </c>
      <c r="C38" s="2" t="s">
        <v>6</v>
      </c>
      <c r="D38" s="2" t="s">
        <v>5</v>
      </c>
      <c r="E38" s="62" t="s">
        <v>156</v>
      </c>
      <c r="F38" s="89" t="s">
        <v>25</v>
      </c>
      <c r="G38" s="89">
        <f>'[10]MEMORIAL QUANT. CBUQ'!K53</f>
        <v>0</v>
      </c>
      <c r="H38" s="89">
        <v>10.22</v>
      </c>
      <c r="I38" s="89">
        <f t="shared" si="6"/>
        <v>12.363134</v>
      </c>
      <c r="J38" s="26">
        <f t="shared" si="7"/>
        <v>0</v>
      </c>
      <c r="K38" s="89">
        <f t="shared" si="9"/>
        <v>0</v>
      </c>
    </row>
    <row r="39" spans="1:11" ht="60">
      <c r="A39" s="124" t="s">
        <v>18</v>
      </c>
      <c r="B39" s="2">
        <v>94097</v>
      </c>
      <c r="C39" s="2" t="s">
        <v>6</v>
      </c>
      <c r="D39" s="2" t="s">
        <v>5</v>
      </c>
      <c r="E39" s="62" t="s">
        <v>28</v>
      </c>
      <c r="F39" s="89" t="s">
        <v>25</v>
      </c>
      <c r="G39" s="89">
        <f>'[10]MEMORIAL QUANT. CBUQ'!K54</f>
        <v>0</v>
      </c>
      <c r="H39" s="89">
        <v>4.6</v>
      </c>
      <c r="I39" s="89">
        <f t="shared" si="6"/>
        <v>5.56462</v>
      </c>
      <c r="J39" s="26">
        <f t="shared" si="7"/>
        <v>0</v>
      </c>
      <c r="K39" s="89">
        <f t="shared" si="9"/>
        <v>0</v>
      </c>
    </row>
    <row r="40" spans="1:11" ht="99" customHeight="1">
      <c r="A40" s="124" t="s">
        <v>16</v>
      </c>
      <c r="B40" s="2">
        <v>93378</v>
      </c>
      <c r="C40" s="2" t="s">
        <v>6</v>
      </c>
      <c r="D40" s="2" t="s">
        <v>5</v>
      </c>
      <c r="E40" s="62" t="s">
        <v>148</v>
      </c>
      <c r="F40" s="89" t="s">
        <v>25</v>
      </c>
      <c r="G40" s="89">
        <f>'[10]MEMORIAL QUANT. CBUQ'!K55</f>
        <v>0</v>
      </c>
      <c r="H40" s="89">
        <v>19.6</v>
      </c>
      <c r="I40" s="89">
        <f t="shared" si="6"/>
        <v>23.710120000000003</v>
      </c>
      <c r="J40" s="26">
        <f t="shared" si="7"/>
        <v>0</v>
      </c>
      <c r="K40" s="89">
        <f t="shared" si="9"/>
        <v>0</v>
      </c>
    </row>
    <row r="41" spans="1:11" ht="95.25" customHeight="1">
      <c r="A41" s="124" t="s">
        <v>13</v>
      </c>
      <c r="B41" s="2">
        <v>92809</v>
      </c>
      <c r="C41" s="2" t="s">
        <v>6</v>
      </c>
      <c r="D41" s="2" t="s">
        <v>5</v>
      </c>
      <c r="E41" s="62" t="s">
        <v>149</v>
      </c>
      <c r="F41" s="89" t="s">
        <v>3</v>
      </c>
      <c r="G41" s="89">
        <f>'[10]MEMORIAL QUANT. CBUQ'!K56</f>
        <v>0</v>
      </c>
      <c r="H41" s="89">
        <v>37.54</v>
      </c>
      <c r="I41" s="89">
        <f t="shared" si="6"/>
        <v>45.412138</v>
      </c>
      <c r="J41" s="26">
        <f t="shared" si="7"/>
        <v>0</v>
      </c>
      <c r="K41" s="89">
        <f t="shared" si="9"/>
        <v>0</v>
      </c>
    </row>
    <row r="42" spans="1:11" ht="45">
      <c r="A42" s="124" t="s">
        <v>11</v>
      </c>
      <c r="B42" s="4">
        <v>95290</v>
      </c>
      <c r="C42" s="2" t="s">
        <v>6</v>
      </c>
      <c r="D42" s="2" t="s">
        <v>5</v>
      </c>
      <c r="E42" s="63" t="s">
        <v>23</v>
      </c>
      <c r="F42" s="26" t="s">
        <v>22</v>
      </c>
      <c r="G42" s="89">
        <f>'[10]MEMORIAL QUANT. CBUQ'!K57</f>
        <v>0</v>
      </c>
      <c r="H42" s="89">
        <v>1.76</v>
      </c>
      <c r="I42" s="89">
        <f t="shared" si="6"/>
        <v>2.129072</v>
      </c>
      <c r="J42" s="26">
        <f t="shared" si="7"/>
        <v>0</v>
      </c>
      <c r="K42" s="89">
        <f t="shared" si="9"/>
        <v>0</v>
      </c>
    </row>
    <row r="43" spans="1:11" ht="30">
      <c r="A43" s="124" t="s">
        <v>8</v>
      </c>
      <c r="B43" s="2">
        <v>7793</v>
      </c>
      <c r="C43" s="2" t="s">
        <v>6</v>
      </c>
      <c r="D43" s="2" t="s">
        <v>10</v>
      </c>
      <c r="E43" s="62" t="s">
        <v>12</v>
      </c>
      <c r="F43" s="89" t="s">
        <v>3</v>
      </c>
      <c r="G43" s="89">
        <f>'[10]MEMORIAL QUANT. CBUQ'!K58</f>
        <v>0</v>
      </c>
      <c r="H43" s="89">
        <v>104.87</v>
      </c>
      <c r="I43" s="89">
        <f t="shared" si="6"/>
        <v>119.57277400000001</v>
      </c>
      <c r="J43" s="26">
        <f t="shared" si="7"/>
        <v>0</v>
      </c>
      <c r="K43" s="89">
        <f t="shared" si="9"/>
        <v>0</v>
      </c>
    </row>
    <row r="44" spans="1:11" ht="165">
      <c r="A44" s="124" t="s">
        <v>7</v>
      </c>
      <c r="B44" s="2">
        <v>90106</v>
      </c>
      <c r="C44" s="2" t="s">
        <v>6</v>
      </c>
      <c r="D44" s="2" t="s">
        <v>5</v>
      </c>
      <c r="E44" s="63" t="s">
        <v>157</v>
      </c>
      <c r="F44" s="26" t="s">
        <v>25</v>
      </c>
      <c r="G44" s="89">
        <f>'[10]MEMORIAL QUANT. CBUQ'!K59</f>
        <v>0</v>
      </c>
      <c r="H44" s="89">
        <v>10.22</v>
      </c>
      <c r="I44" s="89">
        <f t="shared" si="6"/>
        <v>12.363134</v>
      </c>
      <c r="J44" s="26">
        <f t="shared" si="7"/>
        <v>0</v>
      </c>
      <c r="K44" s="89">
        <f t="shared" si="9"/>
        <v>0</v>
      </c>
    </row>
    <row r="45" spans="1:11" ht="89.25" customHeight="1">
      <c r="A45" s="124" t="s">
        <v>138</v>
      </c>
      <c r="B45" s="2">
        <v>94097</v>
      </c>
      <c r="C45" s="2" t="s">
        <v>6</v>
      </c>
      <c r="D45" s="2" t="s">
        <v>5</v>
      </c>
      <c r="E45" s="62" t="s">
        <v>28</v>
      </c>
      <c r="F45" s="89" t="s">
        <v>25</v>
      </c>
      <c r="G45" s="89">
        <f>'[10]MEMORIAL QUANT. CBUQ'!K60</f>
        <v>0</v>
      </c>
      <c r="H45" s="89">
        <v>4.6</v>
      </c>
      <c r="I45" s="89">
        <f t="shared" si="6"/>
        <v>5.56462</v>
      </c>
      <c r="J45" s="26">
        <f t="shared" si="7"/>
        <v>0</v>
      </c>
      <c r="K45" s="89">
        <f t="shared" si="9"/>
        <v>0</v>
      </c>
    </row>
    <row r="46" spans="1:11" ht="89.25" customHeight="1">
      <c r="A46" s="124" t="s">
        <v>139</v>
      </c>
      <c r="B46" s="2">
        <v>93378</v>
      </c>
      <c r="C46" s="2" t="s">
        <v>6</v>
      </c>
      <c r="D46" s="2" t="s">
        <v>5</v>
      </c>
      <c r="E46" s="62" t="s">
        <v>148</v>
      </c>
      <c r="F46" s="89" t="s">
        <v>25</v>
      </c>
      <c r="G46" s="89">
        <f>'[10]MEMORIAL QUANT. CBUQ'!K61</f>
        <v>0</v>
      </c>
      <c r="H46" s="89">
        <v>19.6</v>
      </c>
      <c r="I46" s="89">
        <f t="shared" si="6"/>
        <v>23.710120000000003</v>
      </c>
      <c r="J46" s="26">
        <f t="shared" si="7"/>
        <v>0</v>
      </c>
      <c r="K46" s="89">
        <f t="shared" si="9"/>
        <v>0</v>
      </c>
    </row>
    <row r="47" spans="1:11" ht="89.25" customHeight="1">
      <c r="A47" s="124" t="s">
        <v>140</v>
      </c>
      <c r="B47" s="2">
        <v>92811</v>
      </c>
      <c r="C47" s="2" t="s">
        <v>6</v>
      </c>
      <c r="D47" s="2" t="s">
        <v>5</v>
      </c>
      <c r="E47" s="62" t="s">
        <v>4</v>
      </c>
      <c r="F47" s="89" t="s">
        <v>3</v>
      </c>
      <c r="G47" s="89">
        <f>'[10]MEMORIAL QUANT. CBUQ'!K62</f>
        <v>0</v>
      </c>
      <c r="H47" s="89">
        <v>54.41</v>
      </c>
      <c r="I47" s="89">
        <f t="shared" si="6"/>
        <v>65.81977699999999</v>
      </c>
      <c r="J47" s="26">
        <f t="shared" si="7"/>
        <v>0</v>
      </c>
      <c r="K47" s="89">
        <f t="shared" si="9"/>
        <v>0</v>
      </c>
    </row>
    <row r="48" spans="1:11" ht="45">
      <c r="A48" s="124" t="s">
        <v>141</v>
      </c>
      <c r="B48" s="4">
        <v>95290</v>
      </c>
      <c r="C48" s="2" t="s">
        <v>6</v>
      </c>
      <c r="D48" s="2" t="s">
        <v>5</v>
      </c>
      <c r="E48" s="63" t="s">
        <v>23</v>
      </c>
      <c r="F48" s="26" t="s">
        <v>22</v>
      </c>
      <c r="G48" s="89">
        <f>'[10]MEMORIAL QUANT. CBUQ'!K63</f>
        <v>0</v>
      </c>
      <c r="H48" s="89">
        <v>1.76</v>
      </c>
      <c r="I48" s="89">
        <f t="shared" si="6"/>
        <v>2.129072</v>
      </c>
      <c r="J48" s="26">
        <f t="shared" si="7"/>
        <v>0</v>
      </c>
      <c r="K48" s="89">
        <f t="shared" si="9"/>
        <v>0</v>
      </c>
    </row>
    <row r="49" spans="1:11" ht="75">
      <c r="A49" s="124" t="s">
        <v>142</v>
      </c>
      <c r="B49" s="2">
        <v>83659</v>
      </c>
      <c r="C49" s="2" t="s">
        <v>20</v>
      </c>
      <c r="D49" s="2" t="s">
        <v>5</v>
      </c>
      <c r="E49" s="62" t="s">
        <v>19</v>
      </c>
      <c r="F49" s="89" t="s">
        <v>14</v>
      </c>
      <c r="G49" s="89">
        <f>'[10]MEMORIAL QUANT. CBUQ'!K64</f>
        <v>0</v>
      </c>
      <c r="H49" s="89">
        <v>694.56</v>
      </c>
      <c r="I49" s="89">
        <f t="shared" si="6"/>
        <v>840.2092319999999</v>
      </c>
      <c r="J49" s="26">
        <f t="shared" si="7"/>
        <v>0</v>
      </c>
      <c r="K49" s="89">
        <f t="shared" si="8"/>
        <v>0</v>
      </c>
    </row>
    <row r="50" spans="1:11" ht="75">
      <c r="A50" s="124" t="s">
        <v>143</v>
      </c>
      <c r="B50" s="2" t="s">
        <v>150</v>
      </c>
      <c r="C50" s="2" t="s">
        <v>6</v>
      </c>
      <c r="D50" s="2" t="s">
        <v>5</v>
      </c>
      <c r="E50" s="62" t="s">
        <v>17</v>
      </c>
      <c r="F50" s="89" t="s">
        <v>14</v>
      </c>
      <c r="G50" s="89">
        <f>'[10]MEMORIAL QUANT. CBUQ'!K65</f>
        <v>0</v>
      </c>
      <c r="H50" s="89">
        <v>332.61</v>
      </c>
      <c r="I50" s="89">
        <f t="shared" si="6"/>
        <v>402.358317</v>
      </c>
      <c r="J50" s="26">
        <f t="shared" si="7"/>
        <v>0</v>
      </c>
      <c r="K50" s="89">
        <f t="shared" si="8"/>
        <v>0</v>
      </c>
    </row>
    <row r="51" spans="1:11" ht="60">
      <c r="A51" s="124" t="s">
        <v>144</v>
      </c>
      <c r="B51" s="2">
        <v>21090</v>
      </c>
      <c r="C51" s="2" t="s">
        <v>6</v>
      </c>
      <c r="D51" s="2" t="s">
        <v>10</v>
      </c>
      <c r="E51" s="62" t="s">
        <v>15</v>
      </c>
      <c r="F51" s="89" t="s">
        <v>14</v>
      </c>
      <c r="G51" s="89">
        <f>'[10]MEMORIAL QUANT. CBUQ'!K66</f>
        <v>0</v>
      </c>
      <c r="H51" s="89">
        <v>431.62</v>
      </c>
      <c r="I51" s="89">
        <f t="shared" si="6"/>
        <v>492.133124</v>
      </c>
      <c r="J51" s="26">
        <f t="shared" si="7"/>
        <v>0</v>
      </c>
      <c r="K51" s="89">
        <f t="shared" si="8"/>
        <v>0</v>
      </c>
    </row>
    <row r="52" spans="1:11" ht="15">
      <c r="A52" s="126" t="s">
        <v>2</v>
      </c>
      <c r="B52" s="127"/>
      <c r="C52" s="127"/>
      <c r="D52" s="127"/>
      <c r="E52" s="127"/>
      <c r="F52" s="127"/>
      <c r="G52" s="127"/>
      <c r="H52" s="127"/>
      <c r="I52" s="128"/>
      <c r="J52" s="54">
        <f>SUM(J32:J51)</f>
        <v>19716.879616</v>
      </c>
      <c r="K52" s="54">
        <f>SUM(K32:K51)</f>
        <v>23851.5092714752</v>
      </c>
    </row>
    <row r="53" spans="1:11" ht="17.25">
      <c r="A53" s="129" t="s">
        <v>1</v>
      </c>
      <c r="B53" s="129"/>
      <c r="C53" s="129"/>
      <c r="D53" s="129"/>
      <c r="E53" s="129"/>
      <c r="F53" s="129"/>
      <c r="G53" s="129"/>
      <c r="H53" s="129"/>
      <c r="I53" s="115"/>
      <c r="J53" s="138">
        <f>J14+J21+J24+J30+J52</f>
        <v>52490.384704799995</v>
      </c>
      <c r="K53" s="139"/>
    </row>
    <row r="54" spans="1:11" ht="17.25">
      <c r="A54" s="129" t="s">
        <v>0</v>
      </c>
      <c r="B54" s="129"/>
      <c r="C54" s="129"/>
      <c r="D54" s="129"/>
      <c r="E54" s="129"/>
      <c r="F54" s="129"/>
      <c r="G54" s="129"/>
      <c r="H54" s="129"/>
      <c r="I54" s="115"/>
      <c r="J54" s="138">
        <f>K14+K21+K24+K30+K52</f>
        <v>63458.30455564655</v>
      </c>
      <c r="K54" s="139"/>
    </row>
  </sheetData>
  <sheetProtection algorithmName="SHA-512" hashValue="YpLgvlKCQBV/uqMe9pA/KLto8SuvTTnKcDPk0YlVoS5sCghtc+o7hFwkx/v4YJnKfDksa+GVIwZX+GA9Z76GLA==" saltValue="Ztlqnw09Y7YhWnrEjriVOg==" spinCount="100000" sheet="1" objects="1" scenarios="1"/>
  <autoFilter ref="A8:K54"/>
  <mergeCells count="15">
    <mergeCell ref="A7:K7"/>
    <mergeCell ref="A1:J1"/>
    <mergeCell ref="A2:K2"/>
    <mergeCell ref="A3:J3"/>
    <mergeCell ref="I4:J4"/>
    <mergeCell ref="I5:J5"/>
    <mergeCell ref="J53:K53"/>
    <mergeCell ref="A54:H54"/>
    <mergeCell ref="J54:K54"/>
    <mergeCell ref="A14:I14"/>
    <mergeCell ref="A21:I21"/>
    <mergeCell ref="A24:I24"/>
    <mergeCell ref="A30:I30"/>
    <mergeCell ref="A52:I52"/>
    <mergeCell ref="A53:H53"/>
  </mergeCells>
  <printOptions/>
  <pageMargins left="0.5118110236220472" right="0.5118110236220472" top="1.3779527559055118" bottom="1.1811023622047245" header="0.31496062992125984" footer="0.31496062992125984"/>
  <pageSetup horizontalDpi="360" verticalDpi="360" orientation="portrait" paperSize="9" scale="61" r:id="rId2"/>
  <headerFooter scaleWithDoc="0">
    <oddHeader>&amp;C&amp;G</oddHeader>
    <oddFooter>&amp;C&amp;G&amp;R&amp;G</oddFooter>
  </headerFooter>
  <legacyDrawingHF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view="pageBreakPreview" zoomScale="115" zoomScaleSheetLayoutView="115" workbookViewId="0" topLeftCell="A1">
      <selection activeCell="N54" sqref="N54"/>
    </sheetView>
  </sheetViews>
  <sheetFormatPr defaultColWidth="9.140625" defaultRowHeight="15"/>
  <cols>
    <col min="1" max="1" width="9.140625" style="30" customWidth="1"/>
    <col min="2" max="2" width="10.57421875" style="30" customWidth="1"/>
    <col min="3" max="3" width="9.140625" style="30" customWidth="1"/>
    <col min="4" max="4" width="12.140625" style="30" customWidth="1"/>
    <col min="5" max="5" width="30.57421875" style="30" customWidth="1"/>
    <col min="6" max="6" width="6.7109375" style="30" customWidth="1"/>
    <col min="7" max="7" width="17.421875" style="30" customWidth="1"/>
    <col min="8" max="8" width="14.421875" style="30" customWidth="1"/>
    <col min="9" max="9" width="11.8515625" style="30" customWidth="1"/>
    <col min="10" max="11" width="14.421875" style="30" customWidth="1"/>
    <col min="12" max="16384" width="9.140625" style="30" customWidth="1"/>
  </cols>
  <sheetData>
    <row r="1" spans="1:11" ht="18.75">
      <c r="A1" s="130" t="s">
        <v>70</v>
      </c>
      <c r="B1" s="131"/>
      <c r="C1" s="131"/>
      <c r="D1" s="131"/>
      <c r="E1" s="131"/>
      <c r="F1" s="131"/>
      <c r="G1" s="131"/>
      <c r="H1" s="131"/>
      <c r="I1" s="131"/>
      <c r="J1" s="131"/>
      <c r="K1" s="113"/>
    </row>
    <row r="2" spans="1:11" ht="18.75">
      <c r="A2" s="143" t="str">
        <f>'[10]CBUQ NÃO DESONERADA'!A2:K2</f>
        <v>PREFEITURA MUNICIPAL DE OURÉM</v>
      </c>
      <c r="B2" s="144"/>
      <c r="C2" s="144"/>
      <c r="D2" s="144"/>
      <c r="E2" s="144"/>
      <c r="F2" s="144"/>
      <c r="G2" s="144"/>
      <c r="H2" s="144"/>
      <c r="I2" s="144"/>
      <c r="J2" s="144"/>
      <c r="K2" s="117"/>
    </row>
    <row r="3" spans="1:11" ht="18.75">
      <c r="A3" s="132" t="s">
        <v>69</v>
      </c>
      <c r="B3" s="133"/>
      <c r="C3" s="133"/>
      <c r="D3" s="133"/>
      <c r="E3" s="133"/>
      <c r="F3" s="133"/>
      <c r="G3" s="133"/>
      <c r="H3" s="133"/>
      <c r="I3" s="133"/>
      <c r="J3" s="133"/>
      <c r="K3" s="18"/>
    </row>
    <row r="4" spans="1:11" ht="18.75">
      <c r="A4" s="17"/>
      <c r="B4" s="122"/>
      <c r="C4" s="122"/>
      <c r="D4" s="122"/>
      <c r="E4" s="122"/>
      <c r="F4" s="122"/>
      <c r="G4" s="122"/>
      <c r="H4" s="122"/>
      <c r="I4" s="137" t="s">
        <v>68</v>
      </c>
      <c r="J4" s="137"/>
      <c r="K4" s="114">
        <v>14.02</v>
      </c>
    </row>
    <row r="5" spans="1:11" ht="15">
      <c r="A5" s="15" t="s">
        <v>105</v>
      </c>
      <c r="B5" s="14"/>
      <c r="C5" s="14"/>
      <c r="D5" s="14"/>
      <c r="E5" s="14"/>
      <c r="F5" s="14"/>
      <c r="G5" s="14"/>
      <c r="H5" s="37"/>
      <c r="I5" s="137" t="s">
        <v>66</v>
      </c>
      <c r="J5" s="137"/>
      <c r="K5" s="114">
        <v>27.03</v>
      </c>
    </row>
    <row r="6" spans="1:11" ht="15">
      <c r="A6" s="15"/>
      <c r="B6" s="14"/>
      <c r="C6" s="14"/>
      <c r="D6" s="14"/>
      <c r="E6" s="14"/>
      <c r="F6" s="14"/>
      <c r="G6" s="14"/>
      <c r="H6" s="37"/>
      <c r="I6" s="37"/>
      <c r="J6" s="116"/>
      <c r="K6" s="12"/>
    </row>
    <row r="7" spans="1:13" ht="18.75">
      <c r="A7" s="134" t="str">
        <f>'[10]CBUQ NÃO DESONERADA'!A7:K7</f>
        <v>RUA B (Trecho: Entre Tv. 5 e Tv. 3)</v>
      </c>
      <c r="B7" s="135"/>
      <c r="C7" s="135"/>
      <c r="D7" s="135"/>
      <c r="E7" s="135"/>
      <c r="F7" s="135"/>
      <c r="G7" s="135"/>
      <c r="H7" s="135"/>
      <c r="I7" s="135"/>
      <c r="J7" s="135"/>
      <c r="K7" s="136"/>
      <c r="M7" s="40"/>
    </row>
    <row r="8" spans="1:11" ht="51.75">
      <c r="A8" s="115" t="s">
        <v>65</v>
      </c>
      <c r="B8" s="115" t="s">
        <v>64</v>
      </c>
      <c r="C8" s="115" t="s">
        <v>63</v>
      </c>
      <c r="D8" s="10" t="s">
        <v>62</v>
      </c>
      <c r="E8" s="115" t="s">
        <v>61</v>
      </c>
      <c r="F8" s="115" t="s">
        <v>60</v>
      </c>
      <c r="G8" s="10" t="s">
        <v>59</v>
      </c>
      <c r="H8" s="10" t="s">
        <v>106</v>
      </c>
      <c r="I8" s="10" t="s">
        <v>58</v>
      </c>
      <c r="J8" s="52" t="s">
        <v>57</v>
      </c>
      <c r="K8" s="52" t="s">
        <v>56</v>
      </c>
    </row>
    <row r="9" spans="1:11" ht="21" customHeight="1">
      <c r="A9" s="118">
        <v>1</v>
      </c>
      <c r="B9" s="41"/>
      <c r="C9" s="41"/>
      <c r="D9" s="41"/>
      <c r="E9" s="123" t="s">
        <v>55</v>
      </c>
      <c r="F9" s="42"/>
      <c r="G9" s="42"/>
      <c r="H9" s="43"/>
      <c r="I9" s="43"/>
      <c r="J9" s="55"/>
      <c r="K9" s="55"/>
    </row>
    <row r="10" spans="1:11" ht="30">
      <c r="A10" s="44" t="s">
        <v>54</v>
      </c>
      <c r="B10" s="45">
        <v>72961</v>
      </c>
      <c r="C10" s="45" t="s">
        <v>6</v>
      </c>
      <c r="D10" s="45" t="s">
        <v>5</v>
      </c>
      <c r="E10" s="84" t="s">
        <v>53</v>
      </c>
      <c r="F10" s="44" t="s">
        <v>27</v>
      </c>
      <c r="G10" s="89">
        <f>'[10]MEMORIAL QUANT. CBUQ'!I9</f>
        <v>799.68</v>
      </c>
      <c r="H10" s="46">
        <v>1.2</v>
      </c>
      <c r="I10" s="46">
        <f>IF(D10="S",($K$5/100)*H10,($K$4/100)*H10)+H10</f>
        <v>1.52436</v>
      </c>
      <c r="J10" s="56">
        <f>G10*H10</f>
        <v>959.6159999999999</v>
      </c>
      <c r="K10" s="56">
        <f>I10*G10</f>
        <v>1219.0002048</v>
      </c>
    </row>
    <row r="11" spans="1:11" ht="90">
      <c r="A11" s="44" t="s">
        <v>52</v>
      </c>
      <c r="B11" s="88">
        <v>96387</v>
      </c>
      <c r="C11" s="45" t="s">
        <v>6</v>
      </c>
      <c r="D11" s="45" t="s">
        <v>5</v>
      </c>
      <c r="E11" s="84" t="s">
        <v>51</v>
      </c>
      <c r="F11" s="44" t="s">
        <v>25</v>
      </c>
      <c r="G11" s="89">
        <f>'[10]MEMORIAL QUANT. CBUQ'!I10</f>
        <v>119.95199999999998</v>
      </c>
      <c r="H11" s="46">
        <v>6.23</v>
      </c>
      <c r="I11" s="46">
        <f aca="true" t="shared" si="0" ref="I11:I13">IF(D11="S",($K$5/100)*H11,($K$4/100)*H11)+H11</f>
        <v>7.913969000000001</v>
      </c>
      <c r="J11" s="56">
        <f aca="true" t="shared" si="1" ref="J11:J13">G11*H11</f>
        <v>747.3009599999999</v>
      </c>
      <c r="K11" s="56">
        <f aca="true" t="shared" si="2" ref="K11:K13">I11*G11</f>
        <v>949.296409488</v>
      </c>
    </row>
    <row r="12" spans="1:11" ht="60">
      <c r="A12" s="44" t="s">
        <v>95</v>
      </c>
      <c r="B12" s="88" t="s">
        <v>97</v>
      </c>
      <c r="C12" s="45" t="s">
        <v>6</v>
      </c>
      <c r="D12" s="45" t="s">
        <v>5</v>
      </c>
      <c r="E12" s="84" t="s">
        <v>98</v>
      </c>
      <c r="F12" s="44" t="s">
        <v>25</v>
      </c>
      <c r="G12" s="89">
        <f>'[10]MEMORIAL QUANT. CBUQ'!I11</f>
        <v>119.95199999999998</v>
      </c>
      <c r="H12" s="46">
        <v>4.33</v>
      </c>
      <c r="I12" s="46">
        <f t="shared" si="0"/>
        <v>5.500399</v>
      </c>
      <c r="J12" s="56">
        <f t="shared" si="1"/>
        <v>519.39216</v>
      </c>
      <c r="K12" s="56">
        <f t="shared" si="2"/>
        <v>659.7838608479999</v>
      </c>
    </row>
    <row r="13" spans="1:11" ht="60">
      <c r="A13" s="44" t="s">
        <v>96</v>
      </c>
      <c r="B13" s="48">
        <v>72838</v>
      </c>
      <c r="C13" s="45" t="s">
        <v>6</v>
      </c>
      <c r="D13" s="45" t="s">
        <v>5</v>
      </c>
      <c r="E13" s="63" t="s">
        <v>109</v>
      </c>
      <c r="F13" s="47" t="s">
        <v>99</v>
      </c>
      <c r="G13" s="89">
        <f>'[10]MEMORIAL QUANT. CBUQ'!I12</f>
        <v>529.7080319999999</v>
      </c>
      <c r="H13" s="46">
        <v>0.83</v>
      </c>
      <c r="I13" s="46">
        <f t="shared" si="0"/>
        <v>1.054349</v>
      </c>
      <c r="J13" s="56">
        <f t="shared" si="1"/>
        <v>439.6576665599999</v>
      </c>
      <c r="K13" s="56">
        <f t="shared" si="2"/>
        <v>558.4971338311678</v>
      </c>
    </row>
    <row r="14" spans="1:11" ht="15">
      <c r="A14" s="126" t="s">
        <v>2</v>
      </c>
      <c r="B14" s="127"/>
      <c r="C14" s="127"/>
      <c r="D14" s="127"/>
      <c r="E14" s="127"/>
      <c r="F14" s="127"/>
      <c r="G14" s="127"/>
      <c r="H14" s="127"/>
      <c r="I14" s="128"/>
      <c r="J14" s="56">
        <f>SUM(J10:J13)</f>
        <v>2665.96678656</v>
      </c>
      <c r="K14" s="56">
        <f>SUM(K10:K13)</f>
        <v>3386.577608967168</v>
      </c>
    </row>
    <row r="15" spans="1:11" ht="33" customHeight="1">
      <c r="A15" s="118">
        <v>2</v>
      </c>
      <c r="B15" s="41"/>
      <c r="C15" s="41"/>
      <c r="D15" s="41"/>
      <c r="E15" s="123" t="s">
        <v>50</v>
      </c>
      <c r="F15" s="42"/>
      <c r="G15" s="42"/>
      <c r="H15" s="43"/>
      <c r="I15" s="43"/>
      <c r="J15" s="55"/>
      <c r="K15" s="55"/>
    </row>
    <row r="16" spans="1:11" ht="30">
      <c r="A16" s="47" t="s">
        <v>49</v>
      </c>
      <c r="B16" s="48">
        <v>96401</v>
      </c>
      <c r="C16" s="48" t="s">
        <v>6</v>
      </c>
      <c r="D16" s="48" t="s">
        <v>5</v>
      </c>
      <c r="E16" s="85" t="s">
        <v>100</v>
      </c>
      <c r="F16" s="47" t="s">
        <v>27</v>
      </c>
      <c r="G16" s="26">
        <f>'[10]MEMORIAL QUANT. CBUQ'!H16</f>
        <v>680</v>
      </c>
      <c r="H16" s="49">
        <v>4.28</v>
      </c>
      <c r="I16" s="46">
        <f aca="true" t="shared" si="3" ref="I16:I20">IF(D16="S",($K$5/100)*H16,($K$4/100)*H16)+H16</f>
        <v>5.436884</v>
      </c>
      <c r="J16" s="57">
        <f>G16*H16</f>
        <v>2910.4</v>
      </c>
      <c r="K16" s="56">
        <f>I16*G16</f>
        <v>3697.08112</v>
      </c>
    </row>
    <row r="17" spans="1:11" ht="75">
      <c r="A17" s="47" t="s">
        <v>48</v>
      </c>
      <c r="B17" s="48">
        <v>72840</v>
      </c>
      <c r="C17" s="48" t="s">
        <v>6</v>
      </c>
      <c r="D17" s="48" t="s">
        <v>5</v>
      </c>
      <c r="E17" s="63" t="s">
        <v>145</v>
      </c>
      <c r="F17" s="47" t="s">
        <v>99</v>
      </c>
      <c r="G17" s="26">
        <f>'[10]MEMORIAL QUANT. CBUQ'!H17</f>
        <v>58.751999999999995</v>
      </c>
      <c r="H17" s="49">
        <v>0.56</v>
      </c>
      <c r="I17" s="46">
        <f t="shared" si="3"/>
        <v>0.711368</v>
      </c>
      <c r="J17" s="57">
        <f>G17*H17</f>
        <v>32.90112</v>
      </c>
      <c r="K17" s="56">
        <f>I17*G17</f>
        <v>41.794292735999996</v>
      </c>
    </row>
    <row r="18" spans="1:11" ht="75">
      <c r="A18" s="44" t="s">
        <v>47</v>
      </c>
      <c r="B18" s="45">
        <v>95996</v>
      </c>
      <c r="C18" s="45" t="s">
        <v>6</v>
      </c>
      <c r="D18" s="45" t="s">
        <v>5</v>
      </c>
      <c r="E18" s="84" t="s">
        <v>46</v>
      </c>
      <c r="F18" s="44" t="s">
        <v>25</v>
      </c>
      <c r="G18" s="89">
        <f>'[10]MEMORIAL QUANT. CBUQ'!H18</f>
        <v>34</v>
      </c>
      <c r="H18" s="46">
        <v>641.91</v>
      </c>
      <c r="I18" s="46">
        <f t="shared" si="3"/>
        <v>815.418273</v>
      </c>
      <c r="J18" s="57">
        <f>G18*H18</f>
        <v>21824.94</v>
      </c>
      <c r="K18" s="56">
        <f>I18*G18</f>
        <v>27724.221282</v>
      </c>
    </row>
    <row r="19" spans="1:11" ht="60">
      <c r="A19" s="44" t="s">
        <v>45</v>
      </c>
      <c r="B19" s="48">
        <v>95303</v>
      </c>
      <c r="C19" s="48" t="s">
        <v>6</v>
      </c>
      <c r="D19" s="48" t="s">
        <v>5</v>
      </c>
      <c r="E19" s="85" t="s">
        <v>44</v>
      </c>
      <c r="F19" s="47" t="s">
        <v>22</v>
      </c>
      <c r="G19" s="89">
        <f>'[10]MEMORIAL QUANT. CBUQ'!H19</f>
        <v>2448</v>
      </c>
      <c r="H19" s="46">
        <v>0.95</v>
      </c>
      <c r="I19" s="46">
        <f t="shared" si="3"/>
        <v>1.206785</v>
      </c>
      <c r="J19" s="57">
        <f>G19*H19</f>
        <v>2325.6</v>
      </c>
      <c r="K19" s="56">
        <f>I19*G19</f>
        <v>2954.20968</v>
      </c>
    </row>
    <row r="20" spans="1:11" ht="45">
      <c r="A20" s="44" t="s">
        <v>43</v>
      </c>
      <c r="B20" s="45">
        <v>94963</v>
      </c>
      <c r="C20" s="45" t="s">
        <v>6</v>
      </c>
      <c r="D20" s="45" t="s">
        <v>5</v>
      </c>
      <c r="E20" s="93" t="s">
        <v>146</v>
      </c>
      <c r="F20" s="44" t="s">
        <v>25</v>
      </c>
      <c r="G20" s="89">
        <f>'[10]MEMORIAL QUANT. CBUQ'!G22:H22</f>
        <v>0.42336</v>
      </c>
      <c r="H20" s="50">
        <v>339.24</v>
      </c>
      <c r="I20" s="46">
        <f t="shared" si="3"/>
        <v>430.936572</v>
      </c>
      <c r="J20" s="57">
        <f>G20*H20</f>
        <v>143.6206464</v>
      </c>
      <c r="K20" s="56">
        <f>I20*G20</f>
        <v>182.44130712192</v>
      </c>
    </row>
    <row r="21" spans="1:11" ht="15">
      <c r="A21" s="140" t="s">
        <v>2</v>
      </c>
      <c r="B21" s="141"/>
      <c r="C21" s="141"/>
      <c r="D21" s="141"/>
      <c r="E21" s="141"/>
      <c r="F21" s="141"/>
      <c r="G21" s="141"/>
      <c r="H21" s="141"/>
      <c r="I21" s="142"/>
      <c r="J21" s="56">
        <f>SUM(J16:J20)</f>
        <v>27237.461766399996</v>
      </c>
      <c r="K21" s="56">
        <f>SUM(K16:K20)</f>
        <v>34599.747681857916</v>
      </c>
    </row>
    <row r="22" spans="1:11" ht="15" customHeight="1">
      <c r="A22" s="118">
        <v>3</v>
      </c>
      <c r="B22" s="41"/>
      <c r="C22" s="41"/>
      <c r="D22" s="41"/>
      <c r="E22" s="123" t="s">
        <v>42</v>
      </c>
      <c r="F22" s="42"/>
      <c r="G22" s="42"/>
      <c r="H22" s="43"/>
      <c r="I22" s="43"/>
      <c r="J22" s="55"/>
      <c r="K22" s="55"/>
    </row>
    <row r="23" spans="1:11" ht="105">
      <c r="A23" s="44" t="s">
        <v>41</v>
      </c>
      <c r="B23" s="45">
        <v>94996</v>
      </c>
      <c r="C23" s="45" t="s">
        <v>6</v>
      </c>
      <c r="D23" s="45" t="s">
        <v>5</v>
      </c>
      <c r="E23" s="62" t="s">
        <v>113</v>
      </c>
      <c r="F23" s="44" t="s">
        <v>27</v>
      </c>
      <c r="G23" s="89">
        <f>'[10]MEMORIAL QUANT. CBUQ'!I26</f>
        <v>8.16</v>
      </c>
      <c r="H23" s="46">
        <v>80.97</v>
      </c>
      <c r="I23" s="46">
        <f aca="true" t="shared" si="4" ref="I23">IF(D23="S",($K$5/100)*H23,($K$4/100)*H23)+H23</f>
        <v>102.856191</v>
      </c>
      <c r="J23" s="56">
        <f>G23*H23</f>
        <v>660.7152</v>
      </c>
      <c r="K23" s="56">
        <f>G23*I23</f>
        <v>839.30651856</v>
      </c>
    </row>
    <row r="24" spans="1:11" ht="15">
      <c r="A24" s="126" t="s">
        <v>2</v>
      </c>
      <c r="B24" s="127"/>
      <c r="C24" s="127"/>
      <c r="D24" s="127"/>
      <c r="E24" s="127"/>
      <c r="F24" s="127"/>
      <c r="G24" s="127"/>
      <c r="H24" s="127"/>
      <c r="I24" s="128"/>
      <c r="J24" s="56">
        <f>J23</f>
        <v>660.7152</v>
      </c>
      <c r="K24" s="56">
        <f>K23</f>
        <v>839.30651856</v>
      </c>
    </row>
    <row r="25" spans="1:11" ht="21" customHeight="1">
      <c r="A25" s="118">
        <v>4</v>
      </c>
      <c r="B25" s="123"/>
      <c r="C25" s="123"/>
      <c r="D25" s="123"/>
      <c r="E25" s="123" t="s">
        <v>40</v>
      </c>
      <c r="F25" s="42"/>
      <c r="G25" s="42"/>
      <c r="H25" s="43"/>
      <c r="I25" s="43"/>
      <c r="J25" s="55"/>
      <c r="K25" s="55"/>
    </row>
    <row r="26" spans="1:11" ht="75">
      <c r="A26" s="44" t="s">
        <v>39</v>
      </c>
      <c r="B26" s="45">
        <v>72947</v>
      </c>
      <c r="C26" s="45" t="s">
        <v>6</v>
      </c>
      <c r="D26" s="45" t="s">
        <v>5</v>
      </c>
      <c r="E26" s="62" t="s">
        <v>147</v>
      </c>
      <c r="F26" s="44" t="s">
        <v>27</v>
      </c>
      <c r="G26" s="89">
        <f>SUM('[10]MEMORIAL QUANT. CBUQ'!G30:G31)</f>
        <v>58.440000000000005</v>
      </c>
      <c r="H26" s="46">
        <v>24.57</v>
      </c>
      <c r="I26" s="46">
        <f aca="true" t="shared" si="5" ref="I26:I29">IF(D26="S",($K$5/100)*H26,($K$4/100)*H26)+H26</f>
        <v>31.211271</v>
      </c>
      <c r="J26" s="56">
        <f>G26*H26</f>
        <v>1435.8708000000001</v>
      </c>
      <c r="K26" s="56">
        <f>I26*G26</f>
        <v>1823.98667724</v>
      </c>
    </row>
    <row r="27" spans="1:11" ht="45">
      <c r="A27" s="124" t="s">
        <v>38</v>
      </c>
      <c r="B27" s="88">
        <v>36178</v>
      </c>
      <c r="C27" s="88" t="s">
        <v>6</v>
      </c>
      <c r="D27" s="88" t="s">
        <v>10</v>
      </c>
      <c r="E27" s="92" t="s">
        <v>122</v>
      </c>
      <c r="F27" s="90" t="s">
        <v>14</v>
      </c>
      <c r="G27" s="91">
        <f>'[10]MEMORIAL QUANT. CBUQ'!G32</f>
        <v>11.999999999999998</v>
      </c>
      <c r="H27" s="46">
        <v>6.67</v>
      </c>
      <c r="I27" s="46">
        <f t="shared" si="5"/>
        <v>7.605134</v>
      </c>
      <c r="J27" s="56">
        <f>G27*H27</f>
        <v>80.03999999999999</v>
      </c>
      <c r="K27" s="56">
        <f>I27*G27</f>
        <v>91.26160799999998</v>
      </c>
    </row>
    <row r="28" spans="1:11" ht="30">
      <c r="A28" s="44" t="s">
        <v>37</v>
      </c>
      <c r="B28" s="45">
        <v>34723</v>
      </c>
      <c r="C28" s="45" t="s">
        <v>6</v>
      </c>
      <c r="D28" s="45" t="s">
        <v>10</v>
      </c>
      <c r="E28" s="84" t="s">
        <v>36</v>
      </c>
      <c r="F28" s="44" t="s">
        <v>27</v>
      </c>
      <c r="G28" s="89">
        <f>SUM('[10]MEMORIAL QUANT. CBUQ'!G35:G38)</f>
        <v>0.55</v>
      </c>
      <c r="H28" s="46">
        <v>519.75</v>
      </c>
      <c r="I28" s="46">
        <f t="shared" si="5"/>
        <v>592.61895</v>
      </c>
      <c r="J28" s="56">
        <f>G28*H28</f>
        <v>285.8625</v>
      </c>
      <c r="K28" s="56">
        <f>I28*G28</f>
        <v>325.94042250000007</v>
      </c>
    </row>
    <row r="29" spans="1:11" ht="60">
      <c r="A29" s="65" t="s">
        <v>132</v>
      </c>
      <c r="B29" s="45">
        <v>21013</v>
      </c>
      <c r="C29" s="67" t="s">
        <v>6</v>
      </c>
      <c r="D29" s="67" t="s">
        <v>10</v>
      </c>
      <c r="E29" s="92" t="s">
        <v>153</v>
      </c>
      <c r="F29" s="65" t="s">
        <v>3</v>
      </c>
      <c r="G29" s="89">
        <f>'[10]MEMORIAL QUANT. CBUQ'!G41</f>
        <v>8.399999999999999</v>
      </c>
      <c r="H29" s="46">
        <v>33.31</v>
      </c>
      <c r="I29" s="46">
        <f t="shared" si="5"/>
        <v>37.980062000000004</v>
      </c>
      <c r="J29" s="56">
        <f>G29*H29</f>
        <v>279.804</v>
      </c>
      <c r="K29" s="56">
        <f>G29*I29</f>
        <v>319.0325208</v>
      </c>
    </row>
    <row r="30" spans="1:11" ht="15.75" customHeight="1">
      <c r="A30" s="126" t="s">
        <v>2</v>
      </c>
      <c r="B30" s="127"/>
      <c r="C30" s="127"/>
      <c r="D30" s="127"/>
      <c r="E30" s="127"/>
      <c r="F30" s="127"/>
      <c r="G30" s="127"/>
      <c r="H30" s="127"/>
      <c r="I30" s="128"/>
      <c r="J30" s="56">
        <f>SUM(J26:J29)</f>
        <v>2081.5773</v>
      </c>
      <c r="K30" s="56">
        <f>SUM(K26:K29)</f>
        <v>2560.22122854</v>
      </c>
    </row>
    <row r="31" spans="1:11" ht="15">
      <c r="A31" s="118">
        <v>5</v>
      </c>
      <c r="B31" s="41"/>
      <c r="C31" s="41"/>
      <c r="D31" s="41"/>
      <c r="E31" s="123" t="s">
        <v>35</v>
      </c>
      <c r="F31" s="42"/>
      <c r="G31" s="42"/>
      <c r="H31" s="43"/>
      <c r="I31" s="43"/>
      <c r="J31" s="55"/>
      <c r="K31" s="55"/>
    </row>
    <row r="32" spans="1:11" ht="60">
      <c r="A32" s="47" t="s">
        <v>34</v>
      </c>
      <c r="B32" s="45">
        <v>94265</v>
      </c>
      <c r="C32" s="45" t="s">
        <v>6</v>
      </c>
      <c r="D32" s="48" t="s">
        <v>5</v>
      </c>
      <c r="E32" s="84" t="s">
        <v>33</v>
      </c>
      <c r="F32" s="47" t="s">
        <v>3</v>
      </c>
      <c r="G32" s="26">
        <f>'[10]MEMORIAL QUANT. CBUQ'!K46</f>
        <v>272</v>
      </c>
      <c r="H32" s="49">
        <v>30.08</v>
      </c>
      <c r="I32" s="46">
        <f aca="true" t="shared" si="6" ref="I32:I51">IF(D32="S",($K$5/100)*H32,($K$4/100)*H32)+H32</f>
        <v>38.210623999999996</v>
      </c>
      <c r="J32" s="57">
        <f aca="true" t="shared" si="7" ref="J32:J51">G32*H32</f>
        <v>8181.759999999999</v>
      </c>
      <c r="K32" s="56">
        <f aca="true" t="shared" si="8" ref="K32:K51">I32*G32</f>
        <v>10393.289728</v>
      </c>
    </row>
    <row r="33" spans="1:11" ht="60">
      <c r="A33" s="44" t="s">
        <v>32</v>
      </c>
      <c r="B33" s="45">
        <v>94281</v>
      </c>
      <c r="C33" s="45" t="s">
        <v>6</v>
      </c>
      <c r="D33" s="45" t="s">
        <v>5</v>
      </c>
      <c r="E33" s="84" t="s">
        <v>31</v>
      </c>
      <c r="F33" s="44" t="s">
        <v>3</v>
      </c>
      <c r="G33" s="89">
        <f>'[10]MEMORIAL QUANT. CBUQ'!K47</f>
        <v>272</v>
      </c>
      <c r="H33" s="46">
        <v>35.81</v>
      </c>
      <c r="I33" s="46">
        <f t="shared" si="6"/>
        <v>45.489443</v>
      </c>
      <c r="J33" s="57">
        <f t="shared" si="7"/>
        <v>9740.32</v>
      </c>
      <c r="K33" s="56">
        <f t="shared" si="8"/>
        <v>12373.128496000001</v>
      </c>
    </row>
    <row r="34" spans="1:11" ht="165">
      <c r="A34" s="124" t="s">
        <v>30</v>
      </c>
      <c r="B34" s="2">
        <v>90105</v>
      </c>
      <c r="C34" s="2" t="s">
        <v>6</v>
      </c>
      <c r="D34" s="2" t="s">
        <v>5</v>
      </c>
      <c r="E34" s="62" t="s">
        <v>151</v>
      </c>
      <c r="F34" s="44" t="s">
        <v>25</v>
      </c>
      <c r="G34" s="89">
        <f>'[10]MEMORIAL QUANT. CBUQ'!K48</f>
        <v>17.952</v>
      </c>
      <c r="H34" s="46">
        <v>11.38</v>
      </c>
      <c r="I34" s="46">
        <f t="shared" si="6"/>
        <v>14.456014000000001</v>
      </c>
      <c r="J34" s="57">
        <f t="shared" si="7"/>
        <v>204.29376000000002</v>
      </c>
      <c r="K34" s="56">
        <f t="shared" si="8"/>
        <v>259.51436332800006</v>
      </c>
    </row>
    <row r="35" spans="1:11" ht="60">
      <c r="A35" s="44" t="s">
        <v>29</v>
      </c>
      <c r="B35" s="45">
        <v>94097</v>
      </c>
      <c r="C35" s="45" t="s">
        <v>6</v>
      </c>
      <c r="D35" s="45" t="s">
        <v>5</v>
      </c>
      <c r="E35" s="84" t="s">
        <v>28</v>
      </c>
      <c r="F35" s="44" t="s">
        <v>27</v>
      </c>
      <c r="G35" s="89">
        <f>'[10]MEMORIAL QUANT. CBUQ'!K49</f>
        <v>119.68</v>
      </c>
      <c r="H35" s="46">
        <v>4.15</v>
      </c>
      <c r="I35" s="46">
        <f t="shared" si="6"/>
        <v>5.271745</v>
      </c>
      <c r="J35" s="57">
        <f t="shared" si="7"/>
        <v>496.6720000000001</v>
      </c>
      <c r="K35" s="56">
        <f t="shared" si="8"/>
        <v>630.9224416000001</v>
      </c>
    </row>
    <row r="36" spans="1:11" ht="45">
      <c r="A36" s="65" t="s">
        <v>26</v>
      </c>
      <c r="B36" s="2">
        <v>95290</v>
      </c>
      <c r="C36" s="2" t="s">
        <v>6</v>
      </c>
      <c r="D36" s="2" t="s">
        <v>5</v>
      </c>
      <c r="E36" s="92" t="s">
        <v>23</v>
      </c>
      <c r="F36" s="124" t="s">
        <v>136</v>
      </c>
      <c r="G36" s="89">
        <f>'[10]MEMORIAL QUANT. CBUQ'!K50</f>
        <v>123.19560000000001</v>
      </c>
      <c r="H36" s="46">
        <v>1.74</v>
      </c>
      <c r="I36" s="46">
        <f t="shared" si="6"/>
        <v>2.210322</v>
      </c>
      <c r="J36" s="57">
        <f t="shared" si="7"/>
        <v>214.36034400000003</v>
      </c>
      <c r="K36" s="56">
        <f t="shared" si="8"/>
        <v>272.30194498320003</v>
      </c>
    </row>
    <row r="37" spans="1:11" ht="30">
      <c r="A37" s="124" t="s">
        <v>24</v>
      </c>
      <c r="B37" s="2">
        <v>7781</v>
      </c>
      <c r="C37" s="2" t="s">
        <v>6</v>
      </c>
      <c r="D37" s="2" t="s">
        <v>10</v>
      </c>
      <c r="E37" s="62" t="s">
        <v>9</v>
      </c>
      <c r="F37" s="124" t="s">
        <v>3</v>
      </c>
      <c r="G37" s="89">
        <f>'[10]MEMORIAL QUANT. CBUQ'!K52</f>
        <v>0</v>
      </c>
      <c r="H37" s="46">
        <v>51.95</v>
      </c>
      <c r="I37" s="46">
        <f t="shared" si="6"/>
        <v>59.23339</v>
      </c>
      <c r="J37" s="57">
        <f t="shared" si="7"/>
        <v>0</v>
      </c>
      <c r="K37" s="56">
        <f t="shared" si="8"/>
        <v>0</v>
      </c>
    </row>
    <row r="38" spans="1:11" ht="165">
      <c r="A38" s="124" t="s">
        <v>21</v>
      </c>
      <c r="B38" s="2">
        <v>90106</v>
      </c>
      <c r="C38" s="2" t="s">
        <v>6</v>
      </c>
      <c r="D38" s="2" t="s">
        <v>5</v>
      </c>
      <c r="E38" s="62" t="s">
        <v>152</v>
      </c>
      <c r="F38" s="124" t="s">
        <v>25</v>
      </c>
      <c r="G38" s="89">
        <f>'[10]MEMORIAL QUANT. CBUQ'!K53</f>
        <v>0</v>
      </c>
      <c r="H38" s="91">
        <v>9.73</v>
      </c>
      <c r="I38" s="46">
        <f t="shared" si="6"/>
        <v>12.360019000000001</v>
      </c>
      <c r="J38" s="57">
        <f t="shared" si="7"/>
        <v>0</v>
      </c>
      <c r="K38" s="56">
        <f t="shared" si="8"/>
        <v>0</v>
      </c>
    </row>
    <row r="39" spans="1:11" ht="60">
      <c r="A39" s="124" t="s">
        <v>18</v>
      </c>
      <c r="B39" s="2">
        <v>94097</v>
      </c>
      <c r="C39" s="2" t="s">
        <v>6</v>
      </c>
      <c r="D39" s="2" t="s">
        <v>5</v>
      </c>
      <c r="E39" s="62" t="s">
        <v>28</v>
      </c>
      <c r="F39" s="124" t="s">
        <v>25</v>
      </c>
      <c r="G39" s="89">
        <f>'[10]MEMORIAL QUANT. CBUQ'!K54</f>
        <v>0</v>
      </c>
      <c r="H39" s="46">
        <v>4.15</v>
      </c>
      <c r="I39" s="46">
        <f t="shared" si="6"/>
        <v>5.271745</v>
      </c>
      <c r="J39" s="57">
        <f t="shared" si="7"/>
        <v>0</v>
      </c>
      <c r="K39" s="56">
        <f t="shared" si="8"/>
        <v>0</v>
      </c>
    </row>
    <row r="40" spans="1:11" ht="90">
      <c r="A40" s="124" t="s">
        <v>16</v>
      </c>
      <c r="B40" s="2">
        <v>93378</v>
      </c>
      <c r="C40" s="2" t="s">
        <v>6</v>
      </c>
      <c r="D40" s="2" t="s">
        <v>5</v>
      </c>
      <c r="E40" s="62" t="s">
        <v>148</v>
      </c>
      <c r="F40" s="124" t="s">
        <v>25</v>
      </c>
      <c r="G40" s="89">
        <f>'[10]MEMORIAL QUANT. CBUQ'!K55</f>
        <v>0</v>
      </c>
      <c r="H40" s="46">
        <v>18.15</v>
      </c>
      <c r="I40" s="46">
        <f t="shared" si="6"/>
        <v>23.055944999999998</v>
      </c>
      <c r="J40" s="57">
        <f t="shared" si="7"/>
        <v>0</v>
      </c>
      <c r="K40" s="56">
        <f t="shared" si="8"/>
        <v>0</v>
      </c>
    </row>
    <row r="41" spans="1:11" ht="90">
      <c r="A41" s="124" t="s">
        <v>13</v>
      </c>
      <c r="B41" s="2">
        <v>92809</v>
      </c>
      <c r="C41" s="2" t="s">
        <v>6</v>
      </c>
      <c r="D41" s="2" t="s">
        <v>5</v>
      </c>
      <c r="E41" s="62" t="s">
        <v>149</v>
      </c>
      <c r="F41" s="124" t="s">
        <v>3</v>
      </c>
      <c r="G41" s="89">
        <f>'[10]MEMORIAL QUANT. CBUQ'!K56</f>
        <v>0</v>
      </c>
      <c r="H41" s="46">
        <v>35.08</v>
      </c>
      <c r="I41" s="46">
        <f t="shared" si="6"/>
        <v>44.562124</v>
      </c>
      <c r="J41" s="57">
        <f t="shared" si="7"/>
        <v>0</v>
      </c>
      <c r="K41" s="56">
        <f t="shared" si="8"/>
        <v>0</v>
      </c>
    </row>
    <row r="42" spans="1:11" ht="45">
      <c r="A42" s="124" t="s">
        <v>11</v>
      </c>
      <c r="B42" s="4">
        <v>95290</v>
      </c>
      <c r="C42" s="2" t="s">
        <v>6</v>
      </c>
      <c r="D42" s="2" t="s">
        <v>5</v>
      </c>
      <c r="E42" s="63" t="s">
        <v>23</v>
      </c>
      <c r="F42" s="3" t="s">
        <v>22</v>
      </c>
      <c r="G42" s="89">
        <f>'[10]MEMORIAL QUANT. CBUQ'!K57</f>
        <v>0</v>
      </c>
      <c r="H42" s="46">
        <v>1.74</v>
      </c>
      <c r="I42" s="46">
        <f t="shared" si="6"/>
        <v>2.210322</v>
      </c>
      <c r="J42" s="57">
        <f t="shared" si="7"/>
        <v>0</v>
      </c>
      <c r="K42" s="56">
        <f t="shared" si="8"/>
        <v>0</v>
      </c>
    </row>
    <row r="43" spans="1:11" ht="30">
      <c r="A43" s="124" t="s">
        <v>8</v>
      </c>
      <c r="B43" s="2">
        <v>7793</v>
      </c>
      <c r="C43" s="2" t="s">
        <v>6</v>
      </c>
      <c r="D43" s="2" t="s">
        <v>10</v>
      </c>
      <c r="E43" s="62" t="s">
        <v>12</v>
      </c>
      <c r="F43" s="124" t="s">
        <v>3</v>
      </c>
      <c r="G43" s="89">
        <f>'[10]MEMORIAL QUANT. CBUQ'!K58</f>
        <v>0</v>
      </c>
      <c r="H43" s="46">
        <v>104.87</v>
      </c>
      <c r="I43" s="46">
        <f t="shared" si="6"/>
        <v>119.57277400000001</v>
      </c>
      <c r="J43" s="57">
        <f t="shared" si="7"/>
        <v>0</v>
      </c>
      <c r="K43" s="56">
        <f t="shared" si="8"/>
        <v>0</v>
      </c>
    </row>
    <row r="44" spans="1:11" ht="165">
      <c r="A44" s="124" t="s">
        <v>7</v>
      </c>
      <c r="B44" s="2">
        <v>90106</v>
      </c>
      <c r="C44" s="2" t="s">
        <v>6</v>
      </c>
      <c r="D44" s="2" t="s">
        <v>5</v>
      </c>
      <c r="E44" s="63" t="s">
        <v>152</v>
      </c>
      <c r="F44" s="3" t="s">
        <v>25</v>
      </c>
      <c r="G44" s="89">
        <f>'[10]MEMORIAL QUANT. CBUQ'!K59</f>
        <v>0</v>
      </c>
      <c r="H44" s="91">
        <v>9.73</v>
      </c>
      <c r="I44" s="46">
        <f t="shared" si="6"/>
        <v>12.360019000000001</v>
      </c>
      <c r="J44" s="57">
        <f t="shared" si="7"/>
        <v>0</v>
      </c>
      <c r="K44" s="56">
        <f t="shared" si="8"/>
        <v>0</v>
      </c>
    </row>
    <row r="45" spans="1:11" ht="60">
      <c r="A45" s="124" t="s">
        <v>138</v>
      </c>
      <c r="B45" s="2">
        <v>94097</v>
      </c>
      <c r="C45" s="2" t="s">
        <v>6</v>
      </c>
      <c r="D45" s="2" t="s">
        <v>5</v>
      </c>
      <c r="E45" s="62" t="s">
        <v>28</v>
      </c>
      <c r="F45" s="124" t="s">
        <v>25</v>
      </c>
      <c r="G45" s="89">
        <f>'[10]MEMORIAL QUANT. CBUQ'!K60</f>
        <v>0</v>
      </c>
      <c r="H45" s="46">
        <v>4.15</v>
      </c>
      <c r="I45" s="46">
        <f t="shared" si="6"/>
        <v>5.271745</v>
      </c>
      <c r="J45" s="57">
        <f t="shared" si="7"/>
        <v>0</v>
      </c>
      <c r="K45" s="56">
        <f t="shared" si="8"/>
        <v>0</v>
      </c>
    </row>
    <row r="46" spans="1:11" ht="90">
      <c r="A46" s="124" t="s">
        <v>139</v>
      </c>
      <c r="B46" s="2">
        <v>93378</v>
      </c>
      <c r="C46" s="2" t="s">
        <v>6</v>
      </c>
      <c r="D46" s="2" t="s">
        <v>5</v>
      </c>
      <c r="E46" s="62" t="s">
        <v>148</v>
      </c>
      <c r="F46" s="124" t="s">
        <v>25</v>
      </c>
      <c r="G46" s="89">
        <f>'[10]MEMORIAL QUANT. CBUQ'!K61</f>
        <v>0</v>
      </c>
      <c r="H46" s="46">
        <v>18.15</v>
      </c>
      <c r="I46" s="46">
        <f t="shared" si="6"/>
        <v>23.055944999999998</v>
      </c>
      <c r="J46" s="57">
        <f t="shared" si="7"/>
        <v>0</v>
      </c>
      <c r="K46" s="56">
        <f t="shared" si="8"/>
        <v>0</v>
      </c>
    </row>
    <row r="47" spans="1:11" ht="90">
      <c r="A47" s="124" t="s">
        <v>140</v>
      </c>
      <c r="B47" s="2">
        <v>92811</v>
      </c>
      <c r="C47" s="2" t="s">
        <v>6</v>
      </c>
      <c r="D47" s="2" t="s">
        <v>5</v>
      </c>
      <c r="E47" s="62" t="s">
        <v>4</v>
      </c>
      <c r="F47" s="124" t="s">
        <v>3</v>
      </c>
      <c r="G47" s="89">
        <f>'[10]MEMORIAL QUANT. CBUQ'!K62</f>
        <v>0</v>
      </c>
      <c r="H47" s="46">
        <v>50.87</v>
      </c>
      <c r="I47" s="46">
        <f t="shared" si="6"/>
        <v>64.620161</v>
      </c>
      <c r="J47" s="57">
        <f t="shared" si="7"/>
        <v>0</v>
      </c>
      <c r="K47" s="56">
        <f t="shared" si="8"/>
        <v>0</v>
      </c>
    </row>
    <row r="48" spans="1:11" ht="45">
      <c r="A48" s="124" t="s">
        <v>141</v>
      </c>
      <c r="B48" s="4">
        <v>95290</v>
      </c>
      <c r="C48" s="2" t="s">
        <v>6</v>
      </c>
      <c r="D48" s="2" t="s">
        <v>5</v>
      </c>
      <c r="E48" s="63" t="s">
        <v>23</v>
      </c>
      <c r="F48" s="3" t="s">
        <v>22</v>
      </c>
      <c r="G48" s="89">
        <f>'[10]MEMORIAL QUANT. CBUQ'!K63</f>
        <v>0</v>
      </c>
      <c r="H48" s="46">
        <v>1.74</v>
      </c>
      <c r="I48" s="46">
        <f t="shared" si="6"/>
        <v>2.210322</v>
      </c>
      <c r="J48" s="57">
        <f t="shared" si="7"/>
        <v>0</v>
      </c>
      <c r="K48" s="56">
        <f t="shared" si="8"/>
        <v>0</v>
      </c>
    </row>
    <row r="49" spans="1:11" ht="75">
      <c r="A49" s="124" t="s">
        <v>142</v>
      </c>
      <c r="B49" s="2">
        <v>83659</v>
      </c>
      <c r="C49" s="2" t="s">
        <v>20</v>
      </c>
      <c r="D49" s="2" t="s">
        <v>5</v>
      </c>
      <c r="E49" s="62" t="s">
        <v>19</v>
      </c>
      <c r="F49" s="124" t="s">
        <v>14</v>
      </c>
      <c r="G49" s="89">
        <f>'[10]MEMORIAL QUANT. CBUQ'!K64</f>
        <v>0</v>
      </c>
      <c r="H49" s="46">
        <v>647.98</v>
      </c>
      <c r="I49" s="46">
        <f t="shared" si="6"/>
        <v>823.128994</v>
      </c>
      <c r="J49" s="57">
        <f t="shared" si="7"/>
        <v>0</v>
      </c>
      <c r="K49" s="56">
        <f t="shared" si="8"/>
        <v>0</v>
      </c>
    </row>
    <row r="50" spans="1:11" ht="75">
      <c r="A50" s="124" t="s">
        <v>143</v>
      </c>
      <c r="B50" s="2" t="s">
        <v>150</v>
      </c>
      <c r="C50" s="2" t="s">
        <v>6</v>
      </c>
      <c r="D50" s="2" t="s">
        <v>5</v>
      </c>
      <c r="E50" s="62" t="s">
        <v>17</v>
      </c>
      <c r="F50" s="124" t="s">
        <v>14</v>
      </c>
      <c r="G50" s="89">
        <f>'[10]MEMORIAL QUANT. CBUQ'!K65</f>
        <v>0</v>
      </c>
      <c r="H50" s="46">
        <v>319.32</v>
      </c>
      <c r="I50" s="46">
        <f t="shared" si="6"/>
        <v>405.632196</v>
      </c>
      <c r="J50" s="57">
        <f t="shared" si="7"/>
        <v>0</v>
      </c>
      <c r="K50" s="56">
        <f t="shared" si="8"/>
        <v>0</v>
      </c>
    </row>
    <row r="51" spans="1:11" ht="60">
      <c r="A51" s="124" t="s">
        <v>144</v>
      </c>
      <c r="B51" s="2">
        <v>21090</v>
      </c>
      <c r="C51" s="2" t="s">
        <v>6</v>
      </c>
      <c r="D51" s="2" t="s">
        <v>10</v>
      </c>
      <c r="E51" s="62" t="s">
        <v>15</v>
      </c>
      <c r="F51" s="124" t="s">
        <v>14</v>
      </c>
      <c r="G51" s="89">
        <f>'[10]MEMORIAL QUANT. CBUQ'!K66</f>
        <v>0</v>
      </c>
      <c r="H51" s="46">
        <v>431.62</v>
      </c>
      <c r="I51" s="46">
        <f t="shared" si="6"/>
        <v>492.133124</v>
      </c>
      <c r="J51" s="57">
        <f t="shared" si="7"/>
        <v>0</v>
      </c>
      <c r="K51" s="56">
        <f t="shared" si="8"/>
        <v>0</v>
      </c>
    </row>
    <row r="52" spans="1:11" ht="15">
      <c r="A52" s="126" t="s">
        <v>2</v>
      </c>
      <c r="B52" s="127"/>
      <c r="C52" s="127"/>
      <c r="D52" s="127"/>
      <c r="E52" s="127"/>
      <c r="F52" s="127"/>
      <c r="G52" s="127"/>
      <c r="H52" s="127"/>
      <c r="I52" s="128"/>
      <c r="J52" s="56">
        <f>SUM(J32:J51)</f>
        <v>18837.406103999998</v>
      </c>
      <c r="K52" s="56">
        <f>SUM(K32:K51)</f>
        <v>23929.1569739112</v>
      </c>
    </row>
    <row r="53" spans="1:11" ht="17.25">
      <c r="A53" s="129" t="s">
        <v>1</v>
      </c>
      <c r="B53" s="129"/>
      <c r="C53" s="129"/>
      <c r="D53" s="129"/>
      <c r="E53" s="129"/>
      <c r="F53" s="129"/>
      <c r="G53" s="129"/>
      <c r="H53" s="129"/>
      <c r="I53" s="115"/>
      <c r="J53" s="146">
        <f>J14+J21+J24+J30+J52</f>
        <v>51483.12715695999</v>
      </c>
      <c r="K53" s="147"/>
    </row>
    <row r="54" spans="1:11" ht="17.25">
      <c r="A54" s="129" t="s">
        <v>0</v>
      </c>
      <c r="B54" s="129"/>
      <c r="C54" s="129"/>
      <c r="D54" s="129"/>
      <c r="E54" s="129"/>
      <c r="F54" s="129"/>
      <c r="G54" s="129"/>
      <c r="H54" s="129"/>
      <c r="I54" s="115"/>
      <c r="J54" s="146">
        <f>K14+K21+K24+K30+K52</f>
        <v>65315.01001183629</v>
      </c>
      <c r="K54" s="147"/>
    </row>
  </sheetData>
  <sheetProtection algorithmName="SHA-512" hashValue="nHw0yo6ia+qp+Lmoni3YecgF857AxpmHteF4oDfs+z6YxBZ9hUA8T666nmZeYkXJaii9CAFivqz6r/rQyaFhJQ==" saltValue="9Kg/il7dCzzY9yQriWRhBQ==" spinCount="100000" sheet="1" objects="1" scenarios="1"/>
  <autoFilter ref="A8:K54"/>
  <mergeCells count="15">
    <mergeCell ref="A7:K7"/>
    <mergeCell ref="A1:J1"/>
    <mergeCell ref="A2:J2"/>
    <mergeCell ref="A3:J3"/>
    <mergeCell ref="I4:J4"/>
    <mergeCell ref="I5:J5"/>
    <mergeCell ref="J53:K53"/>
    <mergeCell ref="A54:H54"/>
    <mergeCell ref="J54:K54"/>
    <mergeCell ref="A14:I14"/>
    <mergeCell ref="A21:I21"/>
    <mergeCell ref="A24:I24"/>
    <mergeCell ref="A30:I30"/>
    <mergeCell ref="A52:I52"/>
    <mergeCell ref="A53:H53"/>
  </mergeCells>
  <printOptions/>
  <pageMargins left="0.5118110236220472" right="0.5118110236220472" top="1.3779527559055118" bottom="1.1811023622047245" header="0.31496062992125984" footer="0.31496062992125984"/>
  <pageSetup horizontalDpi="360" verticalDpi="360" orientation="portrait" paperSize="9" scale="61" r:id="rId2"/>
  <headerFooter scaleWithDoc="0">
    <oddHeader>&amp;C&amp;G</oddHeader>
    <oddFooter>&amp;C&amp;G&amp;R&amp;G</oddFooter>
  </headerFooter>
  <legacyDrawingHF r:id="rId1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6"/>
  <sheetViews>
    <sheetView view="pageBreakPreview" zoomScale="85" zoomScaleSheetLayoutView="85" workbookViewId="0" topLeftCell="A1">
      <selection activeCell="A4" sqref="A4"/>
    </sheetView>
  </sheetViews>
  <sheetFormatPr defaultColWidth="9.140625" defaultRowHeight="15"/>
  <cols>
    <col min="2" max="2" width="25.8515625" style="99" customWidth="1"/>
    <col min="3" max="3" width="13.57421875" style="0" customWidth="1"/>
    <col min="4" max="4" width="18.140625" style="0" customWidth="1"/>
    <col min="5" max="5" width="23.00390625" style="0" customWidth="1"/>
    <col min="6" max="6" width="14.140625" style="0" customWidth="1"/>
    <col min="7" max="8" width="12.8515625" style="0" customWidth="1"/>
    <col min="9" max="9" width="14.00390625" style="0" customWidth="1"/>
    <col min="10" max="10" width="17.421875" style="0" customWidth="1"/>
    <col min="16" max="16" width="10.00390625" style="0" bestFit="1" customWidth="1"/>
  </cols>
  <sheetData>
    <row r="1" spans="1:12" ht="18.75">
      <c r="A1" s="171" t="s">
        <v>94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2"/>
    </row>
    <row r="2" spans="1:12" ht="18.75">
      <c r="A2" s="144" t="s">
        <v>166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5"/>
    </row>
    <row r="3" spans="1:12" ht="18.75">
      <c r="A3" s="144" t="s">
        <v>169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5"/>
    </row>
    <row r="4" spans="1:12" ht="15">
      <c r="A4" s="13"/>
      <c r="B4" s="98"/>
      <c r="C4" s="13"/>
      <c r="D4" s="13"/>
      <c r="E4" s="13"/>
      <c r="F4" s="13"/>
      <c r="G4" s="13"/>
      <c r="H4" s="13"/>
      <c r="I4" s="13"/>
      <c r="J4" s="13"/>
      <c r="K4" s="13"/>
      <c r="L4" s="68"/>
    </row>
    <row r="5" spans="1:12" ht="18.75">
      <c r="A5" s="173" t="str">
        <f>'[10]CBUQ NÃO DESONERADA'!A7:K7</f>
        <v>RUA B (Trecho: Entre Tv. 5 e Tv. 3)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4"/>
    </row>
    <row r="6" spans="1:13" ht="15">
      <c r="A6" s="118" t="s">
        <v>93</v>
      </c>
      <c r="B6" s="182" t="s">
        <v>55</v>
      </c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24"/>
    </row>
    <row r="7" spans="1:13" ht="45">
      <c r="A7" s="183" t="s">
        <v>65</v>
      </c>
      <c r="B7" s="184" t="s">
        <v>61</v>
      </c>
      <c r="C7" s="125" t="s">
        <v>85</v>
      </c>
      <c r="D7" s="125" t="s">
        <v>84</v>
      </c>
      <c r="E7" s="120" t="s">
        <v>90</v>
      </c>
      <c r="F7" s="119" t="s">
        <v>101</v>
      </c>
      <c r="G7" s="120" t="s">
        <v>80</v>
      </c>
      <c r="H7" s="120" t="s">
        <v>81</v>
      </c>
      <c r="I7" s="169" t="s">
        <v>78</v>
      </c>
      <c r="J7" s="160" t="s">
        <v>71</v>
      </c>
      <c r="K7" s="161"/>
      <c r="L7" s="162"/>
      <c r="M7" s="23"/>
    </row>
    <row r="8" spans="1:13" ht="15">
      <c r="A8" s="183"/>
      <c r="B8" s="184"/>
      <c r="C8" s="120" t="s">
        <v>77</v>
      </c>
      <c r="D8" s="120" t="s">
        <v>77</v>
      </c>
      <c r="E8" s="120" t="s">
        <v>77</v>
      </c>
      <c r="F8" s="120" t="s">
        <v>102</v>
      </c>
      <c r="G8" s="120" t="s">
        <v>74</v>
      </c>
      <c r="H8" s="120" t="s">
        <v>89</v>
      </c>
      <c r="I8" s="169"/>
      <c r="J8" s="163"/>
      <c r="K8" s="164"/>
      <c r="L8" s="165"/>
      <c r="M8" s="23"/>
    </row>
    <row r="9" spans="1:13" ht="45.75" customHeight="1">
      <c r="A9" s="124" t="s">
        <v>54</v>
      </c>
      <c r="B9" s="62" t="s">
        <v>53</v>
      </c>
      <c r="C9" s="87">
        <v>5.88</v>
      </c>
      <c r="D9" s="87">
        <v>136</v>
      </c>
      <c r="E9" s="89"/>
      <c r="F9" s="89"/>
      <c r="G9" s="89"/>
      <c r="H9" s="89"/>
      <c r="I9" s="89">
        <f>C9*D9</f>
        <v>799.68</v>
      </c>
      <c r="J9" s="166" t="s">
        <v>27</v>
      </c>
      <c r="K9" s="167"/>
      <c r="L9" s="168"/>
      <c r="M9" s="23"/>
    </row>
    <row r="10" spans="1:13" ht="97.5" customHeight="1">
      <c r="A10" s="124" t="s">
        <v>52</v>
      </c>
      <c r="B10" s="62" t="s">
        <v>51</v>
      </c>
      <c r="C10" s="121">
        <f>C9</f>
        <v>5.88</v>
      </c>
      <c r="D10" s="121">
        <f>D9</f>
        <v>136</v>
      </c>
      <c r="E10" s="87">
        <v>0.15</v>
      </c>
      <c r="F10" s="89"/>
      <c r="G10" s="89"/>
      <c r="H10" s="89"/>
      <c r="I10" s="89">
        <f>C10*D10*E10</f>
        <v>119.95199999999998</v>
      </c>
      <c r="J10" s="166" t="s">
        <v>25</v>
      </c>
      <c r="K10" s="167"/>
      <c r="L10" s="168"/>
      <c r="M10" s="23"/>
    </row>
    <row r="11" spans="1:13" ht="100.5" customHeight="1">
      <c r="A11" s="124" t="s">
        <v>95</v>
      </c>
      <c r="B11" s="62" t="s">
        <v>98</v>
      </c>
      <c r="C11" s="121">
        <f>C9</f>
        <v>5.88</v>
      </c>
      <c r="D11" s="121">
        <f>D9</f>
        <v>136</v>
      </c>
      <c r="E11" s="121">
        <f>+E10</f>
        <v>0.15</v>
      </c>
      <c r="F11" s="89"/>
      <c r="G11" s="89"/>
      <c r="H11" s="89"/>
      <c r="I11" s="89">
        <f>C11*D11*E11</f>
        <v>119.95199999999998</v>
      </c>
      <c r="J11" s="166" t="s">
        <v>25</v>
      </c>
      <c r="K11" s="167"/>
      <c r="L11" s="168"/>
      <c r="M11" s="23"/>
    </row>
    <row r="12" spans="1:13" ht="78.75" customHeight="1">
      <c r="A12" s="124" t="s">
        <v>96</v>
      </c>
      <c r="B12" s="63" t="s">
        <v>107</v>
      </c>
      <c r="C12" s="89"/>
      <c r="D12" s="89"/>
      <c r="E12" s="89"/>
      <c r="F12" s="89">
        <v>1.6</v>
      </c>
      <c r="G12" s="89">
        <f>I11*F12</f>
        <v>191.92319999999998</v>
      </c>
      <c r="H12" s="87">
        <v>2.76</v>
      </c>
      <c r="I12" s="89">
        <f>G12*H12</f>
        <v>529.7080319999999</v>
      </c>
      <c r="J12" s="166" t="s">
        <v>108</v>
      </c>
      <c r="K12" s="167"/>
      <c r="L12" s="168"/>
      <c r="M12" s="23"/>
    </row>
    <row r="13" spans="1:13" ht="15">
      <c r="A13" s="118" t="s">
        <v>92</v>
      </c>
      <c r="B13" s="179" t="s">
        <v>91</v>
      </c>
      <c r="C13" s="180"/>
      <c r="D13" s="180"/>
      <c r="E13" s="180"/>
      <c r="F13" s="180"/>
      <c r="G13" s="180"/>
      <c r="H13" s="180"/>
      <c r="I13" s="180"/>
      <c r="J13" s="180"/>
      <c r="K13" s="180"/>
      <c r="L13" s="181"/>
      <c r="M13" s="21"/>
    </row>
    <row r="14" spans="1:13" ht="15">
      <c r="A14" s="175" t="s">
        <v>65</v>
      </c>
      <c r="B14" s="177" t="s">
        <v>61</v>
      </c>
      <c r="C14" s="125" t="s">
        <v>85</v>
      </c>
      <c r="D14" s="125" t="s">
        <v>84</v>
      </c>
      <c r="E14" s="125" t="s">
        <v>90</v>
      </c>
      <c r="F14" s="125" t="s">
        <v>80</v>
      </c>
      <c r="G14" s="125" t="s">
        <v>81</v>
      </c>
      <c r="H14" s="175" t="s">
        <v>78</v>
      </c>
      <c r="I14" s="185" t="s">
        <v>71</v>
      </c>
      <c r="J14" s="186"/>
      <c r="K14" s="186"/>
      <c r="L14" s="187"/>
      <c r="M14" s="22"/>
    </row>
    <row r="15" spans="1:13" ht="15">
      <c r="A15" s="176"/>
      <c r="B15" s="178"/>
      <c r="C15" s="125" t="s">
        <v>77</v>
      </c>
      <c r="D15" s="125" t="s">
        <v>77</v>
      </c>
      <c r="E15" s="125" t="s">
        <v>77</v>
      </c>
      <c r="F15" s="125" t="s">
        <v>74</v>
      </c>
      <c r="G15" s="125" t="s">
        <v>89</v>
      </c>
      <c r="H15" s="176"/>
      <c r="I15" s="188"/>
      <c r="J15" s="189"/>
      <c r="K15" s="189"/>
      <c r="L15" s="190"/>
      <c r="M15" s="21"/>
    </row>
    <row r="16" spans="1:13" ht="30">
      <c r="A16" s="124" t="s">
        <v>49</v>
      </c>
      <c r="B16" s="63" t="s">
        <v>100</v>
      </c>
      <c r="C16" s="121">
        <f>+C9-(2*(C46+C47))</f>
        <v>5</v>
      </c>
      <c r="D16" s="121">
        <f>+D9</f>
        <v>136</v>
      </c>
      <c r="E16" s="89"/>
      <c r="F16" s="89"/>
      <c r="G16" s="89"/>
      <c r="H16" s="89">
        <f>C16*D16</f>
        <v>680</v>
      </c>
      <c r="I16" s="166" t="s">
        <v>27</v>
      </c>
      <c r="J16" s="167"/>
      <c r="K16" s="167"/>
      <c r="L16" s="168"/>
      <c r="M16" s="21"/>
    </row>
    <row r="17" spans="1:12" ht="90">
      <c r="A17" s="124" t="s">
        <v>48</v>
      </c>
      <c r="B17" s="63" t="s">
        <v>103</v>
      </c>
      <c r="C17" s="89"/>
      <c r="D17" s="89"/>
      <c r="E17" s="89"/>
      <c r="F17" s="89">
        <f>(0.0012)*H16</f>
        <v>0.816</v>
      </c>
      <c r="G17" s="87">
        <v>72</v>
      </c>
      <c r="H17" s="89">
        <f>F17*G17</f>
        <v>58.751999999999995</v>
      </c>
      <c r="I17" s="166" t="s">
        <v>99</v>
      </c>
      <c r="J17" s="167"/>
      <c r="K17" s="167"/>
      <c r="L17" s="168"/>
    </row>
    <row r="18" spans="1:14" ht="75">
      <c r="A18" s="124" t="s">
        <v>47</v>
      </c>
      <c r="B18" s="62" t="s">
        <v>46</v>
      </c>
      <c r="C18" s="121">
        <f>C16</f>
        <v>5</v>
      </c>
      <c r="D18" s="121">
        <f>D16</f>
        <v>136</v>
      </c>
      <c r="E18" s="89">
        <v>0.05</v>
      </c>
      <c r="F18" s="89"/>
      <c r="G18" s="89"/>
      <c r="H18" s="89">
        <f>C18*D18*E18</f>
        <v>34</v>
      </c>
      <c r="I18" s="166" t="s">
        <v>25</v>
      </c>
      <c r="J18" s="167"/>
      <c r="K18" s="167"/>
      <c r="L18" s="168"/>
      <c r="N18" s="20"/>
    </row>
    <row r="19" spans="1:12" ht="60">
      <c r="A19" s="124" t="s">
        <v>45</v>
      </c>
      <c r="B19" s="63" t="s">
        <v>44</v>
      </c>
      <c r="C19" s="89"/>
      <c r="D19" s="89"/>
      <c r="E19" s="89"/>
      <c r="F19" s="89">
        <f>H18</f>
        <v>34</v>
      </c>
      <c r="G19" s="87">
        <f>G17</f>
        <v>72</v>
      </c>
      <c r="H19" s="89">
        <f>F19*G19</f>
        <v>2448</v>
      </c>
      <c r="I19" s="166" t="s">
        <v>110</v>
      </c>
      <c r="J19" s="167"/>
      <c r="K19" s="167"/>
      <c r="L19" s="168"/>
    </row>
    <row r="20" spans="1:12" ht="15">
      <c r="A20" s="195" t="s">
        <v>65</v>
      </c>
      <c r="B20" s="205" t="s">
        <v>61</v>
      </c>
      <c r="C20" s="120" t="s">
        <v>85</v>
      </c>
      <c r="D20" s="120" t="s">
        <v>112</v>
      </c>
      <c r="E20" s="120" t="s">
        <v>90</v>
      </c>
      <c r="F20" s="120" t="s">
        <v>82</v>
      </c>
      <c r="G20" s="207" t="s">
        <v>78</v>
      </c>
      <c r="H20" s="208"/>
      <c r="I20" s="160" t="s">
        <v>71</v>
      </c>
      <c r="J20" s="161"/>
      <c r="K20" s="161"/>
      <c r="L20" s="162"/>
    </row>
    <row r="21" spans="1:12" ht="15">
      <c r="A21" s="196"/>
      <c r="B21" s="206"/>
      <c r="C21" s="120" t="s">
        <v>77</v>
      </c>
      <c r="D21" s="120" t="s">
        <v>77</v>
      </c>
      <c r="E21" s="120" t="s">
        <v>77</v>
      </c>
      <c r="F21" s="120" t="s">
        <v>71</v>
      </c>
      <c r="G21" s="209"/>
      <c r="H21" s="210"/>
      <c r="I21" s="163"/>
      <c r="J21" s="164"/>
      <c r="K21" s="164"/>
      <c r="L21" s="165"/>
    </row>
    <row r="22" spans="1:12" ht="89.25" customHeight="1">
      <c r="A22" s="124" t="s">
        <v>43</v>
      </c>
      <c r="B22" s="62" t="s">
        <v>111</v>
      </c>
      <c r="C22" s="89">
        <f>C9</f>
        <v>5.88</v>
      </c>
      <c r="D22" s="121">
        <v>0.3</v>
      </c>
      <c r="E22" s="89">
        <v>0.12</v>
      </c>
      <c r="F22" s="87">
        <v>2</v>
      </c>
      <c r="G22" s="211">
        <f>C22*D22*E22*F22</f>
        <v>0.42336</v>
      </c>
      <c r="H22" s="212"/>
      <c r="I22" s="166" t="s">
        <v>25</v>
      </c>
      <c r="J22" s="167"/>
      <c r="K22" s="167"/>
      <c r="L22" s="168"/>
    </row>
    <row r="23" spans="1:12" ht="15">
      <c r="A23" s="118" t="s">
        <v>88</v>
      </c>
      <c r="B23" s="158" t="s">
        <v>42</v>
      </c>
      <c r="C23" s="158"/>
      <c r="D23" s="158"/>
      <c r="E23" s="158"/>
      <c r="F23" s="158"/>
      <c r="G23" s="158"/>
      <c r="H23" s="158"/>
      <c r="I23" s="158"/>
      <c r="J23" s="158"/>
      <c r="K23" s="158"/>
      <c r="L23" s="158"/>
    </row>
    <row r="24" spans="1:12" ht="15">
      <c r="A24" s="191" t="s">
        <v>65</v>
      </c>
      <c r="B24" s="192" t="s">
        <v>61</v>
      </c>
      <c r="C24" s="169" t="s">
        <v>114</v>
      </c>
      <c r="D24" s="169"/>
      <c r="E24" s="169" t="s">
        <v>115</v>
      </c>
      <c r="F24" s="169"/>
      <c r="G24" s="120" t="s">
        <v>112</v>
      </c>
      <c r="H24" s="120" t="s">
        <v>82</v>
      </c>
      <c r="I24" s="169" t="s">
        <v>78</v>
      </c>
      <c r="J24" s="160" t="s">
        <v>71</v>
      </c>
      <c r="K24" s="161"/>
      <c r="L24" s="162"/>
    </row>
    <row r="25" spans="1:12" ht="15">
      <c r="A25" s="191"/>
      <c r="B25" s="192"/>
      <c r="C25" s="169" t="s">
        <v>77</v>
      </c>
      <c r="D25" s="169"/>
      <c r="E25" s="169" t="s">
        <v>77</v>
      </c>
      <c r="F25" s="169"/>
      <c r="G25" s="120" t="s">
        <v>77</v>
      </c>
      <c r="H25" s="120" t="s">
        <v>71</v>
      </c>
      <c r="I25" s="169"/>
      <c r="J25" s="163"/>
      <c r="K25" s="164"/>
      <c r="L25" s="165"/>
    </row>
    <row r="26" spans="1:12" ht="125.25" customHeight="1">
      <c r="A26" s="64" t="s">
        <v>41</v>
      </c>
      <c r="B26" s="62" t="s">
        <v>113</v>
      </c>
      <c r="C26" s="170">
        <v>2.2</v>
      </c>
      <c r="D26" s="170"/>
      <c r="E26" s="170">
        <v>1.2</v>
      </c>
      <c r="F26" s="170"/>
      <c r="G26" s="121">
        <v>1.2</v>
      </c>
      <c r="H26" s="87">
        <v>4</v>
      </c>
      <c r="I26" s="27">
        <f>(((C26+E26)*G26)/2)*H26</f>
        <v>8.16</v>
      </c>
      <c r="J26" s="166" t="s">
        <v>27</v>
      </c>
      <c r="K26" s="167"/>
      <c r="L26" s="168"/>
    </row>
    <row r="27" spans="1:12" ht="15">
      <c r="A27" s="118" t="s">
        <v>87</v>
      </c>
      <c r="B27" s="158" t="s">
        <v>40</v>
      </c>
      <c r="C27" s="158"/>
      <c r="D27" s="158"/>
      <c r="E27" s="158"/>
      <c r="F27" s="158"/>
      <c r="G27" s="158"/>
      <c r="H27" s="158"/>
      <c r="I27" s="158"/>
      <c r="J27" s="158"/>
      <c r="K27" s="158"/>
      <c r="L27" s="158"/>
    </row>
    <row r="28" spans="1:12" ht="15">
      <c r="A28" s="191" t="s">
        <v>65</v>
      </c>
      <c r="B28" s="192" t="s">
        <v>61</v>
      </c>
      <c r="C28" s="120" t="s">
        <v>85</v>
      </c>
      <c r="D28" s="120" t="s">
        <v>84</v>
      </c>
      <c r="E28" s="120" t="s">
        <v>119</v>
      </c>
      <c r="F28" s="120" t="s">
        <v>82</v>
      </c>
      <c r="G28" s="169" t="s">
        <v>78</v>
      </c>
      <c r="H28" s="160" t="s">
        <v>71</v>
      </c>
      <c r="I28" s="161"/>
      <c r="J28" s="161"/>
      <c r="K28" s="161"/>
      <c r="L28" s="162"/>
    </row>
    <row r="29" spans="1:12" ht="15">
      <c r="A29" s="191"/>
      <c r="B29" s="192"/>
      <c r="C29" s="120" t="s">
        <v>77</v>
      </c>
      <c r="D29" s="120" t="s">
        <v>77</v>
      </c>
      <c r="E29" s="120" t="s">
        <v>76</v>
      </c>
      <c r="F29" s="120" t="s">
        <v>76</v>
      </c>
      <c r="G29" s="169"/>
      <c r="H29" s="163"/>
      <c r="I29" s="164"/>
      <c r="J29" s="164"/>
      <c r="K29" s="164"/>
      <c r="L29" s="165"/>
    </row>
    <row r="30" spans="1:12" ht="90">
      <c r="A30" s="5" t="s">
        <v>116</v>
      </c>
      <c r="B30" s="62" t="s">
        <v>118</v>
      </c>
      <c r="C30" s="94">
        <v>0.1</v>
      </c>
      <c r="D30" s="94">
        <f>D9</f>
        <v>136</v>
      </c>
      <c r="E30" s="94" t="s">
        <v>120</v>
      </c>
      <c r="F30" s="86">
        <v>3</v>
      </c>
      <c r="G30" s="94">
        <f>C30*D30*F30</f>
        <v>40.800000000000004</v>
      </c>
      <c r="H30" s="213" t="s">
        <v>27</v>
      </c>
      <c r="I30" s="214"/>
      <c r="J30" s="214"/>
      <c r="K30" s="214"/>
      <c r="L30" s="215"/>
    </row>
    <row r="31" spans="1:12" ht="75">
      <c r="A31" s="124" t="s">
        <v>117</v>
      </c>
      <c r="B31" s="62" t="s">
        <v>121</v>
      </c>
      <c r="C31" s="121">
        <v>0.4</v>
      </c>
      <c r="D31" s="121">
        <v>3</v>
      </c>
      <c r="E31" s="121">
        <f>C9/(2*C31)</f>
        <v>7.35</v>
      </c>
      <c r="F31" s="121">
        <f>ROUNDUP(H26/2,0)</f>
        <v>2</v>
      </c>
      <c r="G31" s="89">
        <f>C31*D31*E31*F31</f>
        <v>17.64</v>
      </c>
      <c r="H31" s="166" t="s">
        <v>27</v>
      </c>
      <c r="I31" s="167"/>
      <c r="J31" s="167"/>
      <c r="K31" s="167"/>
      <c r="L31" s="168"/>
    </row>
    <row r="32" spans="1:12" ht="45">
      <c r="A32" s="124" t="s">
        <v>38</v>
      </c>
      <c r="B32" s="93" t="s">
        <v>122</v>
      </c>
      <c r="C32" s="121">
        <v>0.4</v>
      </c>
      <c r="D32" s="121">
        <f>+E26</f>
        <v>1.2</v>
      </c>
      <c r="E32" s="121" t="s">
        <v>120</v>
      </c>
      <c r="F32" s="121">
        <f>H26</f>
        <v>4</v>
      </c>
      <c r="G32" s="89">
        <f>(D32/C32)*F32</f>
        <v>11.999999999999998</v>
      </c>
      <c r="H32" s="166" t="s">
        <v>27</v>
      </c>
      <c r="I32" s="167"/>
      <c r="J32" s="167"/>
      <c r="K32" s="167"/>
      <c r="L32" s="168"/>
    </row>
    <row r="33" spans="1:12" ht="15">
      <c r="A33" s="195" t="s">
        <v>37</v>
      </c>
      <c r="B33" s="199" t="s">
        <v>61</v>
      </c>
      <c r="C33" s="197" t="s">
        <v>123</v>
      </c>
      <c r="D33" s="197"/>
      <c r="E33" s="198" t="s">
        <v>82</v>
      </c>
      <c r="F33" s="198"/>
      <c r="G33" s="195" t="s">
        <v>78</v>
      </c>
      <c r="H33" s="160" t="s">
        <v>71</v>
      </c>
      <c r="I33" s="161"/>
      <c r="J33" s="161"/>
      <c r="K33" s="161"/>
      <c r="L33" s="162"/>
    </row>
    <row r="34" spans="1:12" ht="15">
      <c r="A34" s="196"/>
      <c r="B34" s="200"/>
      <c r="C34" s="201" t="s">
        <v>27</v>
      </c>
      <c r="D34" s="202"/>
      <c r="E34" s="203" t="s">
        <v>76</v>
      </c>
      <c r="F34" s="204"/>
      <c r="G34" s="196"/>
      <c r="H34" s="163"/>
      <c r="I34" s="164"/>
      <c r="J34" s="164"/>
      <c r="K34" s="164"/>
      <c r="L34" s="165"/>
    </row>
    <row r="35" spans="1:12" ht="75">
      <c r="A35" s="124" t="s">
        <v>124</v>
      </c>
      <c r="B35" s="62" t="s">
        <v>127</v>
      </c>
      <c r="C35" s="216">
        <v>0.3</v>
      </c>
      <c r="D35" s="217"/>
      <c r="E35" s="193">
        <v>1</v>
      </c>
      <c r="F35" s="194"/>
      <c r="G35" s="89">
        <f>+C35*E35</f>
        <v>0.3</v>
      </c>
      <c r="H35" s="166" t="s">
        <v>27</v>
      </c>
      <c r="I35" s="167"/>
      <c r="J35" s="167"/>
      <c r="K35" s="167"/>
      <c r="L35" s="168"/>
    </row>
    <row r="36" spans="1:12" ht="60">
      <c r="A36" s="124" t="s">
        <v>125</v>
      </c>
      <c r="B36" s="62" t="s">
        <v>128</v>
      </c>
      <c r="C36" s="216">
        <v>0.13</v>
      </c>
      <c r="D36" s="217"/>
      <c r="E36" s="193"/>
      <c r="F36" s="194"/>
      <c r="G36" s="89">
        <f aca="true" t="shared" si="0" ref="G36:G38">+C36*E36</f>
        <v>0</v>
      </c>
      <c r="H36" s="166" t="s">
        <v>27</v>
      </c>
      <c r="I36" s="167"/>
      <c r="J36" s="167"/>
      <c r="K36" s="167"/>
      <c r="L36" s="168"/>
    </row>
    <row r="37" spans="1:12" ht="75">
      <c r="A37" s="124" t="s">
        <v>126</v>
      </c>
      <c r="B37" s="62" t="s">
        <v>129</v>
      </c>
      <c r="C37" s="216">
        <v>0.2</v>
      </c>
      <c r="D37" s="217"/>
      <c r="E37" s="193"/>
      <c r="F37" s="194"/>
      <c r="G37" s="89">
        <f t="shared" si="0"/>
        <v>0</v>
      </c>
      <c r="H37" s="166" t="s">
        <v>27</v>
      </c>
      <c r="I37" s="167"/>
      <c r="J37" s="167"/>
      <c r="K37" s="167"/>
      <c r="L37" s="168"/>
    </row>
    <row r="38" spans="1:12" ht="75">
      <c r="A38" s="124" t="s">
        <v>131</v>
      </c>
      <c r="B38" s="62" t="s">
        <v>130</v>
      </c>
      <c r="C38" s="216">
        <v>0.125</v>
      </c>
      <c r="D38" s="217"/>
      <c r="E38" s="193">
        <f>F31</f>
        <v>2</v>
      </c>
      <c r="F38" s="194"/>
      <c r="G38" s="89">
        <f t="shared" si="0"/>
        <v>0.25</v>
      </c>
      <c r="H38" s="166" t="s">
        <v>27</v>
      </c>
      <c r="I38" s="167"/>
      <c r="J38" s="167"/>
      <c r="K38" s="167"/>
      <c r="L38" s="168"/>
    </row>
    <row r="39" spans="1:12" ht="15">
      <c r="A39" s="195" t="s">
        <v>132</v>
      </c>
      <c r="B39" s="199" t="s">
        <v>61</v>
      </c>
      <c r="C39" s="201" t="s">
        <v>112</v>
      </c>
      <c r="D39" s="202"/>
      <c r="E39" s="203" t="s">
        <v>82</v>
      </c>
      <c r="F39" s="204"/>
      <c r="G39" s="195" t="s">
        <v>78</v>
      </c>
      <c r="H39" s="160" t="s">
        <v>71</v>
      </c>
      <c r="I39" s="161"/>
      <c r="J39" s="161"/>
      <c r="K39" s="161"/>
      <c r="L39" s="162"/>
    </row>
    <row r="40" spans="1:12" ht="15">
      <c r="A40" s="196"/>
      <c r="B40" s="200"/>
      <c r="C40" s="201" t="s">
        <v>77</v>
      </c>
      <c r="D40" s="202"/>
      <c r="E40" s="203" t="s">
        <v>71</v>
      </c>
      <c r="F40" s="204"/>
      <c r="G40" s="196"/>
      <c r="H40" s="163"/>
      <c r="I40" s="164"/>
      <c r="J40" s="164"/>
      <c r="K40" s="164"/>
      <c r="L40" s="165"/>
    </row>
    <row r="41" spans="1:12" ht="60">
      <c r="A41" s="124" t="s">
        <v>133</v>
      </c>
      <c r="B41" s="92" t="s">
        <v>153</v>
      </c>
      <c r="C41" s="216">
        <v>2.8</v>
      </c>
      <c r="D41" s="217"/>
      <c r="E41" s="216">
        <f>SUM(E35:F38)</f>
        <v>3</v>
      </c>
      <c r="F41" s="217"/>
      <c r="G41" s="89">
        <f>C41*E41</f>
        <v>8.399999999999999</v>
      </c>
      <c r="H41" s="166" t="s">
        <v>3</v>
      </c>
      <c r="I41" s="167"/>
      <c r="J41" s="167"/>
      <c r="K41" s="167"/>
      <c r="L41" s="168"/>
    </row>
    <row r="42" spans="1:15" ht="15">
      <c r="A42" s="118" t="s">
        <v>86</v>
      </c>
      <c r="B42" s="158" t="s">
        <v>35</v>
      </c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O42" s="11"/>
    </row>
    <row r="43" spans="1:13" ht="30">
      <c r="A43" s="191" t="s">
        <v>65</v>
      </c>
      <c r="B43" s="192" t="s">
        <v>61</v>
      </c>
      <c r="C43" s="120" t="s">
        <v>85</v>
      </c>
      <c r="D43" s="120" t="s">
        <v>84</v>
      </c>
      <c r="E43" s="120" t="s">
        <v>83</v>
      </c>
      <c r="F43" s="120" t="s">
        <v>82</v>
      </c>
      <c r="G43" s="120" t="s">
        <v>81</v>
      </c>
      <c r="H43" s="119" t="s">
        <v>80</v>
      </c>
      <c r="I43" s="119" t="s">
        <v>79</v>
      </c>
      <c r="J43" s="159" t="s">
        <v>104</v>
      </c>
      <c r="K43" s="169" t="s">
        <v>78</v>
      </c>
      <c r="L43" s="169" t="s">
        <v>71</v>
      </c>
      <c r="M43" s="19"/>
    </row>
    <row r="44" spans="1:12" ht="15">
      <c r="A44" s="191"/>
      <c r="B44" s="192"/>
      <c r="C44" s="120" t="s">
        <v>77</v>
      </c>
      <c r="D44" s="120" t="s">
        <v>77</v>
      </c>
      <c r="E44" s="120" t="s">
        <v>77</v>
      </c>
      <c r="F44" s="120" t="s">
        <v>76</v>
      </c>
      <c r="G44" s="120" t="s">
        <v>75</v>
      </c>
      <c r="H44" s="120" t="s">
        <v>74</v>
      </c>
      <c r="I44" s="120" t="s">
        <v>73</v>
      </c>
      <c r="J44" s="159"/>
      <c r="K44" s="169"/>
      <c r="L44" s="169"/>
    </row>
    <row r="45" spans="1:12" ht="15">
      <c r="A45" s="218" t="s">
        <v>134</v>
      </c>
      <c r="B45" s="219"/>
      <c r="C45" s="219"/>
      <c r="D45" s="219"/>
      <c r="E45" s="219"/>
      <c r="F45" s="219"/>
      <c r="G45" s="219"/>
      <c r="H45" s="219"/>
      <c r="I45" s="219"/>
      <c r="J45" s="219"/>
      <c r="K45" s="219"/>
      <c r="L45" s="220"/>
    </row>
    <row r="46" spans="1:12" ht="60">
      <c r="A46" s="64" t="s">
        <v>34</v>
      </c>
      <c r="B46" s="62" t="s">
        <v>33</v>
      </c>
      <c r="C46" s="89">
        <v>0.14</v>
      </c>
      <c r="D46" s="87">
        <f>2*D9</f>
        <v>272</v>
      </c>
      <c r="E46" s="89" t="s">
        <v>120</v>
      </c>
      <c r="F46" s="89" t="s">
        <v>120</v>
      </c>
      <c r="G46" s="89" t="s">
        <v>120</v>
      </c>
      <c r="H46" s="89" t="s">
        <v>120</v>
      </c>
      <c r="I46" s="96" t="s">
        <v>120</v>
      </c>
      <c r="J46" s="96" t="s">
        <v>120</v>
      </c>
      <c r="K46" s="89">
        <f>D46</f>
        <v>272</v>
      </c>
      <c r="L46" s="124" t="s">
        <v>3</v>
      </c>
    </row>
    <row r="47" spans="1:12" ht="60">
      <c r="A47" s="64" t="s">
        <v>32</v>
      </c>
      <c r="B47" s="62" t="s">
        <v>31</v>
      </c>
      <c r="C47" s="89">
        <v>0.3</v>
      </c>
      <c r="D47" s="87">
        <f>D46</f>
        <v>272</v>
      </c>
      <c r="E47" s="89" t="s">
        <v>120</v>
      </c>
      <c r="F47" s="89" t="s">
        <v>120</v>
      </c>
      <c r="G47" s="89" t="s">
        <v>120</v>
      </c>
      <c r="H47" s="89" t="s">
        <v>120</v>
      </c>
      <c r="I47" s="89" t="s">
        <v>120</v>
      </c>
      <c r="J47" s="89" t="s">
        <v>120</v>
      </c>
      <c r="K47" s="89">
        <f>D47</f>
        <v>272</v>
      </c>
      <c r="L47" s="124" t="s">
        <v>3</v>
      </c>
    </row>
    <row r="48" spans="1:12" ht="195">
      <c r="A48" s="64" t="s">
        <v>30</v>
      </c>
      <c r="B48" s="62" t="s">
        <v>151</v>
      </c>
      <c r="C48" s="121">
        <f>C47+C46</f>
        <v>0.44</v>
      </c>
      <c r="D48" s="121">
        <f>D47</f>
        <v>272</v>
      </c>
      <c r="E48" s="121">
        <v>0.15</v>
      </c>
      <c r="F48" s="89" t="s">
        <v>120</v>
      </c>
      <c r="G48" s="89" t="s">
        <v>120</v>
      </c>
      <c r="H48" s="89" t="s">
        <v>120</v>
      </c>
      <c r="I48" s="89" t="s">
        <v>120</v>
      </c>
      <c r="J48" s="89" t="s">
        <v>120</v>
      </c>
      <c r="K48" s="89">
        <f>C48*D48*E48</f>
        <v>17.952</v>
      </c>
      <c r="L48" s="124" t="s">
        <v>25</v>
      </c>
    </row>
    <row r="49" spans="1:12" ht="60">
      <c r="A49" s="64" t="s">
        <v>29</v>
      </c>
      <c r="B49" s="62" t="s">
        <v>28</v>
      </c>
      <c r="C49" s="121">
        <f>C48</f>
        <v>0.44</v>
      </c>
      <c r="D49" s="121">
        <f>D48</f>
        <v>272</v>
      </c>
      <c r="E49" s="89" t="s">
        <v>120</v>
      </c>
      <c r="F49" s="89" t="s">
        <v>120</v>
      </c>
      <c r="G49" s="89" t="s">
        <v>120</v>
      </c>
      <c r="H49" s="89" t="s">
        <v>120</v>
      </c>
      <c r="I49" s="89" t="s">
        <v>120</v>
      </c>
      <c r="J49" s="89" t="s">
        <v>120</v>
      </c>
      <c r="K49" s="95">
        <f>C49*D49</f>
        <v>119.68</v>
      </c>
      <c r="L49" s="73" t="s">
        <v>27</v>
      </c>
    </row>
    <row r="50" spans="1:12" ht="60">
      <c r="A50" s="64" t="s">
        <v>26</v>
      </c>
      <c r="B50" s="62" t="s">
        <v>135</v>
      </c>
      <c r="C50" s="121"/>
      <c r="D50" s="121"/>
      <c r="E50" s="89"/>
      <c r="F50" s="89"/>
      <c r="G50" s="87">
        <v>5.49</v>
      </c>
      <c r="H50" s="89">
        <f>K48*J50</f>
        <v>22.44</v>
      </c>
      <c r="I50" s="89"/>
      <c r="J50" s="89">
        <v>1.25</v>
      </c>
      <c r="K50" s="95">
        <f>G50*H50</f>
        <v>123.19560000000001</v>
      </c>
      <c r="L50" s="73" t="s">
        <v>136</v>
      </c>
    </row>
    <row r="51" spans="1:12" ht="15">
      <c r="A51" s="201" t="s">
        <v>137</v>
      </c>
      <c r="B51" s="221"/>
      <c r="C51" s="221"/>
      <c r="D51" s="221"/>
      <c r="E51" s="221"/>
      <c r="F51" s="221"/>
      <c r="G51" s="221"/>
      <c r="H51" s="221"/>
      <c r="I51" s="221"/>
      <c r="J51" s="221"/>
      <c r="K51" s="221"/>
      <c r="L51" s="202"/>
    </row>
    <row r="52" spans="1:12" ht="45">
      <c r="A52" s="74" t="s">
        <v>24</v>
      </c>
      <c r="B52" s="93" t="s">
        <v>9</v>
      </c>
      <c r="C52" s="76" t="s">
        <v>120</v>
      </c>
      <c r="D52" s="86"/>
      <c r="E52" s="76" t="s">
        <v>120</v>
      </c>
      <c r="F52" s="76" t="s">
        <v>120</v>
      </c>
      <c r="G52" s="76" t="s">
        <v>120</v>
      </c>
      <c r="H52" s="76">
        <f>D52*I52</f>
        <v>0</v>
      </c>
      <c r="I52" s="76">
        <v>0.13</v>
      </c>
      <c r="J52" s="76"/>
      <c r="K52" s="76">
        <f>D52</f>
        <v>0</v>
      </c>
      <c r="L52" s="75" t="s">
        <v>3</v>
      </c>
    </row>
    <row r="53" spans="1:12" ht="225">
      <c r="A53" s="74" t="s">
        <v>21</v>
      </c>
      <c r="B53" s="93" t="s">
        <v>154</v>
      </c>
      <c r="C53" s="76">
        <v>0.9</v>
      </c>
      <c r="D53" s="76">
        <f>D52</f>
        <v>0</v>
      </c>
      <c r="E53" s="76">
        <v>1</v>
      </c>
      <c r="F53" s="76" t="s">
        <v>120</v>
      </c>
      <c r="G53" s="76" t="s">
        <v>120</v>
      </c>
      <c r="H53" s="76" t="s">
        <v>120</v>
      </c>
      <c r="I53" s="76" t="s">
        <v>120</v>
      </c>
      <c r="J53" s="76" t="s">
        <v>120</v>
      </c>
      <c r="K53" s="76">
        <f>C53*D53*E53</f>
        <v>0</v>
      </c>
      <c r="L53" s="75" t="s">
        <v>25</v>
      </c>
    </row>
    <row r="54" spans="1:12" ht="75">
      <c r="A54" s="74" t="s">
        <v>18</v>
      </c>
      <c r="B54" s="93" t="s">
        <v>158</v>
      </c>
      <c r="C54" s="76">
        <v>0.9</v>
      </c>
      <c r="D54" s="76">
        <f>D52</f>
        <v>0</v>
      </c>
      <c r="E54" s="76" t="s">
        <v>120</v>
      </c>
      <c r="F54" s="76" t="s">
        <v>120</v>
      </c>
      <c r="G54" s="76" t="s">
        <v>120</v>
      </c>
      <c r="H54" s="76" t="s">
        <v>120</v>
      </c>
      <c r="I54" s="76" t="s">
        <v>120</v>
      </c>
      <c r="J54" s="76" t="s">
        <v>120</v>
      </c>
      <c r="K54" s="76">
        <f>C54*D54</f>
        <v>0</v>
      </c>
      <c r="L54" s="75" t="s">
        <v>25</v>
      </c>
    </row>
    <row r="55" spans="1:12" ht="105">
      <c r="A55" s="64" t="s">
        <v>16</v>
      </c>
      <c r="B55" s="93" t="s">
        <v>159</v>
      </c>
      <c r="C55" s="121">
        <v>0.9</v>
      </c>
      <c r="D55" s="121">
        <f>D53</f>
        <v>0</v>
      </c>
      <c r="E55" s="121">
        <f>E53</f>
        <v>1</v>
      </c>
      <c r="F55" s="89" t="s">
        <v>120</v>
      </c>
      <c r="G55" s="89" t="s">
        <v>120</v>
      </c>
      <c r="H55" s="89" t="s">
        <v>120</v>
      </c>
      <c r="I55" s="89" t="s">
        <v>120</v>
      </c>
      <c r="J55" s="89" t="s">
        <v>120</v>
      </c>
      <c r="K55" s="95">
        <f>K53-H52</f>
        <v>0</v>
      </c>
      <c r="L55" s="73" t="s">
        <v>25</v>
      </c>
    </row>
    <row r="56" spans="1:12" ht="120">
      <c r="A56" s="64" t="s">
        <v>13</v>
      </c>
      <c r="B56" s="93" t="s">
        <v>160</v>
      </c>
      <c r="C56" s="121" t="s">
        <v>120</v>
      </c>
      <c r="D56" s="121">
        <f>D52</f>
        <v>0</v>
      </c>
      <c r="E56" s="121" t="s">
        <v>120</v>
      </c>
      <c r="F56" s="89" t="s">
        <v>120</v>
      </c>
      <c r="G56" s="89" t="s">
        <v>120</v>
      </c>
      <c r="H56" s="89" t="s">
        <v>120</v>
      </c>
      <c r="I56" s="89" t="s">
        <v>120</v>
      </c>
      <c r="J56" s="89" t="s">
        <v>120</v>
      </c>
      <c r="K56" s="95">
        <f>D56</f>
        <v>0</v>
      </c>
      <c r="L56" s="73" t="s">
        <v>3</v>
      </c>
    </row>
    <row r="57" spans="1:12" ht="60">
      <c r="A57" s="64" t="s">
        <v>11</v>
      </c>
      <c r="B57" s="63" t="s">
        <v>161</v>
      </c>
      <c r="C57" s="89" t="s">
        <v>120</v>
      </c>
      <c r="D57" s="89" t="s">
        <v>120</v>
      </c>
      <c r="E57" s="89" t="s">
        <v>120</v>
      </c>
      <c r="F57" s="89" t="s">
        <v>120</v>
      </c>
      <c r="G57" s="87"/>
      <c r="H57" s="89">
        <f>H52</f>
        <v>0</v>
      </c>
      <c r="I57" s="89" t="s">
        <v>120</v>
      </c>
      <c r="J57" s="89">
        <v>1.25</v>
      </c>
      <c r="K57" s="89">
        <f>G57*H57*J57</f>
        <v>0</v>
      </c>
      <c r="L57" s="124" t="s">
        <v>72</v>
      </c>
    </row>
    <row r="58" spans="1:12" ht="45">
      <c r="A58" s="64" t="s">
        <v>8</v>
      </c>
      <c r="B58" s="62" t="s">
        <v>12</v>
      </c>
      <c r="C58" s="89" t="s">
        <v>120</v>
      </c>
      <c r="D58" s="87"/>
      <c r="E58" s="89" t="s">
        <v>120</v>
      </c>
      <c r="F58" s="89" t="s">
        <v>120</v>
      </c>
      <c r="G58" s="97" t="s">
        <v>120</v>
      </c>
      <c r="H58" s="89">
        <f>D58*I58</f>
        <v>0</v>
      </c>
      <c r="I58" s="89">
        <f>3.14*((0.3)^2)</f>
        <v>0.2826</v>
      </c>
      <c r="J58" s="89" t="s">
        <v>120</v>
      </c>
      <c r="K58" s="89">
        <f>D58</f>
        <v>0</v>
      </c>
      <c r="L58" s="124" t="s">
        <v>3</v>
      </c>
    </row>
    <row r="59" spans="1:12" ht="225">
      <c r="A59" s="64" t="s">
        <v>7</v>
      </c>
      <c r="B59" s="93" t="s">
        <v>155</v>
      </c>
      <c r="C59" s="89">
        <v>1.15</v>
      </c>
      <c r="D59" s="121">
        <f>D58</f>
        <v>0</v>
      </c>
      <c r="E59" s="89">
        <f>0.6+0.6</f>
        <v>1.2</v>
      </c>
      <c r="F59" s="89" t="s">
        <v>120</v>
      </c>
      <c r="G59" s="97" t="s">
        <v>120</v>
      </c>
      <c r="H59" s="89" t="s">
        <v>120</v>
      </c>
      <c r="I59" s="89" t="s">
        <v>120</v>
      </c>
      <c r="J59" s="89" t="s">
        <v>120</v>
      </c>
      <c r="K59" s="89">
        <f>C59*D59*E59</f>
        <v>0</v>
      </c>
      <c r="L59" s="124" t="s">
        <v>25</v>
      </c>
    </row>
    <row r="60" spans="1:12" ht="75">
      <c r="A60" s="64" t="s">
        <v>138</v>
      </c>
      <c r="B60" s="93" t="s">
        <v>162</v>
      </c>
      <c r="C60" s="89">
        <f>C59</f>
        <v>1.15</v>
      </c>
      <c r="D60" s="121">
        <f>D58</f>
        <v>0</v>
      </c>
      <c r="E60" s="89" t="s">
        <v>120</v>
      </c>
      <c r="F60" s="89" t="s">
        <v>120</v>
      </c>
      <c r="G60" s="97" t="s">
        <v>120</v>
      </c>
      <c r="H60" s="89" t="s">
        <v>120</v>
      </c>
      <c r="I60" s="89" t="s">
        <v>120</v>
      </c>
      <c r="J60" s="89" t="s">
        <v>120</v>
      </c>
      <c r="K60" s="89">
        <f>C60*D60</f>
        <v>0</v>
      </c>
      <c r="L60" s="124" t="s">
        <v>27</v>
      </c>
    </row>
    <row r="61" spans="1:12" ht="120">
      <c r="A61" s="64" t="s">
        <v>139</v>
      </c>
      <c r="B61" s="93" t="s">
        <v>163</v>
      </c>
      <c r="C61" s="89">
        <f>C59</f>
        <v>1.15</v>
      </c>
      <c r="D61" s="121">
        <f>D58</f>
        <v>0</v>
      </c>
      <c r="E61" s="89">
        <f>E59</f>
        <v>1.2</v>
      </c>
      <c r="F61" s="89" t="s">
        <v>120</v>
      </c>
      <c r="G61" s="97" t="s">
        <v>120</v>
      </c>
      <c r="H61" s="89" t="s">
        <v>120</v>
      </c>
      <c r="I61" s="89" t="s">
        <v>120</v>
      </c>
      <c r="J61" s="89" t="s">
        <v>120</v>
      </c>
      <c r="K61" s="89">
        <f>(K59)-(H58)</f>
        <v>0</v>
      </c>
      <c r="L61" s="124" t="s">
        <v>25</v>
      </c>
    </row>
    <row r="62" spans="1:12" ht="120">
      <c r="A62" s="64" t="s">
        <v>140</v>
      </c>
      <c r="B62" s="93" t="s">
        <v>164</v>
      </c>
      <c r="C62" s="89" t="s">
        <v>120</v>
      </c>
      <c r="D62" s="121">
        <f>D58</f>
        <v>0</v>
      </c>
      <c r="E62" s="89" t="s">
        <v>120</v>
      </c>
      <c r="F62" s="89" t="s">
        <v>120</v>
      </c>
      <c r="G62" s="97" t="s">
        <v>120</v>
      </c>
      <c r="H62" s="89" t="s">
        <v>120</v>
      </c>
      <c r="I62" s="89" t="s">
        <v>120</v>
      </c>
      <c r="J62" s="89" t="s">
        <v>120</v>
      </c>
      <c r="K62" s="89">
        <f>D62</f>
        <v>0</v>
      </c>
      <c r="L62" s="124" t="s">
        <v>3</v>
      </c>
    </row>
    <row r="63" spans="1:12" ht="60">
      <c r="A63" s="64" t="s">
        <v>141</v>
      </c>
      <c r="B63" s="63" t="s">
        <v>165</v>
      </c>
      <c r="C63" s="89" t="s">
        <v>120</v>
      </c>
      <c r="D63" s="121" t="s">
        <v>120</v>
      </c>
      <c r="E63" s="89" t="s">
        <v>120</v>
      </c>
      <c r="F63" s="89" t="s">
        <v>120</v>
      </c>
      <c r="G63" s="87"/>
      <c r="H63" s="89">
        <f>H58</f>
        <v>0</v>
      </c>
      <c r="I63" s="89" t="s">
        <v>120</v>
      </c>
      <c r="J63" s="89">
        <v>1.25</v>
      </c>
      <c r="K63" s="89">
        <f>G63*H63*J63</f>
        <v>0</v>
      </c>
      <c r="L63" s="124" t="s">
        <v>136</v>
      </c>
    </row>
    <row r="64" spans="1:12" ht="90">
      <c r="A64" s="64" t="s">
        <v>142</v>
      </c>
      <c r="B64" s="62" t="s">
        <v>19</v>
      </c>
      <c r="C64" s="89" t="s">
        <v>120</v>
      </c>
      <c r="D64" s="89" t="s">
        <v>120</v>
      </c>
      <c r="E64" s="89" t="s">
        <v>120</v>
      </c>
      <c r="F64" s="87"/>
      <c r="G64" s="89" t="s">
        <v>120</v>
      </c>
      <c r="H64" s="89" t="s">
        <v>120</v>
      </c>
      <c r="I64" s="89" t="s">
        <v>120</v>
      </c>
      <c r="J64" s="89" t="s">
        <v>120</v>
      </c>
      <c r="K64" s="89">
        <f>F64</f>
        <v>0</v>
      </c>
      <c r="L64" s="124" t="s">
        <v>71</v>
      </c>
    </row>
    <row r="65" spans="1:12" ht="90">
      <c r="A65" s="64" t="s">
        <v>143</v>
      </c>
      <c r="B65" s="62" t="s">
        <v>17</v>
      </c>
      <c r="C65" s="89" t="s">
        <v>120</v>
      </c>
      <c r="D65" s="89" t="s">
        <v>120</v>
      </c>
      <c r="E65" s="89" t="s">
        <v>120</v>
      </c>
      <c r="F65" s="87"/>
      <c r="G65" s="89" t="s">
        <v>120</v>
      </c>
      <c r="H65" s="89" t="s">
        <v>120</v>
      </c>
      <c r="I65" s="89" t="s">
        <v>120</v>
      </c>
      <c r="J65" s="89" t="s">
        <v>120</v>
      </c>
      <c r="K65" s="89">
        <f>F65</f>
        <v>0</v>
      </c>
      <c r="L65" s="124" t="s">
        <v>71</v>
      </c>
    </row>
    <row r="66" spans="1:12" ht="60">
      <c r="A66" s="64" t="s">
        <v>144</v>
      </c>
      <c r="B66" s="62" t="s">
        <v>15</v>
      </c>
      <c r="C66" s="89" t="s">
        <v>120</v>
      </c>
      <c r="D66" s="89" t="s">
        <v>120</v>
      </c>
      <c r="E66" s="89" t="s">
        <v>120</v>
      </c>
      <c r="F66" s="121">
        <f>F65</f>
        <v>0</v>
      </c>
      <c r="G66" s="89" t="s">
        <v>120</v>
      </c>
      <c r="H66" s="89" t="s">
        <v>120</v>
      </c>
      <c r="I66" s="89" t="s">
        <v>120</v>
      </c>
      <c r="J66" s="89" t="s">
        <v>120</v>
      </c>
      <c r="K66" s="89">
        <f>F66</f>
        <v>0</v>
      </c>
      <c r="L66" s="124" t="s">
        <v>71</v>
      </c>
    </row>
  </sheetData>
  <sheetProtection algorithmName="SHA-512" hashValue="LejAUfWZ0Is8KubHV9a4DHjc9bVx3GWQKg/1PgDwMg03CHIE7Oya25w79JjtjRYa5sbliPMhA66ydzWtcxtMAA==" saltValue="R0dEkUro3Mh5Kw5eW61VCQ==" spinCount="100000" sheet="1" objects="1" scenarios="1"/>
  <mergeCells count="87">
    <mergeCell ref="A14:A15"/>
    <mergeCell ref="B14:B15"/>
    <mergeCell ref="H14:H15"/>
    <mergeCell ref="I14:L15"/>
    <mergeCell ref="A1:L1"/>
    <mergeCell ref="A2:L2"/>
    <mergeCell ref="A3:L3"/>
    <mergeCell ref="A5:L5"/>
    <mergeCell ref="B6:L6"/>
    <mergeCell ref="A7:A8"/>
    <mergeCell ref="B7:B8"/>
    <mergeCell ref="I7:I8"/>
    <mergeCell ref="J7:L8"/>
    <mergeCell ref="J9:L9"/>
    <mergeCell ref="J10:L10"/>
    <mergeCell ref="J11:L11"/>
    <mergeCell ref="J12:L12"/>
    <mergeCell ref="B13:L13"/>
    <mergeCell ref="I16:L16"/>
    <mergeCell ref="I17:L17"/>
    <mergeCell ref="I18:L18"/>
    <mergeCell ref="I19:L19"/>
    <mergeCell ref="A20:A21"/>
    <mergeCell ref="B20:B21"/>
    <mergeCell ref="G20:H21"/>
    <mergeCell ref="I20:L21"/>
    <mergeCell ref="A28:A29"/>
    <mergeCell ref="B28:B29"/>
    <mergeCell ref="G28:G29"/>
    <mergeCell ref="H28:L29"/>
    <mergeCell ref="G22:H22"/>
    <mergeCell ref="I22:L22"/>
    <mergeCell ref="B23:L23"/>
    <mergeCell ref="A24:A25"/>
    <mergeCell ref="B24:B25"/>
    <mergeCell ref="C24:D24"/>
    <mergeCell ref="E24:F24"/>
    <mergeCell ref="I24:I25"/>
    <mergeCell ref="J24:L25"/>
    <mergeCell ref="C25:D25"/>
    <mergeCell ref="E25:F25"/>
    <mergeCell ref="C26:D26"/>
    <mergeCell ref="E26:F26"/>
    <mergeCell ref="J26:L26"/>
    <mergeCell ref="B27:L27"/>
    <mergeCell ref="H30:L30"/>
    <mergeCell ref="H31:L31"/>
    <mergeCell ref="H32:L32"/>
    <mergeCell ref="A33:A34"/>
    <mergeCell ref="B33:B34"/>
    <mergeCell ref="C33:D33"/>
    <mergeCell ref="E33:F33"/>
    <mergeCell ref="G33:G34"/>
    <mergeCell ref="H33:L34"/>
    <mergeCell ref="C34:D34"/>
    <mergeCell ref="E34:F34"/>
    <mergeCell ref="C35:D35"/>
    <mergeCell ref="E35:F35"/>
    <mergeCell ref="H35:L35"/>
    <mergeCell ref="C36:D36"/>
    <mergeCell ref="E36:F36"/>
    <mergeCell ref="H36:L36"/>
    <mergeCell ref="H39:L40"/>
    <mergeCell ref="C40:D40"/>
    <mergeCell ref="E40:F40"/>
    <mergeCell ref="C37:D37"/>
    <mergeCell ref="E37:F37"/>
    <mergeCell ref="H37:L37"/>
    <mergeCell ref="C38:D38"/>
    <mergeCell ref="E38:F38"/>
    <mergeCell ref="H38:L38"/>
    <mergeCell ref="A39:A40"/>
    <mergeCell ref="B39:B40"/>
    <mergeCell ref="C39:D39"/>
    <mergeCell ref="E39:F39"/>
    <mergeCell ref="G39:G40"/>
    <mergeCell ref="A45:L45"/>
    <mergeCell ref="A51:L51"/>
    <mergeCell ref="C41:D41"/>
    <mergeCell ref="E41:F41"/>
    <mergeCell ref="H41:L41"/>
    <mergeCell ref="B42:L42"/>
    <mergeCell ref="A43:A44"/>
    <mergeCell ref="B43:B44"/>
    <mergeCell ref="J43:J44"/>
    <mergeCell ref="K43:K44"/>
    <mergeCell ref="L43:L44"/>
  </mergeCells>
  <dataValidations count="1">
    <dataValidation type="decimal" allowBlank="1" showInputMessage="1" showErrorMessage="1" sqref="E10">
      <formula1>0.1</formula1>
      <formula2>0.15</formula2>
    </dataValidation>
  </dataValidations>
  <hyperlinks>
    <hyperlink ref="L49" r:id="rId1" display="m@"/>
  </hyperlinks>
  <printOptions/>
  <pageMargins left="0.5118110236220472" right="0.5118110236220472" top="1.3779527559055118" bottom="1.1811023622047245" header="0.31496062992125984" footer="0.31496062992125984"/>
  <pageSetup horizontalDpi="360" verticalDpi="360" orientation="portrait" paperSize="9" scale="51" r:id="rId5"/>
  <headerFooter scaleWithDoc="0">
    <oddHeader>&amp;C&amp;G</oddHeader>
    <oddFooter>&amp;C&amp;G&amp;R&amp;G</oddFooter>
  </headerFooter>
  <legacyDrawing r:id="rId3"/>
  <legacyDrawingHF r:id="rId4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abSelected="1" view="pageBreakPreview" zoomScaleSheetLayoutView="100" workbookViewId="0" topLeftCell="A1">
      <selection activeCell="A7" sqref="A7:K7"/>
    </sheetView>
  </sheetViews>
  <sheetFormatPr defaultColWidth="9.140625" defaultRowHeight="15"/>
  <cols>
    <col min="2" max="2" width="10.57421875" style="0" customWidth="1"/>
    <col min="4" max="4" width="12.140625" style="0" customWidth="1"/>
    <col min="5" max="5" width="30.57421875" style="0" customWidth="1"/>
    <col min="6" max="6" width="6.7109375" style="0" customWidth="1"/>
    <col min="7" max="7" width="17.421875" style="0" customWidth="1"/>
    <col min="8" max="8" width="14.421875" style="0" customWidth="1"/>
    <col min="9" max="9" width="11.8515625" style="0" customWidth="1"/>
    <col min="10" max="11" width="14.421875" style="0" customWidth="1"/>
  </cols>
  <sheetData>
    <row r="1" spans="1:11" ht="18.75">
      <c r="A1" s="130" t="s">
        <v>70</v>
      </c>
      <c r="B1" s="131"/>
      <c r="C1" s="131"/>
      <c r="D1" s="131"/>
      <c r="E1" s="131"/>
      <c r="F1" s="131"/>
      <c r="G1" s="131"/>
      <c r="H1" s="131"/>
      <c r="I1" s="131"/>
      <c r="J1" s="131"/>
      <c r="K1" s="79"/>
    </row>
    <row r="2" spans="1:11" ht="18.75">
      <c r="A2" s="143" t="s">
        <v>167</v>
      </c>
      <c r="B2" s="144"/>
      <c r="C2" s="144"/>
      <c r="D2" s="144"/>
      <c r="E2" s="144"/>
      <c r="F2" s="144"/>
      <c r="G2" s="144"/>
      <c r="H2" s="144"/>
      <c r="I2" s="144"/>
      <c r="J2" s="144"/>
      <c r="K2" s="145"/>
    </row>
    <row r="3" spans="1:11" ht="18.75">
      <c r="A3" s="132" t="s">
        <v>69</v>
      </c>
      <c r="B3" s="133"/>
      <c r="C3" s="133"/>
      <c r="D3" s="133"/>
      <c r="E3" s="133"/>
      <c r="F3" s="133"/>
      <c r="G3" s="133"/>
      <c r="H3" s="133"/>
      <c r="I3" s="133"/>
      <c r="J3" s="133"/>
      <c r="K3" s="18"/>
    </row>
    <row r="4" spans="1:11" ht="18.75">
      <c r="A4" s="17"/>
      <c r="B4" s="122"/>
      <c r="C4" s="122"/>
      <c r="D4" s="122"/>
      <c r="E4" s="122"/>
      <c r="F4" s="122"/>
      <c r="G4" s="122"/>
      <c r="H4" s="122"/>
      <c r="I4" s="137" t="s">
        <v>68</v>
      </c>
      <c r="J4" s="137"/>
      <c r="K4" s="80">
        <v>14.02</v>
      </c>
    </row>
    <row r="5" spans="1:11" ht="15">
      <c r="A5" s="15" t="s">
        <v>67</v>
      </c>
      <c r="B5" s="14"/>
      <c r="C5" s="14"/>
      <c r="D5" s="14"/>
      <c r="E5" s="14"/>
      <c r="F5" s="14"/>
      <c r="G5" s="14"/>
      <c r="H5" s="13"/>
      <c r="I5" s="137" t="s">
        <v>66</v>
      </c>
      <c r="J5" s="137"/>
      <c r="K5" s="80">
        <v>20.97</v>
      </c>
    </row>
    <row r="6" spans="1:14" ht="15">
      <c r="A6" s="15"/>
      <c r="B6" s="14"/>
      <c r="C6" s="14"/>
      <c r="D6" s="14"/>
      <c r="E6" s="14"/>
      <c r="F6" s="14"/>
      <c r="G6" s="14"/>
      <c r="H6" s="13"/>
      <c r="I6" s="13"/>
      <c r="J6" s="116"/>
      <c r="K6" s="12"/>
      <c r="N6" s="78"/>
    </row>
    <row r="7" spans="1:13" ht="18.75">
      <c r="A7" s="134" t="s">
        <v>180</v>
      </c>
      <c r="B7" s="135"/>
      <c r="C7" s="135"/>
      <c r="D7" s="135"/>
      <c r="E7" s="135"/>
      <c r="F7" s="135"/>
      <c r="G7" s="135"/>
      <c r="H7" s="135"/>
      <c r="I7" s="135"/>
      <c r="J7" s="135"/>
      <c r="K7" s="136"/>
      <c r="M7" s="11"/>
    </row>
    <row r="8" spans="1:11" ht="51.75">
      <c r="A8" s="115" t="s">
        <v>65</v>
      </c>
      <c r="B8" s="115" t="s">
        <v>64</v>
      </c>
      <c r="C8" s="115" t="s">
        <v>63</v>
      </c>
      <c r="D8" s="10" t="s">
        <v>62</v>
      </c>
      <c r="E8" s="115" t="s">
        <v>61</v>
      </c>
      <c r="F8" s="115" t="s">
        <v>60</v>
      </c>
      <c r="G8" s="10" t="s">
        <v>59</v>
      </c>
      <c r="H8" s="10" t="s">
        <v>106</v>
      </c>
      <c r="I8" s="10" t="s">
        <v>58</v>
      </c>
      <c r="J8" s="52" t="s">
        <v>57</v>
      </c>
      <c r="K8" s="52" t="s">
        <v>56</v>
      </c>
    </row>
    <row r="9" spans="1:11" ht="21" customHeight="1">
      <c r="A9" s="118">
        <v>1</v>
      </c>
      <c r="B9" s="8"/>
      <c r="C9" s="8"/>
      <c r="D9" s="8"/>
      <c r="E9" s="123" t="s">
        <v>55</v>
      </c>
      <c r="F9" s="6"/>
      <c r="G9" s="6"/>
      <c r="H9" s="25"/>
      <c r="I9" s="25"/>
      <c r="J9" s="53"/>
      <c r="K9" s="53"/>
    </row>
    <row r="10" spans="1:13" ht="30">
      <c r="A10" s="124" t="s">
        <v>54</v>
      </c>
      <c r="B10" s="2">
        <v>72961</v>
      </c>
      <c r="C10" s="2" t="s">
        <v>6</v>
      </c>
      <c r="D10" s="2" t="s">
        <v>5</v>
      </c>
      <c r="E10" s="62" t="s">
        <v>53</v>
      </c>
      <c r="F10" s="124" t="s">
        <v>27</v>
      </c>
      <c r="G10" s="89">
        <f>'[11]MEMORIAL QUANT. CBUQ'!I9</f>
        <v>805.56</v>
      </c>
      <c r="H10" s="89">
        <v>1.24</v>
      </c>
      <c r="I10" s="89">
        <f>IF(D10="S",($K$5/100)*H10,($K$4/100)*H10)+H10</f>
        <v>1.500028</v>
      </c>
      <c r="J10" s="89">
        <f>G10*H10</f>
        <v>998.8943999999999</v>
      </c>
      <c r="K10" s="89">
        <f>I10*G10</f>
        <v>1208.3625556799998</v>
      </c>
      <c r="M10" s="78"/>
    </row>
    <row r="11" spans="1:11" ht="90">
      <c r="A11" s="124" t="s">
        <v>52</v>
      </c>
      <c r="B11" s="88">
        <v>96387</v>
      </c>
      <c r="C11" s="2" t="s">
        <v>6</v>
      </c>
      <c r="D11" s="2" t="s">
        <v>5</v>
      </c>
      <c r="E11" s="62" t="s">
        <v>51</v>
      </c>
      <c r="F11" s="124" t="s">
        <v>25</v>
      </c>
      <c r="G11" s="89">
        <f>'[11]MEMORIAL QUANT. CBUQ'!I10</f>
        <v>120.83399999999999</v>
      </c>
      <c r="H11" s="89">
        <v>6.52</v>
      </c>
      <c r="I11" s="89">
        <f aca="true" t="shared" si="0" ref="I11:I13">IF(D11="S",($K$5/100)*H11,($K$4/100)*H11)+H11</f>
        <v>7.887243999999999</v>
      </c>
      <c r="J11" s="89">
        <f aca="true" t="shared" si="1" ref="J11:J13">G11*H11</f>
        <v>787.8376799999999</v>
      </c>
      <c r="K11" s="89">
        <f aca="true" t="shared" si="2" ref="K11:K13">I11*G11</f>
        <v>953.0472414959997</v>
      </c>
    </row>
    <row r="12" spans="1:11" ht="64.5" customHeight="1">
      <c r="A12" s="124" t="s">
        <v>95</v>
      </c>
      <c r="B12" s="88" t="s">
        <v>97</v>
      </c>
      <c r="C12" s="2" t="s">
        <v>6</v>
      </c>
      <c r="D12" s="2" t="s">
        <v>5</v>
      </c>
      <c r="E12" s="62" t="s">
        <v>98</v>
      </c>
      <c r="F12" s="124" t="s">
        <v>25</v>
      </c>
      <c r="G12" s="89">
        <f>'[11]MEMORIAL QUANT. CBUQ'!I11</f>
        <v>120.83399999999999</v>
      </c>
      <c r="H12" s="89">
        <v>4.44</v>
      </c>
      <c r="I12" s="89">
        <f t="shared" si="0"/>
        <v>5.371068</v>
      </c>
      <c r="J12" s="89">
        <f t="shared" si="1"/>
        <v>536.50296</v>
      </c>
      <c r="K12" s="89">
        <f t="shared" si="2"/>
        <v>649.0076307119999</v>
      </c>
    </row>
    <row r="13" spans="1:11" ht="60">
      <c r="A13" s="124" t="s">
        <v>96</v>
      </c>
      <c r="B13" s="4">
        <v>72838</v>
      </c>
      <c r="C13" s="2" t="s">
        <v>6</v>
      </c>
      <c r="D13" s="2" t="s">
        <v>5</v>
      </c>
      <c r="E13" s="63" t="s">
        <v>109</v>
      </c>
      <c r="F13" s="3" t="s">
        <v>99</v>
      </c>
      <c r="G13" s="89">
        <f>'[11]MEMORIAL QUANT. CBUQ'!I12</f>
        <v>533.602944</v>
      </c>
      <c r="H13" s="89">
        <v>0.85</v>
      </c>
      <c r="I13" s="89">
        <f t="shared" si="0"/>
        <v>1.028245</v>
      </c>
      <c r="J13" s="89">
        <f t="shared" si="1"/>
        <v>453.56250239999997</v>
      </c>
      <c r="K13" s="89">
        <f t="shared" si="2"/>
        <v>548.67455915328</v>
      </c>
    </row>
    <row r="14" spans="1:11" ht="15">
      <c r="A14" s="126" t="s">
        <v>2</v>
      </c>
      <c r="B14" s="127"/>
      <c r="C14" s="127"/>
      <c r="D14" s="127"/>
      <c r="E14" s="127"/>
      <c r="F14" s="127"/>
      <c r="G14" s="127"/>
      <c r="H14" s="127"/>
      <c r="I14" s="128"/>
      <c r="J14" s="54">
        <f>SUM(J10:J13)</f>
        <v>2776.7975423999997</v>
      </c>
      <c r="K14" s="54">
        <f>SUM(K10:K13)</f>
        <v>3359.091987041279</v>
      </c>
    </row>
    <row r="15" spans="1:11" ht="33" customHeight="1">
      <c r="A15" s="118">
        <v>2</v>
      </c>
      <c r="B15" s="8"/>
      <c r="C15" s="8"/>
      <c r="D15" s="8"/>
      <c r="E15" s="123" t="s">
        <v>50</v>
      </c>
      <c r="F15" s="6"/>
      <c r="G15" s="6"/>
      <c r="H15" s="25"/>
      <c r="I15" s="25"/>
      <c r="J15" s="53"/>
      <c r="K15" s="53"/>
    </row>
    <row r="16" spans="1:11" ht="30">
      <c r="A16" s="5" t="s">
        <v>49</v>
      </c>
      <c r="B16" s="4">
        <v>96401</v>
      </c>
      <c r="C16" s="4" t="s">
        <v>6</v>
      </c>
      <c r="D16" s="4" t="s">
        <v>5</v>
      </c>
      <c r="E16" s="63" t="s">
        <v>100</v>
      </c>
      <c r="F16" s="3" t="s">
        <v>27</v>
      </c>
      <c r="G16" s="26">
        <f>'[11]MEMORIAL QUANT. CBUQ'!H16</f>
        <v>685</v>
      </c>
      <c r="H16" s="26">
        <v>4.29</v>
      </c>
      <c r="I16" s="89">
        <f>IF(D16="S",($K$5/100)*H16,($K$4/100)*H16)+H16</f>
        <v>5.189613</v>
      </c>
      <c r="J16" s="26">
        <f>G16*H16</f>
        <v>2938.65</v>
      </c>
      <c r="K16" s="89">
        <f>I16*G16</f>
        <v>3554.884905</v>
      </c>
    </row>
    <row r="17" spans="1:11" ht="84" customHeight="1">
      <c r="A17" s="5" t="s">
        <v>48</v>
      </c>
      <c r="B17" s="4">
        <v>72840</v>
      </c>
      <c r="C17" s="4" t="s">
        <v>6</v>
      </c>
      <c r="D17" s="4" t="s">
        <v>5</v>
      </c>
      <c r="E17" s="63" t="s">
        <v>145</v>
      </c>
      <c r="F17" s="3" t="s">
        <v>99</v>
      </c>
      <c r="G17" s="26">
        <f>'[11]MEMORIAL QUANT. CBUQ'!H17</f>
        <v>59.184</v>
      </c>
      <c r="H17" s="26">
        <v>0.57</v>
      </c>
      <c r="I17" s="89">
        <f aca="true" t="shared" si="3" ref="I17:I20">IF(D17="S",($K$5/100)*H17,($K$4/100)*H17)+H17</f>
        <v>0.689529</v>
      </c>
      <c r="J17" s="26">
        <f>G17*H17</f>
        <v>33.73488</v>
      </c>
      <c r="K17" s="89">
        <f>I17*G17</f>
        <v>40.809084336</v>
      </c>
    </row>
    <row r="18" spans="1:11" ht="75">
      <c r="A18" s="124" t="s">
        <v>47</v>
      </c>
      <c r="B18" s="2">
        <v>95996</v>
      </c>
      <c r="C18" s="2" t="s">
        <v>6</v>
      </c>
      <c r="D18" s="2" t="s">
        <v>5</v>
      </c>
      <c r="E18" s="62" t="s">
        <v>46</v>
      </c>
      <c r="F18" s="124" t="s">
        <v>25</v>
      </c>
      <c r="G18" s="89">
        <f>'[11]MEMORIAL QUANT. CBUQ'!H18</f>
        <v>34.25</v>
      </c>
      <c r="H18" s="89">
        <v>643.61</v>
      </c>
      <c r="I18" s="89">
        <f t="shared" si="3"/>
        <v>778.575017</v>
      </c>
      <c r="J18" s="26">
        <f>G18*H18</f>
        <v>22043.6425</v>
      </c>
      <c r="K18" s="89">
        <f>I18*G18</f>
        <v>26666.19433225</v>
      </c>
    </row>
    <row r="19" spans="1:11" ht="60">
      <c r="A19" s="124" t="s">
        <v>45</v>
      </c>
      <c r="B19" s="4">
        <v>95303</v>
      </c>
      <c r="C19" s="4" t="s">
        <v>6</v>
      </c>
      <c r="D19" s="4" t="s">
        <v>5</v>
      </c>
      <c r="E19" s="63" t="s">
        <v>44</v>
      </c>
      <c r="F19" s="3" t="s">
        <v>22</v>
      </c>
      <c r="G19" s="89">
        <f>'[11]MEMORIAL QUANT. CBUQ'!H19</f>
        <v>2466</v>
      </c>
      <c r="H19" s="89">
        <v>0.96</v>
      </c>
      <c r="I19" s="89">
        <f t="shared" si="3"/>
        <v>1.161312</v>
      </c>
      <c r="J19" s="26">
        <f>G19*H19</f>
        <v>2367.36</v>
      </c>
      <c r="K19" s="89">
        <f>I19*G19</f>
        <v>2863.7953919999995</v>
      </c>
    </row>
    <row r="20" spans="1:11" ht="45">
      <c r="A20" s="124" t="s">
        <v>43</v>
      </c>
      <c r="B20" s="2">
        <v>94963</v>
      </c>
      <c r="C20" s="2" t="s">
        <v>6</v>
      </c>
      <c r="D20" s="2" t="s">
        <v>5</v>
      </c>
      <c r="E20" s="62" t="s">
        <v>146</v>
      </c>
      <c r="F20" s="124" t="s">
        <v>25</v>
      </c>
      <c r="G20" s="89">
        <f>'[11]MEMORIAL QUANT. CBUQ'!G22:H22</f>
        <v>0.42336</v>
      </c>
      <c r="H20" s="27">
        <v>345.06</v>
      </c>
      <c r="I20" s="89">
        <f t="shared" si="3"/>
        <v>417.419082</v>
      </c>
      <c r="J20" s="26">
        <f>G20*H20</f>
        <v>146.0846016</v>
      </c>
      <c r="K20" s="89">
        <f>I20*G20</f>
        <v>176.71854255552</v>
      </c>
    </row>
    <row r="21" spans="1:11" ht="15">
      <c r="A21" s="140" t="s">
        <v>2</v>
      </c>
      <c r="B21" s="141"/>
      <c r="C21" s="141"/>
      <c r="D21" s="141"/>
      <c r="E21" s="141"/>
      <c r="F21" s="141"/>
      <c r="G21" s="141"/>
      <c r="H21" s="141"/>
      <c r="I21" s="142"/>
      <c r="J21" s="54">
        <f>SUM(J16:J20)</f>
        <v>27529.471981600003</v>
      </c>
      <c r="K21" s="54">
        <f>SUM(K16:K20)</f>
        <v>33302.40225614152</v>
      </c>
    </row>
    <row r="22" spans="1:11" ht="15" customHeight="1">
      <c r="A22" s="118">
        <v>3</v>
      </c>
      <c r="B22" s="8"/>
      <c r="C22" s="8"/>
      <c r="D22" s="8"/>
      <c r="E22" s="123" t="s">
        <v>42</v>
      </c>
      <c r="F22" s="6"/>
      <c r="G22" s="6"/>
      <c r="H22" s="25"/>
      <c r="I22" s="25"/>
      <c r="J22" s="53"/>
      <c r="K22" s="53"/>
    </row>
    <row r="23" spans="1:11" ht="105">
      <c r="A23" s="124" t="s">
        <v>41</v>
      </c>
      <c r="B23" s="2">
        <v>94996</v>
      </c>
      <c r="C23" s="2" t="s">
        <v>6</v>
      </c>
      <c r="D23" s="2" t="s">
        <v>5</v>
      </c>
      <c r="E23" s="62" t="s">
        <v>113</v>
      </c>
      <c r="F23" s="124" t="s">
        <v>27</v>
      </c>
      <c r="G23" s="89">
        <f>'[11]MEMORIAL QUANT. CBUQ'!I26</f>
        <v>8.16</v>
      </c>
      <c r="H23" s="89">
        <v>83.62</v>
      </c>
      <c r="I23" s="89">
        <f aca="true" t="shared" si="4" ref="I23">IF(D23="S",($K$5/100)*H23,($K$4/100)*H23)+H23</f>
        <v>101.155114</v>
      </c>
      <c r="J23" s="89">
        <f>G23*H23</f>
        <v>682.3392</v>
      </c>
      <c r="K23" s="89">
        <f>G23*I23</f>
        <v>825.42573024</v>
      </c>
    </row>
    <row r="24" spans="1:11" ht="15">
      <c r="A24" s="126" t="s">
        <v>2</v>
      </c>
      <c r="B24" s="127"/>
      <c r="C24" s="127"/>
      <c r="D24" s="127"/>
      <c r="E24" s="127"/>
      <c r="F24" s="127"/>
      <c r="G24" s="127"/>
      <c r="H24" s="127"/>
      <c r="I24" s="128"/>
      <c r="J24" s="54">
        <f>J23</f>
        <v>682.3392</v>
      </c>
      <c r="K24" s="54">
        <f>K23</f>
        <v>825.42573024</v>
      </c>
    </row>
    <row r="25" spans="1:11" ht="21" customHeight="1">
      <c r="A25" s="118">
        <v>4</v>
      </c>
      <c r="B25" s="123"/>
      <c r="C25" s="123"/>
      <c r="D25" s="123"/>
      <c r="E25" s="123" t="s">
        <v>40</v>
      </c>
      <c r="F25" s="6"/>
      <c r="G25" s="6"/>
      <c r="H25" s="25"/>
      <c r="I25" s="25"/>
      <c r="J25" s="53"/>
      <c r="K25" s="53"/>
    </row>
    <row r="26" spans="1:11" ht="75">
      <c r="A26" s="124" t="s">
        <v>39</v>
      </c>
      <c r="B26" s="2">
        <v>72947</v>
      </c>
      <c r="C26" s="2" t="s">
        <v>6</v>
      </c>
      <c r="D26" s="2" t="s">
        <v>5</v>
      </c>
      <c r="E26" s="62" t="s">
        <v>147</v>
      </c>
      <c r="F26" s="124" t="s">
        <v>27</v>
      </c>
      <c r="G26" s="89">
        <f>SUM('[11]MEMORIAL QUANT. CBUQ'!G30:G31)</f>
        <v>58.74</v>
      </c>
      <c r="H26" s="89">
        <v>24.63</v>
      </c>
      <c r="I26" s="89">
        <f aca="true" t="shared" si="5" ref="I26:I29">IF(D26="S",($K$5/100)*H26,($K$4/100)*H26)+H26</f>
        <v>29.794911</v>
      </c>
      <c r="J26" s="89">
        <f>G26*H26</f>
        <v>1446.7662</v>
      </c>
      <c r="K26" s="89">
        <f>I26*G26</f>
        <v>1750.15307214</v>
      </c>
    </row>
    <row r="27" spans="1:11" ht="45">
      <c r="A27" s="124" t="s">
        <v>38</v>
      </c>
      <c r="B27" s="88">
        <v>36178</v>
      </c>
      <c r="C27" s="88" t="s">
        <v>6</v>
      </c>
      <c r="D27" s="88" t="s">
        <v>10</v>
      </c>
      <c r="E27" s="92" t="s">
        <v>122</v>
      </c>
      <c r="F27" s="90" t="s">
        <v>14</v>
      </c>
      <c r="G27" s="91">
        <f>'[11]MEMORIAL QUANT. CBUQ'!G32</f>
        <v>11.999999999999998</v>
      </c>
      <c r="H27" s="91">
        <v>6.67</v>
      </c>
      <c r="I27" s="89">
        <f t="shared" si="5"/>
        <v>7.605134</v>
      </c>
      <c r="J27" s="91">
        <v>0</v>
      </c>
      <c r="K27" s="91">
        <v>0</v>
      </c>
    </row>
    <row r="28" spans="1:11" ht="30">
      <c r="A28" s="124" t="s">
        <v>37</v>
      </c>
      <c r="B28" s="2">
        <v>34723</v>
      </c>
      <c r="C28" s="2" t="s">
        <v>6</v>
      </c>
      <c r="D28" s="2" t="s">
        <v>10</v>
      </c>
      <c r="E28" s="62" t="s">
        <v>36</v>
      </c>
      <c r="F28" s="124" t="s">
        <v>27</v>
      </c>
      <c r="G28" s="89">
        <f>SUM('[11]MEMORIAL QUANT. CBUQ'!G35:G38)</f>
        <v>0.55</v>
      </c>
      <c r="H28" s="89">
        <v>519.75</v>
      </c>
      <c r="I28" s="89">
        <f t="shared" si="5"/>
        <v>592.61895</v>
      </c>
      <c r="J28" s="89">
        <f>G28*H28</f>
        <v>285.8625</v>
      </c>
      <c r="K28" s="89">
        <f>I28*G28</f>
        <v>325.94042250000007</v>
      </c>
    </row>
    <row r="29" spans="1:11" ht="60">
      <c r="A29" s="124" t="s">
        <v>132</v>
      </c>
      <c r="B29" s="2">
        <v>21013</v>
      </c>
      <c r="C29" s="2" t="s">
        <v>6</v>
      </c>
      <c r="D29" s="2" t="s">
        <v>10</v>
      </c>
      <c r="E29" s="92" t="s">
        <v>153</v>
      </c>
      <c r="F29" s="124" t="s">
        <v>3</v>
      </c>
      <c r="G29" s="89">
        <f>'[11]MEMORIAL QUANT. CBUQ'!G41</f>
        <v>8.399999999999999</v>
      </c>
      <c r="H29" s="89">
        <v>33.31</v>
      </c>
      <c r="I29" s="89">
        <f t="shared" si="5"/>
        <v>37.980062000000004</v>
      </c>
      <c r="J29" s="89">
        <f>G29*H29</f>
        <v>279.804</v>
      </c>
      <c r="K29" s="89">
        <f>G29*I29</f>
        <v>319.0325208</v>
      </c>
    </row>
    <row r="30" spans="1:11" ht="15">
      <c r="A30" s="126" t="s">
        <v>2</v>
      </c>
      <c r="B30" s="127"/>
      <c r="C30" s="127"/>
      <c r="D30" s="127"/>
      <c r="E30" s="127"/>
      <c r="F30" s="127"/>
      <c r="G30" s="127"/>
      <c r="H30" s="127"/>
      <c r="I30" s="128"/>
      <c r="J30" s="54">
        <f>SUM(J26:J29)</f>
        <v>2012.4326999999998</v>
      </c>
      <c r="K30" s="54">
        <f>SUM(K26:K29)</f>
        <v>2395.12601544</v>
      </c>
    </row>
    <row r="31" spans="1:11" ht="15.75" customHeight="1">
      <c r="A31" s="118">
        <v>5</v>
      </c>
      <c r="B31" s="8"/>
      <c r="C31" s="8"/>
      <c r="D31" s="8"/>
      <c r="E31" s="123" t="s">
        <v>35</v>
      </c>
      <c r="F31" s="6"/>
      <c r="G31" s="6"/>
      <c r="H31" s="25"/>
      <c r="I31" s="25"/>
      <c r="J31" s="53"/>
      <c r="K31" s="53"/>
    </row>
    <row r="32" spans="1:11" ht="60">
      <c r="A32" s="5" t="s">
        <v>34</v>
      </c>
      <c r="B32" s="2">
        <v>94265</v>
      </c>
      <c r="C32" s="2" t="s">
        <v>6</v>
      </c>
      <c r="D32" s="4" t="s">
        <v>5</v>
      </c>
      <c r="E32" s="62" t="s">
        <v>33</v>
      </c>
      <c r="F32" s="26" t="s">
        <v>3</v>
      </c>
      <c r="G32" s="26">
        <f>'[11]MEMORIAL QUANT. CBUQ'!K46</f>
        <v>274</v>
      </c>
      <c r="H32" s="26">
        <v>31.39</v>
      </c>
      <c r="I32" s="89">
        <f aca="true" t="shared" si="6" ref="I32:I51">IF(D32="S",($K$5/100)*H32,($K$4/100)*H32)+H32</f>
        <v>37.972483</v>
      </c>
      <c r="J32" s="26">
        <f aca="true" t="shared" si="7" ref="J32:J51">G32*H32</f>
        <v>8600.86</v>
      </c>
      <c r="K32" s="89">
        <f aca="true" t="shared" si="8" ref="K32:K51">I32*G32</f>
        <v>10404.460341999998</v>
      </c>
    </row>
    <row r="33" spans="1:11" ht="60">
      <c r="A33" s="124" t="s">
        <v>32</v>
      </c>
      <c r="B33" s="2">
        <v>94281</v>
      </c>
      <c r="C33" s="2" t="s">
        <v>6</v>
      </c>
      <c r="D33" s="2" t="s">
        <v>5</v>
      </c>
      <c r="E33" s="62" t="s">
        <v>31</v>
      </c>
      <c r="F33" s="89" t="s">
        <v>3</v>
      </c>
      <c r="G33" s="89">
        <f>'[11]MEMORIAL QUANT. CBUQ'!K47</f>
        <v>274</v>
      </c>
      <c r="H33" s="89">
        <v>37.49</v>
      </c>
      <c r="I33" s="89">
        <f t="shared" si="6"/>
        <v>45.351653</v>
      </c>
      <c r="J33" s="26">
        <f t="shared" si="7"/>
        <v>10272.26</v>
      </c>
      <c r="K33" s="89">
        <f t="shared" si="8"/>
        <v>12426.352922</v>
      </c>
    </row>
    <row r="34" spans="1:11" ht="165">
      <c r="A34" s="124" t="s">
        <v>30</v>
      </c>
      <c r="B34" s="2">
        <v>90105</v>
      </c>
      <c r="C34" s="2" t="s">
        <v>6</v>
      </c>
      <c r="D34" s="2" t="s">
        <v>5</v>
      </c>
      <c r="E34" s="62" t="s">
        <v>151</v>
      </c>
      <c r="F34" s="89" t="s">
        <v>25</v>
      </c>
      <c r="G34" s="89">
        <f>'[11]MEMORIAL QUANT. CBUQ'!K48</f>
        <v>18.084</v>
      </c>
      <c r="H34" s="89">
        <v>11.93</v>
      </c>
      <c r="I34" s="89">
        <f t="shared" si="6"/>
        <v>14.431721</v>
      </c>
      <c r="J34" s="26">
        <f t="shared" si="7"/>
        <v>215.74212</v>
      </c>
      <c r="K34" s="89">
        <f t="shared" si="8"/>
        <v>260.98324256399997</v>
      </c>
    </row>
    <row r="35" spans="1:11" ht="60">
      <c r="A35" s="124" t="s">
        <v>29</v>
      </c>
      <c r="B35" s="2">
        <v>94097</v>
      </c>
      <c r="C35" s="2" t="s">
        <v>6</v>
      </c>
      <c r="D35" s="2" t="s">
        <v>5</v>
      </c>
      <c r="E35" s="62" t="s">
        <v>28</v>
      </c>
      <c r="F35" s="89" t="s">
        <v>27</v>
      </c>
      <c r="G35" s="89">
        <f>'[11]MEMORIAL QUANT. CBUQ'!K49</f>
        <v>120.56</v>
      </c>
      <c r="H35" s="89">
        <v>4.6</v>
      </c>
      <c r="I35" s="89">
        <f t="shared" si="6"/>
        <v>5.56462</v>
      </c>
      <c r="J35" s="26">
        <f t="shared" si="7"/>
        <v>554.576</v>
      </c>
      <c r="K35" s="89">
        <f t="shared" si="8"/>
        <v>670.8705871999999</v>
      </c>
    </row>
    <row r="36" spans="1:11" ht="45">
      <c r="A36" s="124" t="s">
        <v>26</v>
      </c>
      <c r="B36" s="2">
        <v>95290</v>
      </c>
      <c r="C36" s="2" t="s">
        <v>6</v>
      </c>
      <c r="D36" s="2" t="s">
        <v>5</v>
      </c>
      <c r="E36" s="92" t="s">
        <v>23</v>
      </c>
      <c r="F36" s="89" t="s">
        <v>136</v>
      </c>
      <c r="G36" s="89">
        <f>'[11]MEMORIAL QUANT. CBUQ'!K50</f>
        <v>124.10145000000001</v>
      </c>
      <c r="H36" s="89">
        <v>1.76</v>
      </c>
      <c r="I36" s="89">
        <f t="shared" si="6"/>
        <v>2.129072</v>
      </c>
      <c r="J36" s="26">
        <f t="shared" si="7"/>
        <v>218.41855200000003</v>
      </c>
      <c r="K36" s="89">
        <f aca="true" t="shared" si="9" ref="K36:K48">G36*I36</f>
        <v>264.2209223544</v>
      </c>
    </row>
    <row r="37" spans="1:11" ht="30">
      <c r="A37" s="124" t="s">
        <v>24</v>
      </c>
      <c r="B37" s="2">
        <v>7781</v>
      </c>
      <c r="C37" s="2" t="s">
        <v>6</v>
      </c>
      <c r="D37" s="2" t="s">
        <v>10</v>
      </c>
      <c r="E37" s="62" t="s">
        <v>9</v>
      </c>
      <c r="F37" s="89" t="s">
        <v>3</v>
      </c>
      <c r="G37" s="89">
        <f>'[11]MEMORIAL QUANT. CBUQ'!K52</f>
        <v>0</v>
      </c>
      <c r="H37" s="89">
        <v>51.95</v>
      </c>
      <c r="I37" s="89">
        <f t="shared" si="6"/>
        <v>59.23339</v>
      </c>
      <c r="J37" s="26">
        <f t="shared" si="7"/>
        <v>0</v>
      </c>
      <c r="K37" s="89">
        <f t="shared" si="9"/>
        <v>0</v>
      </c>
    </row>
    <row r="38" spans="1:11" ht="165">
      <c r="A38" s="124" t="s">
        <v>21</v>
      </c>
      <c r="B38" s="2">
        <v>90106</v>
      </c>
      <c r="C38" s="2" t="s">
        <v>6</v>
      </c>
      <c r="D38" s="2" t="s">
        <v>5</v>
      </c>
      <c r="E38" s="62" t="s">
        <v>156</v>
      </c>
      <c r="F38" s="89" t="s">
        <v>25</v>
      </c>
      <c r="G38" s="89">
        <f>'[11]MEMORIAL QUANT. CBUQ'!K53</f>
        <v>0</v>
      </c>
      <c r="H38" s="89">
        <v>10.22</v>
      </c>
      <c r="I38" s="89">
        <f t="shared" si="6"/>
        <v>12.363134</v>
      </c>
      <c r="J38" s="26">
        <f t="shared" si="7"/>
        <v>0</v>
      </c>
      <c r="K38" s="89">
        <f t="shared" si="9"/>
        <v>0</v>
      </c>
    </row>
    <row r="39" spans="1:11" ht="60">
      <c r="A39" s="124" t="s">
        <v>18</v>
      </c>
      <c r="B39" s="2">
        <v>94097</v>
      </c>
      <c r="C39" s="2" t="s">
        <v>6</v>
      </c>
      <c r="D39" s="2" t="s">
        <v>5</v>
      </c>
      <c r="E39" s="62" t="s">
        <v>28</v>
      </c>
      <c r="F39" s="89" t="s">
        <v>25</v>
      </c>
      <c r="G39" s="89">
        <f>'[11]MEMORIAL QUANT. CBUQ'!K54</f>
        <v>0</v>
      </c>
      <c r="H39" s="89">
        <v>4.6</v>
      </c>
      <c r="I39" s="89">
        <f t="shared" si="6"/>
        <v>5.56462</v>
      </c>
      <c r="J39" s="26">
        <f t="shared" si="7"/>
        <v>0</v>
      </c>
      <c r="K39" s="89">
        <f t="shared" si="9"/>
        <v>0</v>
      </c>
    </row>
    <row r="40" spans="1:11" ht="99" customHeight="1">
      <c r="A40" s="124" t="s">
        <v>16</v>
      </c>
      <c r="B40" s="2">
        <v>93378</v>
      </c>
      <c r="C40" s="2" t="s">
        <v>6</v>
      </c>
      <c r="D40" s="2" t="s">
        <v>5</v>
      </c>
      <c r="E40" s="62" t="s">
        <v>148</v>
      </c>
      <c r="F40" s="89" t="s">
        <v>25</v>
      </c>
      <c r="G40" s="89">
        <f>'[11]MEMORIAL QUANT. CBUQ'!K55</f>
        <v>0</v>
      </c>
      <c r="H40" s="89">
        <v>19.6</v>
      </c>
      <c r="I40" s="89">
        <f t="shared" si="6"/>
        <v>23.710120000000003</v>
      </c>
      <c r="J40" s="26">
        <f t="shared" si="7"/>
        <v>0</v>
      </c>
      <c r="K40" s="89">
        <f t="shared" si="9"/>
        <v>0</v>
      </c>
    </row>
    <row r="41" spans="1:11" ht="95.25" customHeight="1">
      <c r="A41" s="124" t="s">
        <v>13</v>
      </c>
      <c r="B41" s="2">
        <v>92809</v>
      </c>
      <c r="C41" s="2" t="s">
        <v>6</v>
      </c>
      <c r="D41" s="2" t="s">
        <v>5</v>
      </c>
      <c r="E41" s="62" t="s">
        <v>149</v>
      </c>
      <c r="F41" s="89" t="s">
        <v>3</v>
      </c>
      <c r="G41" s="89">
        <f>'[11]MEMORIAL QUANT. CBUQ'!K56</f>
        <v>0</v>
      </c>
      <c r="H41" s="89">
        <v>37.54</v>
      </c>
      <c r="I41" s="89">
        <f t="shared" si="6"/>
        <v>45.412138</v>
      </c>
      <c r="J41" s="26">
        <f t="shared" si="7"/>
        <v>0</v>
      </c>
      <c r="K41" s="89">
        <f t="shared" si="9"/>
        <v>0</v>
      </c>
    </row>
    <row r="42" spans="1:11" ht="45">
      <c r="A42" s="124" t="s">
        <v>11</v>
      </c>
      <c r="B42" s="4">
        <v>95290</v>
      </c>
      <c r="C42" s="2" t="s">
        <v>6</v>
      </c>
      <c r="D42" s="2" t="s">
        <v>5</v>
      </c>
      <c r="E42" s="63" t="s">
        <v>23</v>
      </c>
      <c r="F42" s="26" t="s">
        <v>22</v>
      </c>
      <c r="G42" s="89">
        <f>'[11]MEMORIAL QUANT. CBUQ'!K57</f>
        <v>0</v>
      </c>
      <c r="H42" s="89">
        <v>1.76</v>
      </c>
      <c r="I42" s="89">
        <f t="shared" si="6"/>
        <v>2.129072</v>
      </c>
      <c r="J42" s="26">
        <f t="shared" si="7"/>
        <v>0</v>
      </c>
      <c r="K42" s="89">
        <f t="shared" si="9"/>
        <v>0</v>
      </c>
    </row>
    <row r="43" spans="1:11" ht="30">
      <c r="A43" s="124" t="s">
        <v>8</v>
      </c>
      <c r="B43" s="2">
        <v>7793</v>
      </c>
      <c r="C43" s="2" t="s">
        <v>6</v>
      </c>
      <c r="D43" s="2" t="s">
        <v>10</v>
      </c>
      <c r="E43" s="62" t="s">
        <v>12</v>
      </c>
      <c r="F43" s="89" t="s">
        <v>3</v>
      </c>
      <c r="G43" s="89">
        <f>'[11]MEMORIAL QUANT. CBUQ'!K58</f>
        <v>0</v>
      </c>
      <c r="H43" s="89">
        <v>104.87</v>
      </c>
      <c r="I43" s="89">
        <f t="shared" si="6"/>
        <v>119.57277400000001</v>
      </c>
      <c r="J43" s="26">
        <f t="shared" si="7"/>
        <v>0</v>
      </c>
      <c r="K43" s="89">
        <f t="shared" si="9"/>
        <v>0</v>
      </c>
    </row>
    <row r="44" spans="1:11" ht="165">
      <c r="A44" s="124" t="s">
        <v>7</v>
      </c>
      <c r="B44" s="2">
        <v>90106</v>
      </c>
      <c r="C44" s="2" t="s">
        <v>6</v>
      </c>
      <c r="D44" s="2" t="s">
        <v>5</v>
      </c>
      <c r="E44" s="63" t="s">
        <v>157</v>
      </c>
      <c r="F44" s="26" t="s">
        <v>25</v>
      </c>
      <c r="G44" s="89">
        <f>'[11]MEMORIAL QUANT. CBUQ'!K59</f>
        <v>0</v>
      </c>
      <c r="H44" s="89">
        <v>10.22</v>
      </c>
      <c r="I44" s="89">
        <f t="shared" si="6"/>
        <v>12.363134</v>
      </c>
      <c r="J44" s="26">
        <f t="shared" si="7"/>
        <v>0</v>
      </c>
      <c r="K44" s="89">
        <f t="shared" si="9"/>
        <v>0</v>
      </c>
    </row>
    <row r="45" spans="1:11" ht="89.25" customHeight="1">
      <c r="A45" s="124" t="s">
        <v>138</v>
      </c>
      <c r="B45" s="2">
        <v>94097</v>
      </c>
      <c r="C45" s="2" t="s">
        <v>6</v>
      </c>
      <c r="D45" s="2" t="s">
        <v>5</v>
      </c>
      <c r="E45" s="62" t="s">
        <v>28</v>
      </c>
      <c r="F45" s="89" t="s">
        <v>25</v>
      </c>
      <c r="G45" s="89">
        <f>'[11]MEMORIAL QUANT. CBUQ'!K60</f>
        <v>0</v>
      </c>
      <c r="H45" s="89">
        <v>4.6</v>
      </c>
      <c r="I45" s="89">
        <f t="shared" si="6"/>
        <v>5.56462</v>
      </c>
      <c r="J45" s="26">
        <f t="shared" si="7"/>
        <v>0</v>
      </c>
      <c r="K45" s="89">
        <f t="shared" si="9"/>
        <v>0</v>
      </c>
    </row>
    <row r="46" spans="1:11" ht="89.25" customHeight="1">
      <c r="A46" s="124" t="s">
        <v>139</v>
      </c>
      <c r="B46" s="2">
        <v>93378</v>
      </c>
      <c r="C46" s="2" t="s">
        <v>6</v>
      </c>
      <c r="D46" s="2" t="s">
        <v>5</v>
      </c>
      <c r="E46" s="62" t="s">
        <v>148</v>
      </c>
      <c r="F46" s="89" t="s">
        <v>25</v>
      </c>
      <c r="G46" s="89">
        <f>'[11]MEMORIAL QUANT. CBUQ'!K61</f>
        <v>0</v>
      </c>
      <c r="H46" s="89">
        <v>19.6</v>
      </c>
      <c r="I46" s="89">
        <f t="shared" si="6"/>
        <v>23.710120000000003</v>
      </c>
      <c r="J46" s="26">
        <f t="shared" si="7"/>
        <v>0</v>
      </c>
      <c r="K46" s="89">
        <f t="shared" si="9"/>
        <v>0</v>
      </c>
    </row>
    <row r="47" spans="1:11" ht="89.25" customHeight="1">
      <c r="A47" s="124" t="s">
        <v>140</v>
      </c>
      <c r="B47" s="2">
        <v>92811</v>
      </c>
      <c r="C47" s="2" t="s">
        <v>6</v>
      </c>
      <c r="D47" s="2" t="s">
        <v>5</v>
      </c>
      <c r="E47" s="62" t="s">
        <v>4</v>
      </c>
      <c r="F47" s="89" t="s">
        <v>3</v>
      </c>
      <c r="G47" s="89">
        <f>'[11]MEMORIAL QUANT. CBUQ'!K62</f>
        <v>0</v>
      </c>
      <c r="H47" s="89">
        <v>54.41</v>
      </c>
      <c r="I47" s="89">
        <f t="shared" si="6"/>
        <v>65.81977699999999</v>
      </c>
      <c r="J47" s="26">
        <f t="shared" si="7"/>
        <v>0</v>
      </c>
      <c r="K47" s="89">
        <f t="shared" si="9"/>
        <v>0</v>
      </c>
    </row>
    <row r="48" spans="1:11" ht="45">
      <c r="A48" s="124" t="s">
        <v>141</v>
      </c>
      <c r="B48" s="4">
        <v>95290</v>
      </c>
      <c r="C48" s="2" t="s">
        <v>6</v>
      </c>
      <c r="D48" s="2" t="s">
        <v>5</v>
      </c>
      <c r="E48" s="63" t="s">
        <v>23</v>
      </c>
      <c r="F48" s="26" t="s">
        <v>22</v>
      </c>
      <c r="G48" s="89">
        <f>'[11]MEMORIAL QUANT. CBUQ'!K63</f>
        <v>0</v>
      </c>
      <c r="H48" s="89">
        <v>1.76</v>
      </c>
      <c r="I48" s="89">
        <f t="shared" si="6"/>
        <v>2.129072</v>
      </c>
      <c r="J48" s="26">
        <f t="shared" si="7"/>
        <v>0</v>
      </c>
      <c r="K48" s="89">
        <f t="shared" si="9"/>
        <v>0</v>
      </c>
    </row>
    <row r="49" spans="1:11" ht="75">
      <c r="A49" s="124" t="s">
        <v>142</v>
      </c>
      <c r="B49" s="2">
        <v>83659</v>
      </c>
      <c r="C49" s="2" t="s">
        <v>20</v>
      </c>
      <c r="D49" s="2" t="s">
        <v>5</v>
      </c>
      <c r="E49" s="62" t="s">
        <v>19</v>
      </c>
      <c r="F49" s="89" t="s">
        <v>14</v>
      </c>
      <c r="G49" s="89">
        <f>'[11]MEMORIAL QUANT. CBUQ'!K64</f>
        <v>0</v>
      </c>
      <c r="H49" s="89">
        <v>694.56</v>
      </c>
      <c r="I49" s="89">
        <f t="shared" si="6"/>
        <v>840.2092319999999</v>
      </c>
      <c r="J49" s="26">
        <f t="shared" si="7"/>
        <v>0</v>
      </c>
      <c r="K49" s="89">
        <f t="shared" si="8"/>
        <v>0</v>
      </c>
    </row>
    <row r="50" spans="1:11" ht="75">
      <c r="A50" s="124" t="s">
        <v>143</v>
      </c>
      <c r="B50" s="2" t="s">
        <v>150</v>
      </c>
      <c r="C50" s="2" t="s">
        <v>6</v>
      </c>
      <c r="D50" s="2" t="s">
        <v>5</v>
      </c>
      <c r="E50" s="62" t="s">
        <v>17</v>
      </c>
      <c r="F50" s="89" t="s">
        <v>14</v>
      </c>
      <c r="G50" s="89">
        <f>'[11]MEMORIAL QUANT. CBUQ'!K65</f>
        <v>0</v>
      </c>
      <c r="H50" s="89">
        <v>332.61</v>
      </c>
      <c r="I50" s="89">
        <f t="shared" si="6"/>
        <v>402.358317</v>
      </c>
      <c r="J50" s="26">
        <f t="shared" si="7"/>
        <v>0</v>
      </c>
      <c r="K50" s="89">
        <f t="shared" si="8"/>
        <v>0</v>
      </c>
    </row>
    <row r="51" spans="1:11" ht="60">
      <c r="A51" s="124" t="s">
        <v>144</v>
      </c>
      <c r="B51" s="2">
        <v>21090</v>
      </c>
      <c r="C51" s="2" t="s">
        <v>6</v>
      </c>
      <c r="D51" s="2" t="s">
        <v>10</v>
      </c>
      <c r="E51" s="62" t="s">
        <v>15</v>
      </c>
      <c r="F51" s="89" t="s">
        <v>14</v>
      </c>
      <c r="G51" s="89">
        <f>'[11]MEMORIAL QUANT. CBUQ'!K66</f>
        <v>0</v>
      </c>
      <c r="H51" s="89">
        <v>431.62</v>
      </c>
      <c r="I51" s="89">
        <f t="shared" si="6"/>
        <v>492.133124</v>
      </c>
      <c r="J51" s="26">
        <f t="shared" si="7"/>
        <v>0</v>
      </c>
      <c r="K51" s="89">
        <f t="shared" si="8"/>
        <v>0</v>
      </c>
    </row>
    <row r="52" spans="1:11" ht="15">
      <c r="A52" s="126" t="s">
        <v>2</v>
      </c>
      <c r="B52" s="127"/>
      <c r="C52" s="127"/>
      <c r="D52" s="127"/>
      <c r="E52" s="127"/>
      <c r="F52" s="127"/>
      <c r="G52" s="127"/>
      <c r="H52" s="127"/>
      <c r="I52" s="128"/>
      <c r="J52" s="54">
        <f>SUM(J32:J51)</f>
        <v>19861.856672</v>
      </c>
      <c r="K52" s="54">
        <f>SUM(K32:K51)</f>
        <v>24026.8880161184</v>
      </c>
    </row>
    <row r="53" spans="1:11" ht="17.25">
      <c r="A53" s="129" t="s">
        <v>1</v>
      </c>
      <c r="B53" s="129"/>
      <c r="C53" s="129"/>
      <c r="D53" s="129"/>
      <c r="E53" s="129"/>
      <c r="F53" s="129"/>
      <c r="G53" s="129"/>
      <c r="H53" s="129"/>
      <c r="I53" s="115"/>
      <c r="J53" s="138">
        <f>J14+J21+J24+J30+J52</f>
        <v>52862.898096000004</v>
      </c>
      <c r="K53" s="139"/>
    </row>
    <row r="54" spans="1:11" ht="17.25">
      <c r="A54" s="129" t="s">
        <v>0</v>
      </c>
      <c r="B54" s="129"/>
      <c r="C54" s="129"/>
      <c r="D54" s="129"/>
      <c r="E54" s="129"/>
      <c r="F54" s="129"/>
      <c r="G54" s="129"/>
      <c r="H54" s="129"/>
      <c r="I54" s="115"/>
      <c r="J54" s="138">
        <f>K14+K21+K24+K30+K52</f>
        <v>63908.934004981194</v>
      </c>
      <c r="K54" s="139"/>
    </row>
  </sheetData>
  <sheetProtection algorithmName="SHA-512" hashValue="YpLgvlKCQBV/uqMe9pA/KLto8SuvTTnKcDPk0YlVoS5sCghtc+o7hFwkx/v4YJnKfDksa+GVIwZX+GA9Z76GLA==" saltValue="Ztlqnw09Y7YhWnrEjriVOg==" spinCount="100000" sheet="1" objects="1" scenarios="1"/>
  <autoFilter ref="A8:K54"/>
  <mergeCells count="15">
    <mergeCell ref="A7:K7"/>
    <mergeCell ref="A1:J1"/>
    <mergeCell ref="A2:K2"/>
    <mergeCell ref="A3:J3"/>
    <mergeCell ref="I4:J4"/>
    <mergeCell ref="I5:J5"/>
    <mergeCell ref="J53:K53"/>
    <mergeCell ref="A54:H54"/>
    <mergeCell ref="J54:K54"/>
    <mergeCell ref="A14:I14"/>
    <mergeCell ref="A21:I21"/>
    <mergeCell ref="A24:I24"/>
    <mergeCell ref="A30:I30"/>
    <mergeCell ref="A52:I52"/>
    <mergeCell ref="A53:H53"/>
  </mergeCells>
  <printOptions/>
  <pageMargins left="0.5118110236220472" right="0.5118110236220472" top="1.3779527559055118" bottom="1.1811023622047245" header="0.31496062992125984" footer="0.31496062992125984"/>
  <pageSetup horizontalDpi="360" verticalDpi="360" orientation="portrait" paperSize="9" scale="61" r:id="rId2"/>
  <headerFooter scaleWithDoc="0">
    <oddHeader>&amp;C&amp;G</oddHeader>
    <oddFooter>&amp;C&amp;G&amp;R&amp;G</oddFooter>
  </headerFooter>
  <legacyDrawingHF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view="pageBreakPreview" zoomScale="115" zoomScaleSheetLayoutView="115" workbookViewId="0" topLeftCell="A1">
      <selection activeCell="N54" sqref="N54"/>
    </sheetView>
  </sheetViews>
  <sheetFormatPr defaultColWidth="9.140625" defaultRowHeight="15"/>
  <cols>
    <col min="1" max="1" width="9.140625" style="30" customWidth="1"/>
    <col min="2" max="2" width="10.57421875" style="30" customWidth="1"/>
    <col min="3" max="3" width="9.140625" style="30" customWidth="1"/>
    <col min="4" max="4" width="12.140625" style="30" customWidth="1"/>
    <col min="5" max="5" width="30.57421875" style="30" customWidth="1"/>
    <col min="6" max="6" width="6.7109375" style="30" customWidth="1"/>
    <col min="7" max="7" width="17.421875" style="30" customWidth="1"/>
    <col min="8" max="8" width="14.421875" style="30" customWidth="1"/>
    <col min="9" max="9" width="11.8515625" style="30" customWidth="1"/>
    <col min="10" max="11" width="14.421875" style="30" customWidth="1"/>
    <col min="12" max="16384" width="9.140625" style="30" customWidth="1"/>
  </cols>
  <sheetData>
    <row r="1" spans="1:11" ht="18.75">
      <c r="A1" s="130" t="s">
        <v>70</v>
      </c>
      <c r="B1" s="131"/>
      <c r="C1" s="131"/>
      <c r="D1" s="131"/>
      <c r="E1" s="131"/>
      <c r="F1" s="131"/>
      <c r="G1" s="131"/>
      <c r="H1" s="131"/>
      <c r="I1" s="131"/>
      <c r="J1" s="131"/>
      <c r="K1" s="113"/>
    </row>
    <row r="2" spans="1:11" ht="18.75">
      <c r="A2" s="143" t="str">
        <f>'[11]CBUQ NÃO DESONERADA'!A2:K2</f>
        <v>PREFEITURA MUNICIPAL DE OURÉM</v>
      </c>
      <c r="B2" s="144"/>
      <c r="C2" s="144"/>
      <c r="D2" s="144"/>
      <c r="E2" s="144"/>
      <c r="F2" s="144"/>
      <c r="G2" s="144"/>
      <c r="H2" s="144"/>
      <c r="I2" s="144"/>
      <c r="J2" s="144"/>
      <c r="K2" s="117"/>
    </row>
    <row r="3" spans="1:11" ht="18.75">
      <c r="A3" s="132" t="s">
        <v>69</v>
      </c>
      <c r="B3" s="133"/>
      <c r="C3" s="133"/>
      <c r="D3" s="133"/>
      <c r="E3" s="133"/>
      <c r="F3" s="133"/>
      <c r="G3" s="133"/>
      <c r="H3" s="133"/>
      <c r="I3" s="133"/>
      <c r="J3" s="133"/>
      <c r="K3" s="18"/>
    </row>
    <row r="4" spans="1:11" ht="18.75">
      <c r="A4" s="17"/>
      <c r="B4" s="122"/>
      <c r="C4" s="122"/>
      <c r="D4" s="122"/>
      <c r="E4" s="122"/>
      <c r="F4" s="122"/>
      <c r="G4" s="122"/>
      <c r="H4" s="122"/>
      <c r="I4" s="137" t="s">
        <v>68</v>
      </c>
      <c r="J4" s="137"/>
      <c r="K4" s="114">
        <v>14.02</v>
      </c>
    </row>
    <row r="5" spans="1:11" ht="15">
      <c r="A5" s="15" t="s">
        <v>105</v>
      </c>
      <c r="B5" s="14"/>
      <c r="C5" s="14"/>
      <c r="D5" s="14"/>
      <c r="E5" s="14"/>
      <c r="F5" s="14"/>
      <c r="G5" s="14"/>
      <c r="H5" s="37"/>
      <c r="I5" s="137" t="s">
        <v>66</v>
      </c>
      <c r="J5" s="137"/>
      <c r="K5" s="114">
        <v>27.03</v>
      </c>
    </row>
    <row r="6" spans="1:11" ht="15">
      <c r="A6" s="15"/>
      <c r="B6" s="14"/>
      <c r="C6" s="14"/>
      <c r="D6" s="14"/>
      <c r="E6" s="14"/>
      <c r="F6" s="14"/>
      <c r="G6" s="14"/>
      <c r="H6" s="37"/>
      <c r="I6" s="37"/>
      <c r="J6" s="116"/>
      <c r="K6" s="12"/>
    </row>
    <row r="7" spans="1:13" ht="18.75">
      <c r="A7" s="134" t="str">
        <f>'[11]CBUQ NÃO DESONERADA'!A7:K7</f>
        <v>RUA A (Trecho: Entre Tv. 2 e Tv. 5)</v>
      </c>
      <c r="B7" s="135"/>
      <c r="C7" s="135"/>
      <c r="D7" s="135"/>
      <c r="E7" s="135"/>
      <c r="F7" s="135"/>
      <c r="G7" s="135"/>
      <c r="H7" s="135"/>
      <c r="I7" s="135"/>
      <c r="J7" s="135"/>
      <c r="K7" s="136"/>
      <c r="M7" s="40"/>
    </row>
    <row r="8" spans="1:11" ht="51.75">
      <c r="A8" s="115" t="s">
        <v>65</v>
      </c>
      <c r="B8" s="115" t="s">
        <v>64</v>
      </c>
      <c r="C8" s="115" t="s">
        <v>63</v>
      </c>
      <c r="D8" s="10" t="s">
        <v>62</v>
      </c>
      <c r="E8" s="115" t="s">
        <v>61</v>
      </c>
      <c r="F8" s="115" t="s">
        <v>60</v>
      </c>
      <c r="G8" s="10" t="s">
        <v>59</v>
      </c>
      <c r="H8" s="10" t="s">
        <v>106</v>
      </c>
      <c r="I8" s="10" t="s">
        <v>58</v>
      </c>
      <c r="J8" s="52" t="s">
        <v>57</v>
      </c>
      <c r="K8" s="52" t="s">
        <v>56</v>
      </c>
    </row>
    <row r="9" spans="1:11" ht="21" customHeight="1">
      <c r="A9" s="118">
        <v>1</v>
      </c>
      <c r="B9" s="41"/>
      <c r="C9" s="41"/>
      <c r="D9" s="41"/>
      <c r="E9" s="123" t="s">
        <v>55</v>
      </c>
      <c r="F9" s="42"/>
      <c r="G9" s="42"/>
      <c r="H9" s="43"/>
      <c r="I9" s="43"/>
      <c r="J9" s="55"/>
      <c r="K9" s="55"/>
    </row>
    <row r="10" spans="1:11" ht="30">
      <c r="A10" s="44" t="s">
        <v>54</v>
      </c>
      <c r="B10" s="45">
        <v>72961</v>
      </c>
      <c r="C10" s="45" t="s">
        <v>6</v>
      </c>
      <c r="D10" s="45" t="s">
        <v>5</v>
      </c>
      <c r="E10" s="84" t="s">
        <v>53</v>
      </c>
      <c r="F10" s="44" t="s">
        <v>27</v>
      </c>
      <c r="G10" s="89">
        <f>'[11]MEMORIAL QUANT. CBUQ'!I9</f>
        <v>805.56</v>
      </c>
      <c r="H10" s="46">
        <v>1.2</v>
      </c>
      <c r="I10" s="46">
        <f>IF(D10="S",($K$5/100)*H10,($K$4/100)*H10)+H10</f>
        <v>1.52436</v>
      </c>
      <c r="J10" s="56">
        <f>G10*H10</f>
        <v>966.6719999999999</v>
      </c>
      <c r="K10" s="56">
        <f>I10*G10</f>
        <v>1227.9634416</v>
      </c>
    </row>
    <row r="11" spans="1:11" ht="90">
      <c r="A11" s="44" t="s">
        <v>52</v>
      </c>
      <c r="B11" s="88">
        <v>96387</v>
      </c>
      <c r="C11" s="45" t="s">
        <v>6</v>
      </c>
      <c r="D11" s="45" t="s">
        <v>5</v>
      </c>
      <c r="E11" s="84" t="s">
        <v>51</v>
      </c>
      <c r="F11" s="44" t="s">
        <v>25</v>
      </c>
      <c r="G11" s="89">
        <f>'[11]MEMORIAL QUANT. CBUQ'!I10</f>
        <v>120.83399999999999</v>
      </c>
      <c r="H11" s="46">
        <v>6.23</v>
      </c>
      <c r="I11" s="46">
        <f aca="true" t="shared" si="0" ref="I11:I13">IF(D11="S",($K$5/100)*H11,($K$4/100)*H11)+H11</f>
        <v>7.913969000000001</v>
      </c>
      <c r="J11" s="56">
        <f aca="true" t="shared" si="1" ref="J11:J13">G11*H11</f>
        <v>752.7958199999999</v>
      </c>
      <c r="K11" s="56">
        <f aca="true" t="shared" si="2" ref="K11:K13">I11*G11</f>
        <v>956.276530146</v>
      </c>
    </row>
    <row r="12" spans="1:11" ht="60">
      <c r="A12" s="44" t="s">
        <v>95</v>
      </c>
      <c r="B12" s="88" t="s">
        <v>97</v>
      </c>
      <c r="C12" s="45" t="s">
        <v>6</v>
      </c>
      <c r="D12" s="45" t="s">
        <v>5</v>
      </c>
      <c r="E12" s="84" t="s">
        <v>98</v>
      </c>
      <c r="F12" s="44" t="s">
        <v>25</v>
      </c>
      <c r="G12" s="89">
        <f>'[11]MEMORIAL QUANT. CBUQ'!I11</f>
        <v>120.83399999999999</v>
      </c>
      <c r="H12" s="46">
        <v>4.33</v>
      </c>
      <c r="I12" s="46">
        <f t="shared" si="0"/>
        <v>5.500399</v>
      </c>
      <c r="J12" s="56">
        <f t="shared" si="1"/>
        <v>523.2112199999999</v>
      </c>
      <c r="K12" s="56">
        <f t="shared" si="2"/>
        <v>664.6352127659999</v>
      </c>
    </row>
    <row r="13" spans="1:11" ht="60">
      <c r="A13" s="44" t="s">
        <v>96</v>
      </c>
      <c r="B13" s="48">
        <v>72838</v>
      </c>
      <c r="C13" s="45" t="s">
        <v>6</v>
      </c>
      <c r="D13" s="45" t="s">
        <v>5</v>
      </c>
      <c r="E13" s="63" t="s">
        <v>109</v>
      </c>
      <c r="F13" s="47" t="s">
        <v>99</v>
      </c>
      <c r="G13" s="89">
        <f>'[11]MEMORIAL QUANT. CBUQ'!I12</f>
        <v>533.602944</v>
      </c>
      <c r="H13" s="46">
        <v>0.83</v>
      </c>
      <c r="I13" s="46">
        <f t="shared" si="0"/>
        <v>1.054349</v>
      </c>
      <c r="J13" s="56">
        <f t="shared" si="1"/>
        <v>442.89044351999996</v>
      </c>
      <c r="K13" s="56">
        <f t="shared" si="2"/>
        <v>562.603730403456</v>
      </c>
    </row>
    <row r="14" spans="1:11" ht="15">
      <c r="A14" s="126" t="s">
        <v>2</v>
      </c>
      <c r="B14" s="127"/>
      <c r="C14" s="127"/>
      <c r="D14" s="127"/>
      <c r="E14" s="127"/>
      <c r="F14" s="127"/>
      <c r="G14" s="127"/>
      <c r="H14" s="127"/>
      <c r="I14" s="128"/>
      <c r="J14" s="56">
        <f>SUM(J10:J13)</f>
        <v>2685.56948352</v>
      </c>
      <c r="K14" s="56">
        <f>SUM(K10:K13)</f>
        <v>3411.478914915456</v>
      </c>
    </row>
    <row r="15" spans="1:11" ht="33" customHeight="1">
      <c r="A15" s="118">
        <v>2</v>
      </c>
      <c r="B15" s="41"/>
      <c r="C15" s="41"/>
      <c r="D15" s="41"/>
      <c r="E15" s="123" t="s">
        <v>50</v>
      </c>
      <c r="F15" s="42"/>
      <c r="G15" s="42"/>
      <c r="H15" s="43"/>
      <c r="I15" s="43"/>
      <c r="J15" s="55"/>
      <c r="K15" s="55"/>
    </row>
    <row r="16" spans="1:11" ht="30">
      <c r="A16" s="47" t="s">
        <v>49</v>
      </c>
      <c r="B16" s="48">
        <v>96401</v>
      </c>
      <c r="C16" s="48" t="s">
        <v>6</v>
      </c>
      <c r="D16" s="48" t="s">
        <v>5</v>
      </c>
      <c r="E16" s="85" t="s">
        <v>100</v>
      </c>
      <c r="F16" s="47" t="s">
        <v>27</v>
      </c>
      <c r="G16" s="26">
        <f>'[11]MEMORIAL QUANT. CBUQ'!H16</f>
        <v>685</v>
      </c>
      <c r="H16" s="49">
        <v>4.28</v>
      </c>
      <c r="I16" s="46">
        <f aca="true" t="shared" si="3" ref="I16:I20">IF(D16="S",($K$5/100)*H16,($K$4/100)*H16)+H16</f>
        <v>5.436884</v>
      </c>
      <c r="J16" s="57">
        <f>G16*H16</f>
        <v>2931.8</v>
      </c>
      <c r="K16" s="56">
        <f>I16*G16</f>
        <v>3724.26554</v>
      </c>
    </row>
    <row r="17" spans="1:11" ht="75">
      <c r="A17" s="47" t="s">
        <v>48</v>
      </c>
      <c r="B17" s="48">
        <v>72840</v>
      </c>
      <c r="C17" s="48" t="s">
        <v>6</v>
      </c>
      <c r="D17" s="48" t="s">
        <v>5</v>
      </c>
      <c r="E17" s="63" t="s">
        <v>145</v>
      </c>
      <c r="F17" s="47" t="s">
        <v>99</v>
      </c>
      <c r="G17" s="26">
        <f>'[11]MEMORIAL QUANT. CBUQ'!H17</f>
        <v>59.184</v>
      </c>
      <c r="H17" s="49">
        <v>0.56</v>
      </c>
      <c r="I17" s="46">
        <f t="shared" si="3"/>
        <v>0.711368</v>
      </c>
      <c r="J17" s="57">
        <f>G17*H17</f>
        <v>33.14304</v>
      </c>
      <c r="K17" s="56">
        <f>I17*G17</f>
        <v>42.101603712</v>
      </c>
    </row>
    <row r="18" spans="1:11" ht="75">
      <c r="A18" s="44" t="s">
        <v>47</v>
      </c>
      <c r="B18" s="45">
        <v>95996</v>
      </c>
      <c r="C18" s="45" t="s">
        <v>6</v>
      </c>
      <c r="D18" s="45" t="s">
        <v>5</v>
      </c>
      <c r="E18" s="84" t="s">
        <v>46</v>
      </c>
      <c r="F18" s="44" t="s">
        <v>25</v>
      </c>
      <c r="G18" s="89">
        <f>'[11]MEMORIAL QUANT. CBUQ'!H18</f>
        <v>34.25</v>
      </c>
      <c r="H18" s="46">
        <v>641.91</v>
      </c>
      <c r="I18" s="46">
        <f t="shared" si="3"/>
        <v>815.418273</v>
      </c>
      <c r="J18" s="57">
        <f>G18*H18</f>
        <v>21985.4175</v>
      </c>
      <c r="K18" s="56">
        <f>I18*G18</f>
        <v>27928.07585025</v>
      </c>
    </row>
    <row r="19" spans="1:11" ht="60">
      <c r="A19" s="44" t="s">
        <v>45</v>
      </c>
      <c r="B19" s="48">
        <v>95303</v>
      </c>
      <c r="C19" s="48" t="s">
        <v>6</v>
      </c>
      <c r="D19" s="48" t="s">
        <v>5</v>
      </c>
      <c r="E19" s="85" t="s">
        <v>44</v>
      </c>
      <c r="F19" s="47" t="s">
        <v>22</v>
      </c>
      <c r="G19" s="89">
        <f>'[11]MEMORIAL QUANT. CBUQ'!H19</f>
        <v>2466</v>
      </c>
      <c r="H19" s="46">
        <v>0.95</v>
      </c>
      <c r="I19" s="46">
        <f t="shared" si="3"/>
        <v>1.206785</v>
      </c>
      <c r="J19" s="57">
        <f>G19*H19</f>
        <v>2342.7</v>
      </c>
      <c r="K19" s="56">
        <f>I19*G19</f>
        <v>2975.93181</v>
      </c>
    </row>
    <row r="20" spans="1:11" ht="45">
      <c r="A20" s="44" t="s">
        <v>43</v>
      </c>
      <c r="B20" s="45">
        <v>94963</v>
      </c>
      <c r="C20" s="45" t="s">
        <v>6</v>
      </c>
      <c r="D20" s="45" t="s">
        <v>5</v>
      </c>
      <c r="E20" s="93" t="s">
        <v>146</v>
      </c>
      <c r="F20" s="44" t="s">
        <v>25</v>
      </c>
      <c r="G20" s="89">
        <f>'[11]MEMORIAL QUANT. CBUQ'!G22:H22</f>
        <v>0.42336</v>
      </c>
      <c r="H20" s="50">
        <v>339.24</v>
      </c>
      <c r="I20" s="46">
        <f t="shared" si="3"/>
        <v>430.936572</v>
      </c>
      <c r="J20" s="57">
        <f>G20*H20</f>
        <v>143.6206464</v>
      </c>
      <c r="K20" s="56">
        <f>I20*G20</f>
        <v>182.44130712192</v>
      </c>
    </row>
    <row r="21" spans="1:11" ht="15">
      <c r="A21" s="140" t="s">
        <v>2</v>
      </c>
      <c r="B21" s="141"/>
      <c r="C21" s="141"/>
      <c r="D21" s="141"/>
      <c r="E21" s="141"/>
      <c r="F21" s="141"/>
      <c r="G21" s="141"/>
      <c r="H21" s="141"/>
      <c r="I21" s="142"/>
      <c r="J21" s="56">
        <f>SUM(J16:J20)</f>
        <v>27436.6811864</v>
      </c>
      <c r="K21" s="56">
        <f>SUM(K16:K20)</f>
        <v>34852.816111083914</v>
      </c>
    </row>
    <row r="22" spans="1:11" ht="15" customHeight="1">
      <c r="A22" s="118">
        <v>3</v>
      </c>
      <c r="B22" s="41"/>
      <c r="C22" s="41"/>
      <c r="D22" s="41"/>
      <c r="E22" s="123" t="s">
        <v>42</v>
      </c>
      <c r="F22" s="42"/>
      <c r="G22" s="42"/>
      <c r="H22" s="43"/>
      <c r="I22" s="43"/>
      <c r="J22" s="55"/>
      <c r="K22" s="55"/>
    </row>
    <row r="23" spans="1:11" ht="105">
      <c r="A23" s="44" t="s">
        <v>41</v>
      </c>
      <c r="B23" s="45">
        <v>94996</v>
      </c>
      <c r="C23" s="45" t="s">
        <v>6</v>
      </c>
      <c r="D23" s="45" t="s">
        <v>5</v>
      </c>
      <c r="E23" s="62" t="s">
        <v>113</v>
      </c>
      <c r="F23" s="44" t="s">
        <v>27</v>
      </c>
      <c r="G23" s="89">
        <f>'[11]MEMORIAL QUANT. CBUQ'!I26</f>
        <v>8.16</v>
      </c>
      <c r="H23" s="46">
        <v>80.97</v>
      </c>
      <c r="I23" s="46">
        <f aca="true" t="shared" si="4" ref="I23">IF(D23="S",($K$5/100)*H23,($K$4/100)*H23)+H23</f>
        <v>102.856191</v>
      </c>
      <c r="J23" s="56">
        <f>G23*H23</f>
        <v>660.7152</v>
      </c>
      <c r="K23" s="56">
        <f>G23*I23</f>
        <v>839.30651856</v>
      </c>
    </row>
    <row r="24" spans="1:11" ht="15">
      <c r="A24" s="126" t="s">
        <v>2</v>
      </c>
      <c r="B24" s="127"/>
      <c r="C24" s="127"/>
      <c r="D24" s="127"/>
      <c r="E24" s="127"/>
      <c r="F24" s="127"/>
      <c r="G24" s="127"/>
      <c r="H24" s="127"/>
      <c r="I24" s="128"/>
      <c r="J24" s="56">
        <f>J23</f>
        <v>660.7152</v>
      </c>
      <c r="K24" s="56">
        <f>K23</f>
        <v>839.30651856</v>
      </c>
    </row>
    <row r="25" spans="1:11" ht="21" customHeight="1">
      <c r="A25" s="118">
        <v>4</v>
      </c>
      <c r="B25" s="123"/>
      <c r="C25" s="123"/>
      <c r="D25" s="123"/>
      <c r="E25" s="123" t="s">
        <v>40</v>
      </c>
      <c r="F25" s="42"/>
      <c r="G25" s="42"/>
      <c r="H25" s="43"/>
      <c r="I25" s="43"/>
      <c r="J25" s="55"/>
      <c r="K25" s="55"/>
    </row>
    <row r="26" spans="1:11" ht="75">
      <c r="A26" s="44" t="s">
        <v>39</v>
      </c>
      <c r="B26" s="45">
        <v>72947</v>
      </c>
      <c r="C26" s="45" t="s">
        <v>6</v>
      </c>
      <c r="D26" s="45" t="s">
        <v>5</v>
      </c>
      <c r="E26" s="62" t="s">
        <v>147</v>
      </c>
      <c r="F26" s="44" t="s">
        <v>27</v>
      </c>
      <c r="G26" s="89">
        <f>SUM('[11]MEMORIAL QUANT. CBUQ'!G30:G31)</f>
        <v>58.74</v>
      </c>
      <c r="H26" s="46">
        <v>24.57</v>
      </c>
      <c r="I26" s="46">
        <f aca="true" t="shared" si="5" ref="I26:I29">IF(D26="S",($K$5/100)*H26,($K$4/100)*H26)+H26</f>
        <v>31.211271</v>
      </c>
      <c r="J26" s="56">
        <f>G26*H26</f>
        <v>1443.2418</v>
      </c>
      <c r="K26" s="56">
        <f>I26*G26</f>
        <v>1833.35005854</v>
      </c>
    </row>
    <row r="27" spans="1:11" ht="45">
      <c r="A27" s="124" t="s">
        <v>38</v>
      </c>
      <c r="B27" s="88">
        <v>36178</v>
      </c>
      <c r="C27" s="88" t="s">
        <v>6</v>
      </c>
      <c r="D27" s="88" t="s">
        <v>10</v>
      </c>
      <c r="E27" s="92" t="s">
        <v>122</v>
      </c>
      <c r="F27" s="90" t="s">
        <v>14</v>
      </c>
      <c r="G27" s="91">
        <f>'[11]MEMORIAL QUANT. CBUQ'!G32</f>
        <v>11.999999999999998</v>
      </c>
      <c r="H27" s="46">
        <v>6.67</v>
      </c>
      <c r="I27" s="46">
        <f t="shared" si="5"/>
        <v>7.605134</v>
      </c>
      <c r="J27" s="56">
        <f>G27*H27</f>
        <v>80.03999999999999</v>
      </c>
      <c r="K27" s="56">
        <f>I27*G27</f>
        <v>91.26160799999998</v>
      </c>
    </row>
    <row r="28" spans="1:11" ht="30">
      <c r="A28" s="44" t="s">
        <v>37</v>
      </c>
      <c r="B28" s="45">
        <v>34723</v>
      </c>
      <c r="C28" s="45" t="s">
        <v>6</v>
      </c>
      <c r="D28" s="45" t="s">
        <v>10</v>
      </c>
      <c r="E28" s="84" t="s">
        <v>36</v>
      </c>
      <c r="F28" s="44" t="s">
        <v>27</v>
      </c>
      <c r="G28" s="89">
        <f>SUM('[11]MEMORIAL QUANT. CBUQ'!G35:G38)</f>
        <v>0.55</v>
      </c>
      <c r="H28" s="46">
        <v>519.75</v>
      </c>
      <c r="I28" s="46">
        <f t="shared" si="5"/>
        <v>592.61895</v>
      </c>
      <c r="J28" s="56">
        <f>G28*H28</f>
        <v>285.8625</v>
      </c>
      <c r="K28" s="56">
        <f>I28*G28</f>
        <v>325.94042250000007</v>
      </c>
    </row>
    <row r="29" spans="1:11" ht="60">
      <c r="A29" s="65" t="s">
        <v>132</v>
      </c>
      <c r="B29" s="45">
        <v>21013</v>
      </c>
      <c r="C29" s="67" t="s">
        <v>6</v>
      </c>
      <c r="D29" s="67" t="s">
        <v>10</v>
      </c>
      <c r="E29" s="92" t="s">
        <v>153</v>
      </c>
      <c r="F29" s="65" t="s">
        <v>3</v>
      </c>
      <c r="G29" s="89">
        <f>'[11]MEMORIAL QUANT. CBUQ'!G41</f>
        <v>8.399999999999999</v>
      </c>
      <c r="H29" s="46">
        <v>33.31</v>
      </c>
      <c r="I29" s="46">
        <f t="shared" si="5"/>
        <v>37.980062000000004</v>
      </c>
      <c r="J29" s="56">
        <f>G29*H29</f>
        <v>279.804</v>
      </c>
      <c r="K29" s="56">
        <f>G29*I29</f>
        <v>319.0325208</v>
      </c>
    </row>
    <row r="30" spans="1:11" ht="15.75" customHeight="1">
      <c r="A30" s="126" t="s">
        <v>2</v>
      </c>
      <c r="B30" s="127"/>
      <c r="C30" s="127"/>
      <c r="D30" s="127"/>
      <c r="E30" s="127"/>
      <c r="F30" s="127"/>
      <c r="G30" s="127"/>
      <c r="H30" s="127"/>
      <c r="I30" s="128"/>
      <c r="J30" s="56">
        <f>SUM(J26:J29)</f>
        <v>2088.9483</v>
      </c>
      <c r="K30" s="56">
        <f>SUM(K26:K29)</f>
        <v>2569.58460984</v>
      </c>
    </row>
    <row r="31" spans="1:11" ht="15">
      <c r="A31" s="118">
        <v>5</v>
      </c>
      <c r="B31" s="41"/>
      <c r="C31" s="41"/>
      <c r="D31" s="41"/>
      <c r="E31" s="123" t="s">
        <v>35</v>
      </c>
      <c r="F31" s="42"/>
      <c r="G31" s="42"/>
      <c r="H31" s="43"/>
      <c r="I31" s="43"/>
      <c r="J31" s="55"/>
      <c r="K31" s="55"/>
    </row>
    <row r="32" spans="1:11" ht="60">
      <c r="A32" s="47" t="s">
        <v>34</v>
      </c>
      <c r="B32" s="45">
        <v>94265</v>
      </c>
      <c r="C32" s="45" t="s">
        <v>6</v>
      </c>
      <c r="D32" s="48" t="s">
        <v>5</v>
      </c>
      <c r="E32" s="84" t="s">
        <v>33</v>
      </c>
      <c r="F32" s="47" t="s">
        <v>3</v>
      </c>
      <c r="G32" s="26">
        <f>'[11]MEMORIAL QUANT. CBUQ'!K46</f>
        <v>274</v>
      </c>
      <c r="H32" s="49">
        <v>30.08</v>
      </c>
      <c r="I32" s="46">
        <f aca="true" t="shared" si="6" ref="I32:I51">IF(D32="S",($K$5/100)*H32,($K$4/100)*H32)+H32</f>
        <v>38.210623999999996</v>
      </c>
      <c r="J32" s="57">
        <f aca="true" t="shared" si="7" ref="J32:J51">G32*H32</f>
        <v>8241.92</v>
      </c>
      <c r="K32" s="56">
        <f aca="true" t="shared" si="8" ref="K32:K51">I32*G32</f>
        <v>10469.710975999998</v>
      </c>
    </row>
    <row r="33" spans="1:11" ht="60">
      <c r="A33" s="44" t="s">
        <v>32</v>
      </c>
      <c r="B33" s="45">
        <v>94281</v>
      </c>
      <c r="C33" s="45" t="s">
        <v>6</v>
      </c>
      <c r="D33" s="45" t="s">
        <v>5</v>
      </c>
      <c r="E33" s="84" t="s">
        <v>31</v>
      </c>
      <c r="F33" s="44" t="s">
        <v>3</v>
      </c>
      <c r="G33" s="89">
        <f>'[11]MEMORIAL QUANT. CBUQ'!K47</f>
        <v>274</v>
      </c>
      <c r="H33" s="46">
        <v>35.81</v>
      </c>
      <c r="I33" s="46">
        <f t="shared" si="6"/>
        <v>45.489443</v>
      </c>
      <c r="J33" s="57">
        <f t="shared" si="7"/>
        <v>9811.94</v>
      </c>
      <c r="K33" s="56">
        <f t="shared" si="8"/>
        <v>12464.107382</v>
      </c>
    </row>
    <row r="34" spans="1:11" ht="165">
      <c r="A34" s="124" t="s">
        <v>30</v>
      </c>
      <c r="B34" s="2">
        <v>90105</v>
      </c>
      <c r="C34" s="2" t="s">
        <v>6</v>
      </c>
      <c r="D34" s="2" t="s">
        <v>5</v>
      </c>
      <c r="E34" s="62" t="s">
        <v>151</v>
      </c>
      <c r="F34" s="44" t="s">
        <v>25</v>
      </c>
      <c r="G34" s="89">
        <f>'[11]MEMORIAL QUANT. CBUQ'!K48</f>
        <v>18.084</v>
      </c>
      <c r="H34" s="46">
        <v>11.38</v>
      </c>
      <c r="I34" s="46">
        <f t="shared" si="6"/>
        <v>14.456014000000001</v>
      </c>
      <c r="J34" s="57">
        <f t="shared" si="7"/>
        <v>205.79592000000002</v>
      </c>
      <c r="K34" s="56">
        <f t="shared" si="8"/>
        <v>261.422557176</v>
      </c>
    </row>
    <row r="35" spans="1:11" ht="60">
      <c r="A35" s="44" t="s">
        <v>29</v>
      </c>
      <c r="B35" s="45">
        <v>94097</v>
      </c>
      <c r="C35" s="45" t="s">
        <v>6</v>
      </c>
      <c r="D35" s="45" t="s">
        <v>5</v>
      </c>
      <c r="E35" s="84" t="s">
        <v>28</v>
      </c>
      <c r="F35" s="44" t="s">
        <v>27</v>
      </c>
      <c r="G35" s="89">
        <f>'[11]MEMORIAL QUANT. CBUQ'!K49</f>
        <v>120.56</v>
      </c>
      <c r="H35" s="46">
        <v>4.15</v>
      </c>
      <c r="I35" s="46">
        <f t="shared" si="6"/>
        <v>5.271745</v>
      </c>
      <c r="J35" s="57">
        <f t="shared" si="7"/>
        <v>500.32400000000007</v>
      </c>
      <c r="K35" s="56">
        <f t="shared" si="8"/>
        <v>635.5615772</v>
      </c>
    </row>
    <row r="36" spans="1:11" ht="45">
      <c r="A36" s="65" t="s">
        <v>26</v>
      </c>
      <c r="B36" s="2">
        <v>95290</v>
      </c>
      <c r="C36" s="2" t="s">
        <v>6</v>
      </c>
      <c r="D36" s="2" t="s">
        <v>5</v>
      </c>
      <c r="E36" s="92" t="s">
        <v>23</v>
      </c>
      <c r="F36" s="124" t="s">
        <v>136</v>
      </c>
      <c r="G36" s="89">
        <f>'[11]MEMORIAL QUANT. CBUQ'!K50</f>
        <v>124.10145000000001</v>
      </c>
      <c r="H36" s="46">
        <v>1.74</v>
      </c>
      <c r="I36" s="46">
        <f t="shared" si="6"/>
        <v>2.210322</v>
      </c>
      <c r="J36" s="57">
        <f t="shared" si="7"/>
        <v>215.93652300000002</v>
      </c>
      <c r="K36" s="56">
        <f t="shared" si="8"/>
        <v>274.3041651669</v>
      </c>
    </row>
    <row r="37" spans="1:11" ht="30">
      <c r="A37" s="124" t="s">
        <v>24</v>
      </c>
      <c r="B37" s="2">
        <v>7781</v>
      </c>
      <c r="C37" s="2" t="s">
        <v>6</v>
      </c>
      <c r="D37" s="2" t="s">
        <v>10</v>
      </c>
      <c r="E37" s="62" t="s">
        <v>9</v>
      </c>
      <c r="F37" s="124" t="s">
        <v>3</v>
      </c>
      <c r="G37" s="89">
        <f>'[11]MEMORIAL QUANT. CBUQ'!K52</f>
        <v>0</v>
      </c>
      <c r="H37" s="46">
        <v>51.95</v>
      </c>
      <c r="I37" s="46">
        <f t="shared" si="6"/>
        <v>59.23339</v>
      </c>
      <c r="J37" s="57">
        <f t="shared" si="7"/>
        <v>0</v>
      </c>
      <c r="K37" s="56">
        <f t="shared" si="8"/>
        <v>0</v>
      </c>
    </row>
    <row r="38" spans="1:11" ht="165">
      <c r="A38" s="124" t="s">
        <v>21</v>
      </c>
      <c r="B38" s="2">
        <v>90106</v>
      </c>
      <c r="C38" s="2" t="s">
        <v>6</v>
      </c>
      <c r="D38" s="2" t="s">
        <v>5</v>
      </c>
      <c r="E38" s="62" t="s">
        <v>152</v>
      </c>
      <c r="F38" s="124" t="s">
        <v>25</v>
      </c>
      <c r="G38" s="89">
        <f>'[11]MEMORIAL QUANT. CBUQ'!K53</f>
        <v>0</v>
      </c>
      <c r="H38" s="91">
        <v>9.73</v>
      </c>
      <c r="I38" s="46">
        <f t="shared" si="6"/>
        <v>12.360019000000001</v>
      </c>
      <c r="J38" s="57">
        <f t="shared" si="7"/>
        <v>0</v>
      </c>
      <c r="K38" s="56">
        <f t="shared" si="8"/>
        <v>0</v>
      </c>
    </row>
    <row r="39" spans="1:11" ht="60">
      <c r="A39" s="124" t="s">
        <v>18</v>
      </c>
      <c r="B39" s="2">
        <v>94097</v>
      </c>
      <c r="C39" s="2" t="s">
        <v>6</v>
      </c>
      <c r="D39" s="2" t="s">
        <v>5</v>
      </c>
      <c r="E39" s="62" t="s">
        <v>28</v>
      </c>
      <c r="F39" s="124" t="s">
        <v>25</v>
      </c>
      <c r="G39" s="89">
        <f>'[11]MEMORIAL QUANT. CBUQ'!K54</f>
        <v>0</v>
      </c>
      <c r="H39" s="46">
        <v>4.15</v>
      </c>
      <c r="I39" s="46">
        <f t="shared" si="6"/>
        <v>5.271745</v>
      </c>
      <c r="J39" s="57">
        <f t="shared" si="7"/>
        <v>0</v>
      </c>
      <c r="K39" s="56">
        <f t="shared" si="8"/>
        <v>0</v>
      </c>
    </row>
    <row r="40" spans="1:11" ht="90">
      <c r="A40" s="124" t="s">
        <v>16</v>
      </c>
      <c r="B40" s="2">
        <v>93378</v>
      </c>
      <c r="C40" s="2" t="s">
        <v>6</v>
      </c>
      <c r="D40" s="2" t="s">
        <v>5</v>
      </c>
      <c r="E40" s="62" t="s">
        <v>148</v>
      </c>
      <c r="F40" s="124" t="s">
        <v>25</v>
      </c>
      <c r="G40" s="89">
        <f>'[11]MEMORIAL QUANT. CBUQ'!K55</f>
        <v>0</v>
      </c>
      <c r="H40" s="46">
        <v>18.15</v>
      </c>
      <c r="I40" s="46">
        <f t="shared" si="6"/>
        <v>23.055944999999998</v>
      </c>
      <c r="J40" s="57">
        <f t="shared" si="7"/>
        <v>0</v>
      </c>
      <c r="K40" s="56">
        <f t="shared" si="8"/>
        <v>0</v>
      </c>
    </row>
    <row r="41" spans="1:11" ht="90">
      <c r="A41" s="124" t="s">
        <v>13</v>
      </c>
      <c r="B41" s="2">
        <v>92809</v>
      </c>
      <c r="C41" s="2" t="s">
        <v>6</v>
      </c>
      <c r="D41" s="2" t="s">
        <v>5</v>
      </c>
      <c r="E41" s="62" t="s">
        <v>149</v>
      </c>
      <c r="F41" s="124" t="s">
        <v>3</v>
      </c>
      <c r="G41" s="89">
        <f>'[11]MEMORIAL QUANT. CBUQ'!K56</f>
        <v>0</v>
      </c>
      <c r="H41" s="46">
        <v>35.08</v>
      </c>
      <c r="I41" s="46">
        <f t="shared" si="6"/>
        <v>44.562124</v>
      </c>
      <c r="J41" s="57">
        <f t="shared" si="7"/>
        <v>0</v>
      </c>
      <c r="K41" s="56">
        <f t="shared" si="8"/>
        <v>0</v>
      </c>
    </row>
    <row r="42" spans="1:11" ht="45">
      <c r="A42" s="124" t="s">
        <v>11</v>
      </c>
      <c r="B42" s="4">
        <v>95290</v>
      </c>
      <c r="C42" s="2" t="s">
        <v>6</v>
      </c>
      <c r="D42" s="2" t="s">
        <v>5</v>
      </c>
      <c r="E42" s="63" t="s">
        <v>23</v>
      </c>
      <c r="F42" s="3" t="s">
        <v>22</v>
      </c>
      <c r="G42" s="89">
        <f>'[11]MEMORIAL QUANT. CBUQ'!K57</f>
        <v>0</v>
      </c>
      <c r="H42" s="46">
        <v>1.74</v>
      </c>
      <c r="I42" s="46">
        <f t="shared" si="6"/>
        <v>2.210322</v>
      </c>
      <c r="J42" s="57">
        <f t="shared" si="7"/>
        <v>0</v>
      </c>
      <c r="K42" s="56">
        <f t="shared" si="8"/>
        <v>0</v>
      </c>
    </row>
    <row r="43" spans="1:11" ht="30">
      <c r="A43" s="124" t="s">
        <v>8</v>
      </c>
      <c r="B43" s="2">
        <v>7793</v>
      </c>
      <c r="C43" s="2" t="s">
        <v>6</v>
      </c>
      <c r="D43" s="2" t="s">
        <v>10</v>
      </c>
      <c r="E43" s="62" t="s">
        <v>12</v>
      </c>
      <c r="F43" s="124" t="s">
        <v>3</v>
      </c>
      <c r="G43" s="89">
        <f>'[11]MEMORIAL QUANT. CBUQ'!K58</f>
        <v>0</v>
      </c>
      <c r="H43" s="46">
        <v>104.87</v>
      </c>
      <c r="I43" s="46">
        <f t="shared" si="6"/>
        <v>119.57277400000001</v>
      </c>
      <c r="J43" s="57">
        <f t="shared" si="7"/>
        <v>0</v>
      </c>
      <c r="K43" s="56">
        <f t="shared" si="8"/>
        <v>0</v>
      </c>
    </row>
    <row r="44" spans="1:11" ht="165">
      <c r="A44" s="124" t="s">
        <v>7</v>
      </c>
      <c r="B44" s="2">
        <v>90106</v>
      </c>
      <c r="C44" s="2" t="s">
        <v>6</v>
      </c>
      <c r="D44" s="2" t="s">
        <v>5</v>
      </c>
      <c r="E44" s="63" t="s">
        <v>152</v>
      </c>
      <c r="F44" s="3" t="s">
        <v>25</v>
      </c>
      <c r="G44" s="89">
        <f>'[11]MEMORIAL QUANT. CBUQ'!K59</f>
        <v>0</v>
      </c>
      <c r="H44" s="91">
        <v>9.73</v>
      </c>
      <c r="I44" s="46">
        <f t="shared" si="6"/>
        <v>12.360019000000001</v>
      </c>
      <c r="J44" s="57">
        <f t="shared" si="7"/>
        <v>0</v>
      </c>
      <c r="K44" s="56">
        <f t="shared" si="8"/>
        <v>0</v>
      </c>
    </row>
    <row r="45" spans="1:11" ht="60">
      <c r="A45" s="124" t="s">
        <v>138</v>
      </c>
      <c r="B45" s="2">
        <v>94097</v>
      </c>
      <c r="C45" s="2" t="s">
        <v>6</v>
      </c>
      <c r="D45" s="2" t="s">
        <v>5</v>
      </c>
      <c r="E45" s="62" t="s">
        <v>28</v>
      </c>
      <c r="F45" s="124" t="s">
        <v>25</v>
      </c>
      <c r="G45" s="89">
        <f>'[11]MEMORIAL QUANT. CBUQ'!K60</f>
        <v>0</v>
      </c>
      <c r="H45" s="46">
        <v>4.15</v>
      </c>
      <c r="I45" s="46">
        <f t="shared" si="6"/>
        <v>5.271745</v>
      </c>
      <c r="J45" s="57">
        <f t="shared" si="7"/>
        <v>0</v>
      </c>
      <c r="K45" s="56">
        <f t="shared" si="8"/>
        <v>0</v>
      </c>
    </row>
    <row r="46" spans="1:11" ht="90">
      <c r="A46" s="124" t="s">
        <v>139</v>
      </c>
      <c r="B46" s="2">
        <v>93378</v>
      </c>
      <c r="C46" s="2" t="s">
        <v>6</v>
      </c>
      <c r="D46" s="2" t="s">
        <v>5</v>
      </c>
      <c r="E46" s="62" t="s">
        <v>148</v>
      </c>
      <c r="F46" s="124" t="s">
        <v>25</v>
      </c>
      <c r="G46" s="89">
        <f>'[11]MEMORIAL QUANT. CBUQ'!K61</f>
        <v>0</v>
      </c>
      <c r="H46" s="46">
        <v>18.15</v>
      </c>
      <c r="I46" s="46">
        <f t="shared" si="6"/>
        <v>23.055944999999998</v>
      </c>
      <c r="J46" s="57">
        <f t="shared" si="7"/>
        <v>0</v>
      </c>
      <c r="K46" s="56">
        <f t="shared" si="8"/>
        <v>0</v>
      </c>
    </row>
    <row r="47" spans="1:11" ht="90">
      <c r="A47" s="124" t="s">
        <v>140</v>
      </c>
      <c r="B47" s="2">
        <v>92811</v>
      </c>
      <c r="C47" s="2" t="s">
        <v>6</v>
      </c>
      <c r="D47" s="2" t="s">
        <v>5</v>
      </c>
      <c r="E47" s="62" t="s">
        <v>4</v>
      </c>
      <c r="F47" s="124" t="s">
        <v>3</v>
      </c>
      <c r="G47" s="89">
        <f>'[11]MEMORIAL QUANT. CBUQ'!K62</f>
        <v>0</v>
      </c>
      <c r="H47" s="46">
        <v>50.87</v>
      </c>
      <c r="I47" s="46">
        <f t="shared" si="6"/>
        <v>64.620161</v>
      </c>
      <c r="J47" s="57">
        <f t="shared" si="7"/>
        <v>0</v>
      </c>
      <c r="K47" s="56">
        <f t="shared" si="8"/>
        <v>0</v>
      </c>
    </row>
    <row r="48" spans="1:11" ht="45">
      <c r="A48" s="124" t="s">
        <v>141</v>
      </c>
      <c r="B48" s="4">
        <v>95290</v>
      </c>
      <c r="C48" s="2" t="s">
        <v>6</v>
      </c>
      <c r="D48" s="2" t="s">
        <v>5</v>
      </c>
      <c r="E48" s="63" t="s">
        <v>23</v>
      </c>
      <c r="F48" s="3" t="s">
        <v>22</v>
      </c>
      <c r="G48" s="89">
        <f>'[11]MEMORIAL QUANT. CBUQ'!K63</f>
        <v>0</v>
      </c>
      <c r="H48" s="46">
        <v>1.74</v>
      </c>
      <c r="I48" s="46">
        <f t="shared" si="6"/>
        <v>2.210322</v>
      </c>
      <c r="J48" s="57">
        <f t="shared" si="7"/>
        <v>0</v>
      </c>
      <c r="K48" s="56">
        <f t="shared" si="8"/>
        <v>0</v>
      </c>
    </row>
    <row r="49" spans="1:11" ht="75">
      <c r="A49" s="124" t="s">
        <v>142</v>
      </c>
      <c r="B49" s="2">
        <v>83659</v>
      </c>
      <c r="C49" s="2" t="s">
        <v>20</v>
      </c>
      <c r="D49" s="2" t="s">
        <v>5</v>
      </c>
      <c r="E49" s="62" t="s">
        <v>19</v>
      </c>
      <c r="F49" s="124" t="s">
        <v>14</v>
      </c>
      <c r="G49" s="89">
        <f>'[11]MEMORIAL QUANT. CBUQ'!K64</f>
        <v>0</v>
      </c>
      <c r="H49" s="46">
        <v>647.98</v>
      </c>
      <c r="I49" s="46">
        <f t="shared" si="6"/>
        <v>823.128994</v>
      </c>
      <c r="J49" s="57">
        <f t="shared" si="7"/>
        <v>0</v>
      </c>
      <c r="K49" s="56">
        <f t="shared" si="8"/>
        <v>0</v>
      </c>
    </row>
    <row r="50" spans="1:11" ht="75">
      <c r="A50" s="124" t="s">
        <v>143</v>
      </c>
      <c r="B50" s="2" t="s">
        <v>150</v>
      </c>
      <c r="C50" s="2" t="s">
        <v>6</v>
      </c>
      <c r="D50" s="2" t="s">
        <v>5</v>
      </c>
      <c r="E50" s="62" t="s">
        <v>17</v>
      </c>
      <c r="F50" s="124" t="s">
        <v>14</v>
      </c>
      <c r="G50" s="89">
        <f>'[11]MEMORIAL QUANT. CBUQ'!K65</f>
        <v>0</v>
      </c>
      <c r="H50" s="46">
        <v>319.32</v>
      </c>
      <c r="I50" s="46">
        <f t="shared" si="6"/>
        <v>405.632196</v>
      </c>
      <c r="J50" s="57">
        <f t="shared" si="7"/>
        <v>0</v>
      </c>
      <c r="K50" s="56">
        <f t="shared" si="8"/>
        <v>0</v>
      </c>
    </row>
    <row r="51" spans="1:11" ht="60">
      <c r="A51" s="124" t="s">
        <v>144</v>
      </c>
      <c r="B51" s="2">
        <v>21090</v>
      </c>
      <c r="C51" s="2" t="s">
        <v>6</v>
      </c>
      <c r="D51" s="2" t="s">
        <v>10</v>
      </c>
      <c r="E51" s="62" t="s">
        <v>15</v>
      </c>
      <c r="F51" s="124" t="s">
        <v>14</v>
      </c>
      <c r="G51" s="89">
        <f>'[11]MEMORIAL QUANT. CBUQ'!K66</f>
        <v>0</v>
      </c>
      <c r="H51" s="46">
        <v>431.62</v>
      </c>
      <c r="I51" s="46">
        <f t="shared" si="6"/>
        <v>492.133124</v>
      </c>
      <c r="J51" s="57">
        <f t="shared" si="7"/>
        <v>0</v>
      </c>
      <c r="K51" s="56">
        <f t="shared" si="8"/>
        <v>0</v>
      </c>
    </row>
    <row r="52" spans="1:11" ht="15">
      <c r="A52" s="126" t="s">
        <v>2</v>
      </c>
      <c r="B52" s="127"/>
      <c r="C52" s="127"/>
      <c r="D52" s="127"/>
      <c r="E52" s="127"/>
      <c r="F52" s="127"/>
      <c r="G52" s="127"/>
      <c r="H52" s="127"/>
      <c r="I52" s="128"/>
      <c r="J52" s="56">
        <f>SUM(J32:J51)</f>
        <v>18975.916443000002</v>
      </c>
      <c r="K52" s="56">
        <f>SUM(K32:K51)</f>
        <v>24105.106657542896</v>
      </c>
    </row>
    <row r="53" spans="1:11" ht="17.25">
      <c r="A53" s="129" t="s">
        <v>1</v>
      </c>
      <c r="B53" s="129"/>
      <c r="C53" s="129"/>
      <c r="D53" s="129"/>
      <c r="E53" s="129"/>
      <c r="F53" s="129"/>
      <c r="G53" s="129"/>
      <c r="H53" s="129"/>
      <c r="I53" s="115"/>
      <c r="J53" s="146">
        <f>J14+J21+J24+J30+J52</f>
        <v>51847.83061292</v>
      </c>
      <c r="K53" s="147"/>
    </row>
    <row r="54" spans="1:11" ht="17.25">
      <c r="A54" s="129" t="s">
        <v>0</v>
      </c>
      <c r="B54" s="129"/>
      <c r="C54" s="129"/>
      <c r="D54" s="129"/>
      <c r="E54" s="129"/>
      <c r="F54" s="129"/>
      <c r="G54" s="129"/>
      <c r="H54" s="129"/>
      <c r="I54" s="115"/>
      <c r="J54" s="146">
        <f>K14+K21+K24+K30+K52</f>
        <v>65778.29281194226</v>
      </c>
      <c r="K54" s="147"/>
    </row>
  </sheetData>
  <sheetProtection algorithmName="SHA-512" hashValue="nHw0yo6ia+qp+Lmoni3YecgF857AxpmHteF4oDfs+z6YxBZ9hUA8T666nmZeYkXJaii9CAFivqz6r/rQyaFhJQ==" saltValue="9Kg/il7dCzzY9yQriWRhBQ==" spinCount="100000" sheet="1" objects="1" scenarios="1"/>
  <autoFilter ref="A8:K54"/>
  <mergeCells count="15">
    <mergeCell ref="A7:K7"/>
    <mergeCell ref="A1:J1"/>
    <mergeCell ref="A2:J2"/>
    <mergeCell ref="A3:J3"/>
    <mergeCell ref="I4:J4"/>
    <mergeCell ref="I5:J5"/>
    <mergeCell ref="J53:K53"/>
    <mergeCell ref="A54:H54"/>
    <mergeCell ref="J54:K54"/>
    <mergeCell ref="A14:I14"/>
    <mergeCell ref="A21:I21"/>
    <mergeCell ref="A24:I24"/>
    <mergeCell ref="A30:I30"/>
    <mergeCell ref="A52:I52"/>
    <mergeCell ref="A53:H53"/>
  </mergeCells>
  <printOptions/>
  <pageMargins left="0.5118110236220472" right="0.5118110236220472" top="1.3779527559055118" bottom="1.1811023622047245" header="0.31496062992125984" footer="0.31496062992125984"/>
  <pageSetup horizontalDpi="360" verticalDpi="360" orientation="portrait" paperSize="9" scale="61" r:id="rId2"/>
  <headerFooter scaleWithDoc="0">
    <oddHeader>&amp;C&amp;G</oddHeader>
    <oddFooter>&amp;C&amp;G&amp;R&amp;G</oddFooter>
  </headerFooter>
  <legacyDrawingHF r:id="rId1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6"/>
  <sheetViews>
    <sheetView view="pageBreakPreview" zoomScale="85" zoomScaleSheetLayoutView="85" workbookViewId="0" topLeftCell="A1">
      <selection activeCell="P16" sqref="P16"/>
    </sheetView>
  </sheetViews>
  <sheetFormatPr defaultColWidth="9.140625" defaultRowHeight="15"/>
  <cols>
    <col min="2" max="2" width="25.8515625" style="99" customWidth="1"/>
    <col min="3" max="3" width="13.57421875" style="0" customWidth="1"/>
    <col min="4" max="4" width="18.140625" style="0" customWidth="1"/>
    <col min="5" max="5" width="23.00390625" style="0" customWidth="1"/>
    <col min="6" max="6" width="14.140625" style="0" customWidth="1"/>
    <col min="7" max="8" width="12.8515625" style="0" customWidth="1"/>
    <col min="9" max="9" width="14.00390625" style="0" customWidth="1"/>
    <col min="10" max="10" width="17.421875" style="0" customWidth="1"/>
    <col min="16" max="16" width="10.00390625" style="0" bestFit="1" customWidth="1"/>
  </cols>
  <sheetData>
    <row r="1" spans="1:12" ht="18.75">
      <c r="A1" s="171" t="s">
        <v>94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2"/>
    </row>
    <row r="2" spans="1:12" ht="18.75">
      <c r="A2" s="144" t="s">
        <v>166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5"/>
    </row>
    <row r="3" spans="1:12" ht="18.75">
      <c r="A3" s="144" t="s">
        <v>169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5"/>
    </row>
    <row r="4" spans="1:12" ht="15">
      <c r="A4" s="13"/>
      <c r="B4" s="98"/>
      <c r="C4" s="13"/>
      <c r="D4" s="13"/>
      <c r="E4" s="13"/>
      <c r="F4" s="13"/>
      <c r="G4" s="13"/>
      <c r="H4" s="13"/>
      <c r="I4" s="13"/>
      <c r="J4" s="13"/>
      <c r="K4" s="13"/>
      <c r="L4" s="68"/>
    </row>
    <row r="5" spans="1:12" ht="18.75">
      <c r="A5" s="173" t="str">
        <f>'[11]CBUQ NÃO DESONERADA'!A7:K7</f>
        <v>RUA A (Trecho: Entre Tv. 2 e Tv. 5)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4"/>
    </row>
    <row r="6" spans="1:13" ht="15">
      <c r="A6" s="118" t="s">
        <v>93</v>
      </c>
      <c r="B6" s="182" t="s">
        <v>55</v>
      </c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24"/>
    </row>
    <row r="7" spans="1:13" ht="45">
      <c r="A7" s="183" t="s">
        <v>65</v>
      </c>
      <c r="B7" s="184" t="s">
        <v>61</v>
      </c>
      <c r="C7" s="125" t="s">
        <v>85</v>
      </c>
      <c r="D7" s="125" t="s">
        <v>84</v>
      </c>
      <c r="E7" s="120" t="s">
        <v>90</v>
      </c>
      <c r="F7" s="119" t="s">
        <v>101</v>
      </c>
      <c r="G7" s="120" t="s">
        <v>80</v>
      </c>
      <c r="H7" s="120" t="s">
        <v>81</v>
      </c>
      <c r="I7" s="169" t="s">
        <v>78</v>
      </c>
      <c r="J7" s="160" t="s">
        <v>71</v>
      </c>
      <c r="K7" s="161"/>
      <c r="L7" s="162"/>
      <c r="M7" s="23"/>
    </row>
    <row r="8" spans="1:13" ht="15">
      <c r="A8" s="183"/>
      <c r="B8" s="184"/>
      <c r="C8" s="120" t="s">
        <v>77</v>
      </c>
      <c r="D8" s="120" t="s">
        <v>77</v>
      </c>
      <c r="E8" s="120" t="s">
        <v>77</v>
      </c>
      <c r="F8" s="120" t="s">
        <v>102</v>
      </c>
      <c r="G8" s="120" t="s">
        <v>74</v>
      </c>
      <c r="H8" s="120" t="s">
        <v>89</v>
      </c>
      <c r="I8" s="169"/>
      <c r="J8" s="163"/>
      <c r="K8" s="164"/>
      <c r="L8" s="165"/>
      <c r="M8" s="23"/>
    </row>
    <row r="9" spans="1:13" ht="45.75" customHeight="1">
      <c r="A9" s="124" t="s">
        <v>54</v>
      </c>
      <c r="B9" s="62" t="s">
        <v>53</v>
      </c>
      <c r="C9" s="87">
        <v>5.88</v>
      </c>
      <c r="D9" s="87">
        <v>137</v>
      </c>
      <c r="E9" s="89"/>
      <c r="F9" s="89"/>
      <c r="G9" s="89"/>
      <c r="H9" s="89"/>
      <c r="I9" s="89">
        <f>C9*D9</f>
        <v>805.56</v>
      </c>
      <c r="J9" s="166" t="s">
        <v>27</v>
      </c>
      <c r="K9" s="167"/>
      <c r="L9" s="168"/>
      <c r="M9" s="23"/>
    </row>
    <row r="10" spans="1:13" ht="97.5" customHeight="1">
      <c r="A10" s="124" t="s">
        <v>52</v>
      </c>
      <c r="B10" s="62" t="s">
        <v>51</v>
      </c>
      <c r="C10" s="121">
        <f>C9</f>
        <v>5.88</v>
      </c>
      <c r="D10" s="121">
        <f>D9</f>
        <v>137</v>
      </c>
      <c r="E10" s="87">
        <v>0.15</v>
      </c>
      <c r="F10" s="89"/>
      <c r="G10" s="89"/>
      <c r="H10" s="89"/>
      <c r="I10" s="89">
        <f>C10*D10*E10</f>
        <v>120.83399999999999</v>
      </c>
      <c r="J10" s="166" t="s">
        <v>25</v>
      </c>
      <c r="K10" s="167"/>
      <c r="L10" s="168"/>
      <c r="M10" s="23"/>
    </row>
    <row r="11" spans="1:13" ht="100.5" customHeight="1">
      <c r="A11" s="124" t="s">
        <v>95</v>
      </c>
      <c r="B11" s="62" t="s">
        <v>98</v>
      </c>
      <c r="C11" s="121">
        <f>C9</f>
        <v>5.88</v>
      </c>
      <c r="D11" s="121">
        <f>D9</f>
        <v>137</v>
      </c>
      <c r="E11" s="121">
        <f>+E10</f>
        <v>0.15</v>
      </c>
      <c r="F11" s="89"/>
      <c r="G11" s="89"/>
      <c r="H11" s="89"/>
      <c r="I11" s="89">
        <f>C11*D11*E11</f>
        <v>120.83399999999999</v>
      </c>
      <c r="J11" s="166" t="s">
        <v>25</v>
      </c>
      <c r="K11" s="167"/>
      <c r="L11" s="168"/>
      <c r="M11" s="23"/>
    </row>
    <row r="12" spans="1:13" ht="78.75" customHeight="1">
      <c r="A12" s="124" t="s">
        <v>96</v>
      </c>
      <c r="B12" s="63" t="s">
        <v>107</v>
      </c>
      <c r="C12" s="89"/>
      <c r="D12" s="89"/>
      <c r="E12" s="89"/>
      <c r="F12" s="89">
        <v>1.6</v>
      </c>
      <c r="G12" s="89">
        <f>I11*F12</f>
        <v>193.3344</v>
      </c>
      <c r="H12" s="87">
        <v>2.76</v>
      </c>
      <c r="I12" s="89">
        <f>G12*H12</f>
        <v>533.602944</v>
      </c>
      <c r="J12" s="166" t="s">
        <v>108</v>
      </c>
      <c r="K12" s="167"/>
      <c r="L12" s="168"/>
      <c r="M12" s="23"/>
    </row>
    <row r="13" spans="1:13" ht="15">
      <c r="A13" s="118" t="s">
        <v>92</v>
      </c>
      <c r="B13" s="179" t="s">
        <v>91</v>
      </c>
      <c r="C13" s="180"/>
      <c r="D13" s="180"/>
      <c r="E13" s="180"/>
      <c r="F13" s="180"/>
      <c r="G13" s="180"/>
      <c r="H13" s="180"/>
      <c r="I13" s="180"/>
      <c r="J13" s="180"/>
      <c r="K13" s="180"/>
      <c r="L13" s="181"/>
      <c r="M13" s="21"/>
    </row>
    <row r="14" spans="1:13" ht="15">
      <c r="A14" s="175" t="s">
        <v>65</v>
      </c>
      <c r="B14" s="177" t="s">
        <v>61</v>
      </c>
      <c r="C14" s="125" t="s">
        <v>85</v>
      </c>
      <c r="D14" s="125" t="s">
        <v>84</v>
      </c>
      <c r="E14" s="125" t="s">
        <v>90</v>
      </c>
      <c r="F14" s="125" t="s">
        <v>80</v>
      </c>
      <c r="G14" s="125" t="s">
        <v>81</v>
      </c>
      <c r="H14" s="175" t="s">
        <v>78</v>
      </c>
      <c r="I14" s="185" t="s">
        <v>71</v>
      </c>
      <c r="J14" s="186"/>
      <c r="K14" s="186"/>
      <c r="L14" s="187"/>
      <c r="M14" s="22"/>
    </row>
    <row r="15" spans="1:13" ht="15">
      <c r="A15" s="176"/>
      <c r="B15" s="178"/>
      <c r="C15" s="125" t="s">
        <v>77</v>
      </c>
      <c r="D15" s="125" t="s">
        <v>77</v>
      </c>
      <c r="E15" s="125" t="s">
        <v>77</v>
      </c>
      <c r="F15" s="125" t="s">
        <v>74</v>
      </c>
      <c r="G15" s="125" t="s">
        <v>89</v>
      </c>
      <c r="H15" s="176"/>
      <c r="I15" s="188"/>
      <c r="J15" s="189"/>
      <c r="K15" s="189"/>
      <c r="L15" s="190"/>
      <c r="M15" s="21"/>
    </row>
    <row r="16" spans="1:13" ht="30">
      <c r="A16" s="124" t="s">
        <v>49</v>
      </c>
      <c r="B16" s="63" t="s">
        <v>100</v>
      </c>
      <c r="C16" s="121">
        <f>+C9-(2*(C46+C47))</f>
        <v>5</v>
      </c>
      <c r="D16" s="121">
        <f>+D9</f>
        <v>137</v>
      </c>
      <c r="E16" s="89"/>
      <c r="F16" s="89"/>
      <c r="G16" s="89"/>
      <c r="H16" s="89">
        <f>C16*D16</f>
        <v>685</v>
      </c>
      <c r="I16" s="166" t="s">
        <v>27</v>
      </c>
      <c r="J16" s="167"/>
      <c r="K16" s="167"/>
      <c r="L16" s="168"/>
      <c r="M16" s="21"/>
    </row>
    <row r="17" spans="1:12" ht="90">
      <c r="A17" s="124" t="s">
        <v>48</v>
      </c>
      <c r="B17" s="63" t="s">
        <v>103</v>
      </c>
      <c r="C17" s="89"/>
      <c r="D17" s="89"/>
      <c r="E17" s="89"/>
      <c r="F17" s="89">
        <f>(0.0012)*H16</f>
        <v>0.822</v>
      </c>
      <c r="G17" s="87">
        <v>72</v>
      </c>
      <c r="H17" s="89">
        <f>F17*G17</f>
        <v>59.184</v>
      </c>
      <c r="I17" s="166" t="s">
        <v>99</v>
      </c>
      <c r="J17" s="167"/>
      <c r="K17" s="167"/>
      <c r="L17" s="168"/>
    </row>
    <row r="18" spans="1:14" ht="75">
      <c r="A18" s="124" t="s">
        <v>47</v>
      </c>
      <c r="B18" s="62" t="s">
        <v>46</v>
      </c>
      <c r="C18" s="121">
        <f>C16</f>
        <v>5</v>
      </c>
      <c r="D18" s="121">
        <f>D16</f>
        <v>137</v>
      </c>
      <c r="E18" s="89">
        <v>0.05</v>
      </c>
      <c r="F18" s="89"/>
      <c r="G18" s="89"/>
      <c r="H18" s="89">
        <f>C18*D18*E18</f>
        <v>34.25</v>
      </c>
      <c r="I18" s="166" t="s">
        <v>25</v>
      </c>
      <c r="J18" s="167"/>
      <c r="K18" s="167"/>
      <c r="L18" s="168"/>
      <c r="N18" s="20"/>
    </row>
    <row r="19" spans="1:12" ht="60">
      <c r="A19" s="124" t="s">
        <v>45</v>
      </c>
      <c r="B19" s="63" t="s">
        <v>44</v>
      </c>
      <c r="C19" s="89"/>
      <c r="D19" s="89"/>
      <c r="E19" s="89"/>
      <c r="F19" s="89">
        <f>H18</f>
        <v>34.25</v>
      </c>
      <c r="G19" s="87">
        <f>G17</f>
        <v>72</v>
      </c>
      <c r="H19" s="89">
        <f>F19*G19</f>
        <v>2466</v>
      </c>
      <c r="I19" s="166" t="s">
        <v>110</v>
      </c>
      <c r="J19" s="167"/>
      <c r="K19" s="167"/>
      <c r="L19" s="168"/>
    </row>
    <row r="20" spans="1:12" ht="15">
      <c r="A20" s="195" t="s">
        <v>65</v>
      </c>
      <c r="B20" s="205" t="s">
        <v>61</v>
      </c>
      <c r="C20" s="120" t="s">
        <v>85</v>
      </c>
      <c r="D20" s="120" t="s">
        <v>112</v>
      </c>
      <c r="E20" s="120" t="s">
        <v>90</v>
      </c>
      <c r="F20" s="120" t="s">
        <v>82</v>
      </c>
      <c r="G20" s="207" t="s">
        <v>78</v>
      </c>
      <c r="H20" s="208"/>
      <c r="I20" s="160" t="s">
        <v>71</v>
      </c>
      <c r="J20" s="161"/>
      <c r="K20" s="161"/>
      <c r="L20" s="162"/>
    </row>
    <row r="21" spans="1:12" ht="15">
      <c r="A21" s="196"/>
      <c r="B21" s="206"/>
      <c r="C21" s="120" t="s">
        <v>77</v>
      </c>
      <c r="D21" s="120" t="s">
        <v>77</v>
      </c>
      <c r="E21" s="120" t="s">
        <v>77</v>
      </c>
      <c r="F21" s="120" t="s">
        <v>71</v>
      </c>
      <c r="G21" s="209"/>
      <c r="H21" s="210"/>
      <c r="I21" s="163"/>
      <c r="J21" s="164"/>
      <c r="K21" s="164"/>
      <c r="L21" s="165"/>
    </row>
    <row r="22" spans="1:12" ht="89.25" customHeight="1">
      <c r="A22" s="124" t="s">
        <v>43</v>
      </c>
      <c r="B22" s="62" t="s">
        <v>111</v>
      </c>
      <c r="C22" s="89">
        <f>C9</f>
        <v>5.88</v>
      </c>
      <c r="D22" s="121">
        <v>0.3</v>
      </c>
      <c r="E22" s="89">
        <v>0.12</v>
      </c>
      <c r="F22" s="87">
        <v>2</v>
      </c>
      <c r="G22" s="211">
        <f>C22*D22*E22*F22</f>
        <v>0.42336</v>
      </c>
      <c r="H22" s="212"/>
      <c r="I22" s="166" t="s">
        <v>25</v>
      </c>
      <c r="J22" s="167"/>
      <c r="K22" s="167"/>
      <c r="L22" s="168"/>
    </row>
    <row r="23" spans="1:12" ht="15">
      <c r="A23" s="118" t="s">
        <v>88</v>
      </c>
      <c r="B23" s="158" t="s">
        <v>42</v>
      </c>
      <c r="C23" s="158"/>
      <c r="D23" s="158"/>
      <c r="E23" s="158"/>
      <c r="F23" s="158"/>
      <c r="G23" s="158"/>
      <c r="H23" s="158"/>
      <c r="I23" s="158"/>
      <c r="J23" s="158"/>
      <c r="K23" s="158"/>
      <c r="L23" s="158"/>
    </row>
    <row r="24" spans="1:12" ht="15">
      <c r="A24" s="191" t="s">
        <v>65</v>
      </c>
      <c r="B24" s="192" t="s">
        <v>61</v>
      </c>
      <c r="C24" s="169" t="s">
        <v>114</v>
      </c>
      <c r="D24" s="169"/>
      <c r="E24" s="169" t="s">
        <v>115</v>
      </c>
      <c r="F24" s="169"/>
      <c r="G24" s="120" t="s">
        <v>112</v>
      </c>
      <c r="H24" s="120" t="s">
        <v>82</v>
      </c>
      <c r="I24" s="169" t="s">
        <v>78</v>
      </c>
      <c r="J24" s="160" t="s">
        <v>71</v>
      </c>
      <c r="K24" s="161"/>
      <c r="L24" s="162"/>
    </row>
    <row r="25" spans="1:12" ht="15">
      <c r="A25" s="191"/>
      <c r="B25" s="192"/>
      <c r="C25" s="169" t="s">
        <v>77</v>
      </c>
      <c r="D25" s="169"/>
      <c r="E25" s="169" t="s">
        <v>77</v>
      </c>
      <c r="F25" s="169"/>
      <c r="G25" s="120" t="s">
        <v>77</v>
      </c>
      <c r="H25" s="120" t="s">
        <v>71</v>
      </c>
      <c r="I25" s="169"/>
      <c r="J25" s="163"/>
      <c r="K25" s="164"/>
      <c r="L25" s="165"/>
    </row>
    <row r="26" spans="1:12" ht="125.25" customHeight="1">
      <c r="A26" s="64" t="s">
        <v>41</v>
      </c>
      <c r="B26" s="62" t="s">
        <v>113</v>
      </c>
      <c r="C26" s="170">
        <v>2.2</v>
      </c>
      <c r="D26" s="170"/>
      <c r="E26" s="170">
        <v>1.2</v>
      </c>
      <c r="F26" s="170"/>
      <c r="G26" s="121">
        <v>1.2</v>
      </c>
      <c r="H26" s="87">
        <v>4</v>
      </c>
      <c r="I26" s="27">
        <f>(((C26+E26)*G26)/2)*H26</f>
        <v>8.16</v>
      </c>
      <c r="J26" s="166" t="s">
        <v>27</v>
      </c>
      <c r="K26" s="167"/>
      <c r="L26" s="168"/>
    </row>
    <row r="27" spans="1:12" ht="15">
      <c r="A27" s="118" t="s">
        <v>87</v>
      </c>
      <c r="B27" s="158" t="s">
        <v>40</v>
      </c>
      <c r="C27" s="158"/>
      <c r="D27" s="158"/>
      <c r="E27" s="158"/>
      <c r="F27" s="158"/>
      <c r="G27" s="158"/>
      <c r="H27" s="158"/>
      <c r="I27" s="158"/>
      <c r="J27" s="158"/>
      <c r="K27" s="158"/>
      <c r="L27" s="158"/>
    </row>
    <row r="28" spans="1:12" ht="15">
      <c r="A28" s="191" t="s">
        <v>65</v>
      </c>
      <c r="B28" s="192" t="s">
        <v>61</v>
      </c>
      <c r="C28" s="120" t="s">
        <v>85</v>
      </c>
      <c r="D28" s="120" t="s">
        <v>84</v>
      </c>
      <c r="E28" s="120" t="s">
        <v>119</v>
      </c>
      <c r="F28" s="120" t="s">
        <v>82</v>
      </c>
      <c r="G28" s="169" t="s">
        <v>78</v>
      </c>
      <c r="H28" s="160" t="s">
        <v>71</v>
      </c>
      <c r="I28" s="161"/>
      <c r="J28" s="161"/>
      <c r="K28" s="161"/>
      <c r="L28" s="162"/>
    </row>
    <row r="29" spans="1:12" ht="15">
      <c r="A29" s="191"/>
      <c r="B29" s="192"/>
      <c r="C29" s="120" t="s">
        <v>77</v>
      </c>
      <c r="D29" s="120" t="s">
        <v>77</v>
      </c>
      <c r="E29" s="120" t="s">
        <v>76</v>
      </c>
      <c r="F29" s="120" t="s">
        <v>76</v>
      </c>
      <c r="G29" s="169"/>
      <c r="H29" s="163"/>
      <c r="I29" s="164"/>
      <c r="J29" s="164"/>
      <c r="K29" s="164"/>
      <c r="L29" s="165"/>
    </row>
    <row r="30" spans="1:12" ht="90">
      <c r="A30" s="5" t="s">
        <v>116</v>
      </c>
      <c r="B30" s="62" t="s">
        <v>118</v>
      </c>
      <c r="C30" s="94">
        <v>0.1</v>
      </c>
      <c r="D30" s="94">
        <f>D9</f>
        <v>137</v>
      </c>
      <c r="E30" s="94" t="s">
        <v>120</v>
      </c>
      <c r="F30" s="86">
        <v>3</v>
      </c>
      <c r="G30" s="94">
        <f>C30*D30*F30</f>
        <v>41.1</v>
      </c>
      <c r="H30" s="213" t="s">
        <v>27</v>
      </c>
      <c r="I30" s="214"/>
      <c r="J30" s="214"/>
      <c r="K30" s="214"/>
      <c r="L30" s="215"/>
    </row>
    <row r="31" spans="1:12" ht="75">
      <c r="A31" s="124" t="s">
        <v>117</v>
      </c>
      <c r="B31" s="62" t="s">
        <v>121</v>
      </c>
      <c r="C31" s="121">
        <v>0.4</v>
      </c>
      <c r="D31" s="121">
        <v>3</v>
      </c>
      <c r="E31" s="121">
        <f>C9/(2*C31)</f>
        <v>7.35</v>
      </c>
      <c r="F31" s="121">
        <f>ROUNDUP(H26/2,0)</f>
        <v>2</v>
      </c>
      <c r="G31" s="89">
        <f>C31*D31*E31*F31</f>
        <v>17.64</v>
      </c>
      <c r="H31" s="166" t="s">
        <v>27</v>
      </c>
      <c r="I31" s="167"/>
      <c r="J31" s="167"/>
      <c r="K31" s="167"/>
      <c r="L31" s="168"/>
    </row>
    <row r="32" spans="1:12" ht="45">
      <c r="A32" s="124" t="s">
        <v>38</v>
      </c>
      <c r="B32" s="93" t="s">
        <v>122</v>
      </c>
      <c r="C32" s="121">
        <v>0.4</v>
      </c>
      <c r="D32" s="121">
        <f>+E26</f>
        <v>1.2</v>
      </c>
      <c r="E32" s="121" t="s">
        <v>120</v>
      </c>
      <c r="F32" s="121">
        <f>H26</f>
        <v>4</v>
      </c>
      <c r="G32" s="89">
        <f>(D32/C32)*F32</f>
        <v>11.999999999999998</v>
      </c>
      <c r="H32" s="166" t="s">
        <v>27</v>
      </c>
      <c r="I32" s="167"/>
      <c r="J32" s="167"/>
      <c r="K32" s="167"/>
      <c r="L32" s="168"/>
    </row>
    <row r="33" spans="1:12" ht="15">
      <c r="A33" s="195" t="s">
        <v>37</v>
      </c>
      <c r="B33" s="199" t="s">
        <v>61</v>
      </c>
      <c r="C33" s="197" t="s">
        <v>123</v>
      </c>
      <c r="D33" s="197"/>
      <c r="E33" s="198" t="s">
        <v>82</v>
      </c>
      <c r="F33" s="198"/>
      <c r="G33" s="195" t="s">
        <v>78</v>
      </c>
      <c r="H33" s="160" t="s">
        <v>71</v>
      </c>
      <c r="I33" s="161"/>
      <c r="J33" s="161"/>
      <c r="K33" s="161"/>
      <c r="L33" s="162"/>
    </row>
    <row r="34" spans="1:12" ht="15">
      <c r="A34" s="196"/>
      <c r="B34" s="200"/>
      <c r="C34" s="201" t="s">
        <v>27</v>
      </c>
      <c r="D34" s="202"/>
      <c r="E34" s="203" t="s">
        <v>76</v>
      </c>
      <c r="F34" s="204"/>
      <c r="G34" s="196"/>
      <c r="H34" s="163"/>
      <c r="I34" s="164"/>
      <c r="J34" s="164"/>
      <c r="K34" s="164"/>
      <c r="L34" s="165"/>
    </row>
    <row r="35" spans="1:12" ht="75">
      <c r="A35" s="124" t="s">
        <v>124</v>
      </c>
      <c r="B35" s="62" t="s">
        <v>127</v>
      </c>
      <c r="C35" s="216">
        <v>0.3</v>
      </c>
      <c r="D35" s="217"/>
      <c r="E35" s="193">
        <v>1</v>
      </c>
      <c r="F35" s="194"/>
      <c r="G35" s="89">
        <f>+C35*E35</f>
        <v>0.3</v>
      </c>
      <c r="H35" s="166" t="s">
        <v>27</v>
      </c>
      <c r="I35" s="167"/>
      <c r="J35" s="167"/>
      <c r="K35" s="167"/>
      <c r="L35" s="168"/>
    </row>
    <row r="36" spans="1:12" ht="60">
      <c r="A36" s="124" t="s">
        <v>125</v>
      </c>
      <c r="B36" s="62" t="s">
        <v>128</v>
      </c>
      <c r="C36" s="216">
        <v>0.13</v>
      </c>
      <c r="D36" s="217"/>
      <c r="E36" s="193"/>
      <c r="F36" s="194"/>
      <c r="G36" s="89">
        <f aca="true" t="shared" si="0" ref="G36:G38">+C36*E36</f>
        <v>0</v>
      </c>
      <c r="H36" s="166" t="s">
        <v>27</v>
      </c>
      <c r="I36" s="167"/>
      <c r="J36" s="167"/>
      <c r="K36" s="167"/>
      <c r="L36" s="168"/>
    </row>
    <row r="37" spans="1:12" ht="75">
      <c r="A37" s="124" t="s">
        <v>126</v>
      </c>
      <c r="B37" s="62" t="s">
        <v>129</v>
      </c>
      <c r="C37" s="216">
        <v>0.2</v>
      </c>
      <c r="D37" s="217"/>
      <c r="E37" s="193"/>
      <c r="F37" s="194"/>
      <c r="G37" s="89">
        <f t="shared" si="0"/>
        <v>0</v>
      </c>
      <c r="H37" s="166" t="s">
        <v>27</v>
      </c>
      <c r="I37" s="167"/>
      <c r="J37" s="167"/>
      <c r="K37" s="167"/>
      <c r="L37" s="168"/>
    </row>
    <row r="38" spans="1:12" ht="75">
      <c r="A38" s="124" t="s">
        <v>131</v>
      </c>
      <c r="B38" s="62" t="s">
        <v>130</v>
      </c>
      <c r="C38" s="216">
        <v>0.125</v>
      </c>
      <c r="D38" s="217"/>
      <c r="E38" s="193">
        <f>F31</f>
        <v>2</v>
      </c>
      <c r="F38" s="194"/>
      <c r="G38" s="89">
        <f t="shared" si="0"/>
        <v>0.25</v>
      </c>
      <c r="H38" s="166" t="s">
        <v>27</v>
      </c>
      <c r="I38" s="167"/>
      <c r="J38" s="167"/>
      <c r="K38" s="167"/>
      <c r="L38" s="168"/>
    </row>
    <row r="39" spans="1:12" ht="15">
      <c r="A39" s="195" t="s">
        <v>132</v>
      </c>
      <c r="B39" s="199" t="s">
        <v>61</v>
      </c>
      <c r="C39" s="201" t="s">
        <v>112</v>
      </c>
      <c r="D39" s="202"/>
      <c r="E39" s="203" t="s">
        <v>82</v>
      </c>
      <c r="F39" s="204"/>
      <c r="G39" s="195" t="s">
        <v>78</v>
      </c>
      <c r="H39" s="160" t="s">
        <v>71</v>
      </c>
      <c r="I39" s="161"/>
      <c r="J39" s="161"/>
      <c r="K39" s="161"/>
      <c r="L39" s="162"/>
    </row>
    <row r="40" spans="1:12" ht="15">
      <c r="A40" s="196"/>
      <c r="B40" s="200"/>
      <c r="C40" s="201" t="s">
        <v>77</v>
      </c>
      <c r="D40" s="202"/>
      <c r="E40" s="203" t="s">
        <v>71</v>
      </c>
      <c r="F40" s="204"/>
      <c r="G40" s="196"/>
      <c r="H40" s="163"/>
      <c r="I40" s="164"/>
      <c r="J40" s="164"/>
      <c r="K40" s="164"/>
      <c r="L40" s="165"/>
    </row>
    <row r="41" spans="1:12" ht="60">
      <c r="A41" s="124" t="s">
        <v>133</v>
      </c>
      <c r="B41" s="92" t="s">
        <v>153</v>
      </c>
      <c r="C41" s="216">
        <v>2.8</v>
      </c>
      <c r="D41" s="217"/>
      <c r="E41" s="216">
        <f>SUM(E35:F38)</f>
        <v>3</v>
      </c>
      <c r="F41" s="217"/>
      <c r="G41" s="89">
        <f>C41*E41</f>
        <v>8.399999999999999</v>
      </c>
      <c r="H41" s="166" t="s">
        <v>3</v>
      </c>
      <c r="I41" s="167"/>
      <c r="J41" s="167"/>
      <c r="K41" s="167"/>
      <c r="L41" s="168"/>
    </row>
    <row r="42" spans="1:15" ht="15">
      <c r="A42" s="118" t="s">
        <v>86</v>
      </c>
      <c r="B42" s="158" t="s">
        <v>35</v>
      </c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O42" s="11"/>
    </row>
    <row r="43" spans="1:13" ht="30">
      <c r="A43" s="191" t="s">
        <v>65</v>
      </c>
      <c r="B43" s="192" t="s">
        <v>61</v>
      </c>
      <c r="C43" s="120" t="s">
        <v>85</v>
      </c>
      <c r="D43" s="120" t="s">
        <v>84</v>
      </c>
      <c r="E43" s="120" t="s">
        <v>83</v>
      </c>
      <c r="F43" s="120" t="s">
        <v>82</v>
      </c>
      <c r="G43" s="120" t="s">
        <v>81</v>
      </c>
      <c r="H43" s="119" t="s">
        <v>80</v>
      </c>
      <c r="I43" s="119" t="s">
        <v>79</v>
      </c>
      <c r="J43" s="159" t="s">
        <v>104</v>
      </c>
      <c r="K43" s="169" t="s">
        <v>78</v>
      </c>
      <c r="L43" s="169" t="s">
        <v>71</v>
      </c>
      <c r="M43" s="19"/>
    </row>
    <row r="44" spans="1:12" ht="15">
      <c r="A44" s="191"/>
      <c r="B44" s="192"/>
      <c r="C44" s="120" t="s">
        <v>77</v>
      </c>
      <c r="D44" s="120" t="s">
        <v>77</v>
      </c>
      <c r="E44" s="120" t="s">
        <v>77</v>
      </c>
      <c r="F44" s="120" t="s">
        <v>76</v>
      </c>
      <c r="G44" s="120" t="s">
        <v>75</v>
      </c>
      <c r="H44" s="120" t="s">
        <v>74</v>
      </c>
      <c r="I44" s="120" t="s">
        <v>73</v>
      </c>
      <c r="J44" s="159"/>
      <c r="K44" s="169"/>
      <c r="L44" s="169"/>
    </row>
    <row r="45" spans="1:12" ht="15">
      <c r="A45" s="218" t="s">
        <v>134</v>
      </c>
      <c r="B45" s="219"/>
      <c r="C45" s="219"/>
      <c r="D45" s="219"/>
      <c r="E45" s="219"/>
      <c r="F45" s="219"/>
      <c r="G45" s="219"/>
      <c r="H45" s="219"/>
      <c r="I45" s="219"/>
      <c r="J45" s="219"/>
      <c r="K45" s="219"/>
      <c r="L45" s="220"/>
    </row>
    <row r="46" spans="1:12" ht="60">
      <c r="A46" s="64" t="s">
        <v>34</v>
      </c>
      <c r="B46" s="62" t="s">
        <v>33</v>
      </c>
      <c r="C46" s="89">
        <v>0.14</v>
      </c>
      <c r="D46" s="87">
        <f>2*D9</f>
        <v>274</v>
      </c>
      <c r="E46" s="89" t="s">
        <v>120</v>
      </c>
      <c r="F46" s="89" t="s">
        <v>120</v>
      </c>
      <c r="G46" s="89" t="s">
        <v>120</v>
      </c>
      <c r="H46" s="89" t="s">
        <v>120</v>
      </c>
      <c r="I46" s="96" t="s">
        <v>120</v>
      </c>
      <c r="J46" s="96" t="s">
        <v>120</v>
      </c>
      <c r="K46" s="89">
        <f>D46</f>
        <v>274</v>
      </c>
      <c r="L46" s="124" t="s">
        <v>3</v>
      </c>
    </row>
    <row r="47" spans="1:12" ht="60">
      <c r="A47" s="64" t="s">
        <v>32</v>
      </c>
      <c r="B47" s="62" t="s">
        <v>31</v>
      </c>
      <c r="C47" s="89">
        <v>0.3</v>
      </c>
      <c r="D47" s="87">
        <f>D46</f>
        <v>274</v>
      </c>
      <c r="E47" s="89" t="s">
        <v>120</v>
      </c>
      <c r="F47" s="89" t="s">
        <v>120</v>
      </c>
      <c r="G47" s="89" t="s">
        <v>120</v>
      </c>
      <c r="H47" s="89" t="s">
        <v>120</v>
      </c>
      <c r="I47" s="89" t="s">
        <v>120</v>
      </c>
      <c r="J47" s="89" t="s">
        <v>120</v>
      </c>
      <c r="K47" s="89">
        <f>D47</f>
        <v>274</v>
      </c>
      <c r="L47" s="124" t="s">
        <v>3</v>
      </c>
    </row>
    <row r="48" spans="1:12" ht="195">
      <c r="A48" s="64" t="s">
        <v>30</v>
      </c>
      <c r="B48" s="62" t="s">
        <v>151</v>
      </c>
      <c r="C48" s="121">
        <f>C47+C46</f>
        <v>0.44</v>
      </c>
      <c r="D48" s="121">
        <f>D47</f>
        <v>274</v>
      </c>
      <c r="E48" s="121">
        <v>0.15</v>
      </c>
      <c r="F48" s="89" t="s">
        <v>120</v>
      </c>
      <c r="G48" s="89" t="s">
        <v>120</v>
      </c>
      <c r="H48" s="89" t="s">
        <v>120</v>
      </c>
      <c r="I48" s="89" t="s">
        <v>120</v>
      </c>
      <c r="J48" s="89" t="s">
        <v>120</v>
      </c>
      <c r="K48" s="89">
        <f>C48*D48*E48</f>
        <v>18.084</v>
      </c>
      <c r="L48" s="124" t="s">
        <v>25</v>
      </c>
    </row>
    <row r="49" spans="1:12" ht="60">
      <c r="A49" s="64" t="s">
        <v>29</v>
      </c>
      <c r="B49" s="62" t="s">
        <v>28</v>
      </c>
      <c r="C49" s="121">
        <f>C48</f>
        <v>0.44</v>
      </c>
      <c r="D49" s="121">
        <f>D48</f>
        <v>274</v>
      </c>
      <c r="E49" s="89" t="s">
        <v>120</v>
      </c>
      <c r="F49" s="89" t="s">
        <v>120</v>
      </c>
      <c r="G49" s="89" t="s">
        <v>120</v>
      </c>
      <c r="H49" s="89" t="s">
        <v>120</v>
      </c>
      <c r="I49" s="89" t="s">
        <v>120</v>
      </c>
      <c r="J49" s="89" t="s">
        <v>120</v>
      </c>
      <c r="K49" s="95">
        <f>C49*D49</f>
        <v>120.56</v>
      </c>
      <c r="L49" s="73" t="s">
        <v>27</v>
      </c>
    </row>
    <row r="50" spans="1:12" ht="60">
      <c r="A50" s="64" t="s">
        <v>26</v>
      </c>
      <c r="B50" s="62" t="s">
        <v>135</v>
      </c>
      <c r="C50" s="121"/>
      <c r="D50" s="121"/>
      <c r="E50" s="89"/>
      <c r="F50" s="89"/>
      <c r="G50" s="87">
        <v>5.49</v>
      </c>
      <c r="H50" s="89">
        <f>K48*J50</f>
        <v>22.605</v>
      </c>
      <c r="I50" s="89"/>
      <c r="J50" s="89">
        <v>1.25</v>
      </c>
      <c r="K50" s="95">
        <f>G50*H50</f>
        <v>124.10145000000001</v>
      </c>
      <c r="L50" s="73" t="s">
        <v>136</v>
      </c>
    </row>
    <row r="51" spans="1:12" ht="15">
      <c r="A51" s="201" t="s">
        <v>137</v>
      </c>
      <c r="B51" s="221"/>
      <c r="C51" s="221"/>
      <c r="D51" s="221"/>
      <c r="E51" s="221"/>
      <c r="F51" s="221"/>
      <c r="G51" s="221"/>
      <c r="H51" s="221"/>
      <c r="I51" s="221"/>
      <c r="J51" s="221"/>
      <c r="K51" s="221"/>
      <c r="L51" s="202"/>
    </row>
    <row r="52" spans="1:12" ht="45">
      <c r="A52" s="74" t="s">
        <v>24</v>
      </c>
      <c r="B52" s="93" t="s">
        <v>9</v>
      </c>
      <c r="C52" s="76" t="s">
        <v>120</v>
      </c>
      <c r="D52" s="86"/>
      <c r="E52" s="76" t="s">
        <v>120</v>
      </c>
      <c r="F52" s="76" t="s">
        <v>120</v>
      </c>
      <c r="G52" s="76" t="s">
        <v>120</v>
      </c>
      <c r="H52" s="76">
        <f>D52*I52</f>
        <v>0</v>
      </c>
      <c r="I52" s="76">
        <v>0.13</v>
      </c>
      <c r="J52" s="76"/>
      <c r="K52" s="76">
        <f>D52</f>
        <v>0</v>
      </c>
      <c r="L52" s="75" t="s">
        <v>3</v>
      </c>
    </row>
    <row r="53" spans="1:12" ht="225">
      <c r="A53" s="74" t="s">
        <v>21</v>
      </c>
      <c r="B53" s="93" t="s">
        <v>154</v>
      </c>
      <c r="C53" s="76">
        <v>0.9</v>
      </c>
      <c r="D53" s="76">
        <f>D52</f>
        <v>0</v>
      </c>
      <c r="E53" s="76">
        <v>1</v>
      </c>
      <c r="F53" s="76" t="s">
        <v>120</v>
      </c>
      <c r="G53" s="76" t="s">
        <v>120</v>
      </c>
      <c r="H53" s="76" t="s">
        <v>120</v>
      </c>
      <c r="I53" s="76" t="s">
        <v>120</v>
      </c>
      <c r="J53" s="76" t="s">
        <v>120</v>
      </c>
      <c r="K53" s="76">
        <f>C53*D53*E53</f>
        <v>0</v>
      </c>
      <c r="L53" s="75" t="s">
        <v>25</v>
      </c>
    </row>
    <row r="54" spans="1:12" ht="75">
      <c r="A54" s="74" t="s">
        <v>18</v>
      </c>
      <c r="B54" s="93" t="s">
        <v>158</v>
      </c>
      <c r="C54" s="76">
        <v>0.9</v>
      </c>
      <c r="D54" s="76">
        <f>D52</f>
        <v>0</v>
      </c>
      <c r="E54" s="76" t="s">
        <v>120</v>
      </c>
      <c r="F54" s="76" t="s">
        <v>120</v>
      </c>
      <c r="G54" s="76" t="s">
        <v>120</v>
      </c>
      <c r="H54" s="76" t="s">
        <v>120</v>
      </c>
      <c r="I54" s="76" t="s">
        <v>120</v>
      </c>
      <c r="J54" s="76" t="s">
        <v>120</v>
      </c>
      <c r="K54" s="76">
        <f>C54*D54</f>
        <v>0</v>
      </c>
      <c r="L54" s="75" t="s">
        <v>25</v>
      </c>
    </row>
    <row r="55" spans="1:12" ht="105">
      <c r="A55" s="64" t="s">
        <v>16</v>
      </c>
      <c r="B55" s="93" t="s">
        <v>159</v>
      </c>
      <c r="C55" s="121">
        <v>0.9</v>
      </c>
      <c r="D55" s="121">
        <f>D53</f>
        <v>0</v>
      </c>
      <c r="E55" s="121">
        <f>E53</f>
        <v>1</v>
      </c>
      <c r="F55" s="89" t="s">
        <v>120</v>
      </c>
      <c r="G55" s="89" t="s">
        <v>120</v>
      </c>
      <c r="H55" s="89" t="s">
        <v>120</v>
      </c>
      <c r="I55" s="89" t="s">
        <v>120</v>
      </c>
      <c r="J55" s="89" t="s">
        <v>120</v>
      </c>
      <c r="K55" s="95">
        <f>K53-H52</f>
        <v>0</v>
      </c>
      <c r="L55" s="73" t="s">
        <v>25</v>
      </c>
    </row>
    <row r="56" spans="1:12" ht="120">
      <c r="A56" s="64" t="s">
        <v>13</v>
      </c>
      <c r="B56" s="93" t="s">
        <v>160</v>
      </c>
      <c r="C56" s="121" t="s">
        <v>120</v>
      </c>
      <c r="D56" s="121">
        <f>D52</f>
        <v>0</v>
      </c>
      <c r="E56" s="121" t="s">
        <v>120</v>
      </c>
      <c r="F56" s="89" t="s">
        <v>120</v>
      </c>
      <c r="G56" s="89" t="s">
        <v>120</v>
      </c>
      <c r="H56" s="89" t="s">
        <v>120</v>
      </c>
      <c r="I56" s="89" t="s">
        <v>120</v>
      </c>
      <c r="J56" s="89" t="s">
        <v>120</v>
      </c>
      <c r="K56" s="95">
        <f>D56</f>
        <v>0</v>
      </c>
      <c r="L56" s="73" t="s">
        <v>3</v>
      </c>
    </row>
    <row r="57" spans="1:12" ht="60">
      <c r="A57" s="64" t="s">
        <v>11</v>
      </c>
      <c r="B57" s="63" t="s">
        <v>161</v>
      </c>
      <c r="C57" s="89" t="s">
        <v>120</v>
      </c>
      <c r="D57" s="89" t="s">
        <v>120</v>
      </c>
      <c r="E57" s="89" t="s">
        <v>120</v>
      </c>
      <c r="F57" s="89" t="s">
        <v>120</v>
      </c>
      <c r="G57" s="87"/>
      <c r="H57" s="89">
        <f>H52</f>
        <v>0</v>
      </c>
      <c r="I57" s="89" t="s">
        <v>120</v>
      </c>
      <c r="J57" s="89">
        <v>1.25</v>
      </c>
      <c r="K57" s="89">
        <f>G57*H57*J57</f>
        <v>0</v>
      </c>
      <c r="L57" s="124" t="s">
        <v>72</v>
      </c>
    </row>
    <row r="58" spans="1:12" ht="45">
      <c r="A58" s="64" t="s">
        <v>8</v>
      </c>
      <c r="B58" s="62" t="s">
        <v>12</v>
      </c>
      <c r="C58" s="89" t="s">
        <v>120</v>
      </c>
      <c r="D58" s="87"/>
      <c r="E58" s="89" t="s">
        <v>120</v>
      </c>
      <c r="F58" s="89" t="s">
        <v>120</v>
      </c>
      <c r="G58" s="97" t="s">
        <v>120</v>
      </c>
      <c r="H58" s="89">
        <f>D58*I58</f>
        <v>0</v>
      </c>
      <c r="I58" s="89">
        <f>3.14*((0.3)^2)</f>
        <v>0.2826</v>
      </c>
      <c r="J58" s="89" t="s">
        <v>120</v>
      </c>
      <c r="K58" s="89">
        <f>D58</f>
        <v>0</v>
      </c>
      <c r="L58" s="124" t="s">
        <v>3</v>
      </c>
    </row>
    <row r="59" spans="1:12" ht="225">
      <c r="A59" s="64" t="s">
        <v>7</v>
      </c>
      <c r="B59" s="93" t="s">
        <v>155</v>
      </c>
      <c r="C59" s="89">
        <v>1.15</v>
      </c>
      <c r="D59" s="121">
        <f>D58</f>
        <v>0</v>
      </c>
      <c r="E59" s="89">
        <f>0.6+0.6</f>
        <v>1.2</v>
      </c>
      <c r="F59" s="89" t="s">
        <v>120</v>
      </c>
      <c r="G59" s="97" t="s">
        <v>120</v>
      </c>
      <c r="H59" s="89" t="s">
        <v>120</v>
      </c>
      <c r="I59" s="89" t="s">
        <v>120</v>
      </c>
      <c r="J59" s="89" t="s">
        <v>120</v>
      </c>
      <c r="K59" s="89">
        <f>C59*D59*E59</f>
        <v>0</v>
      </c>
      <c r="L59" s="124" t="s">
        <v>25</v>
      </c>
    </row>
    <row r="60" spans="1:12" ht="75">
      <c r="A60" s="64" t="s">
        <v>138</v>
      </c>
      <c r="B60" s="93" t="s">
        <v>162</v>
      </c>
      <c r="C60" s="89">
        <f>C59</f>
        <v>1.15</v>
      </c>
      <c r="D60" s="121">
        <f>D58</f>
        <v>0</v>
      </c>
      <c r="E60" s="89" t="s">
        <v>120</v>
      </c>
      <c r="F60" s="89" t="s">
        <v>120</v>
      </c>
      <c r="G60" s="97" t="s">
        <v>120</v>
      </c>
      <c r="H60" s="89" t="s">
        <v>120</v>
      </c>
      <c r="I60" s="89" t="s">
        <v>120</v>
      </c>
      <c r="J60" s="89" t="s">
        <v>120</v>
      </c>
      <c r="K60" s="89">
        <f>C60*D60</f>
        <v>0</v>
      </c>
      <c r="L60" s="124" t="s">
        <v>27</v>
      </c>
    </row>
    <row r="61" spans="1:12" ht="120">
      <c r="A61" s="64" t="s">
        <v>139</v>
      </c>
      <c r="B61" s="93" t="s">
        <v>163</v>
      </c>
      <c r="C61" s="89">
        <f>C59</f>
        <v>1.15</v>
      </c>
      <c r="D61" s="121">
        <f>D58</f>
        <v>0</v>
      </c>
      <c r="E61" s="89">
        <f>E59</f>
        <v>1.2</v>
      </c>
      <c r="F61" s="89" t="s">
        <v>120</v>
      </c>
      <c r="G61" s="97" t="s">
        <v>120</v>
      </c>
      <c r="H61" s="89" t="s">
        <v>120</v>
      </c>
      <c r="I61" s="89" t="s">
        <v>120</v>
      </c>
      <c r="J61" s="89" t="s">
        <v>120</v>
      </c>
      <c r="K61" s="89">
        <f>(K59)-(H58)</f>
        <v>0</v>
      </c>
      <c r="L61" s="124" t="s">
        <v>25</v>
      </c>
    </row>
    <row r="62" spans="1:12" ht="120">
      <c r="A62" s="64" t="s">
        <v>140</v>
      </c>
      <c r="B62" s="93" t="s">
        <v>164</v>
      </c>
      <c r="C62" s="89" t="s">
        <v>120</v>
      </c>
      <c r="D62" s="121">
        <f>D58</f>
        <v>0</v>
      </c>
      <c r="E62" s="89" t="s">
        <v>120</v>
      </c>
      <c r="F62" s="89" t="s">
        <v>120</v>
      </c>
      <c r="G62" s="97" t="s">
        <v>120</v>
      </c>
      <c r="H62" s="89" t="s">
        <v>120</v>
      </c>
      <c r="I62" s="89" t="s">
        <v>120</v>
      </c>
      <c r="J62" s="89" t="s">
        <v>120</v>
      </c>
      <c r="K62" s="89">
        <f>D62</f>
        <v>0</v>
      </c>
      <c r="L62" s="124" t="s">
        <v>3</v>
      </c>
    </row>
    <row r="63" spans="1:12" ht="60">
      <c r="A63" s="64" t="s">
        <v>141</v>
      </c>
      <c r="B63" s="63" t="s">
        <v>165</v>
      </c>
      <c r="C63" s="89" t="s">
        <v>120</v>
      </c>
      <c r="D63" s="121" t="s">
        <v>120</v>
      </c>
      <c r="E63" s="89" t="s">
        <v>120</v>
      </c>
      <c r="F63" s="89" t="s">
        <v>120</v>
      </c>
      <c r="G63" s="87"/>
      <c r="H63" s="89">
        <f>H58</f>
        <v>0</v>
      </c>
      <c r="I63" s="89" t="s">
        <v>120</v>
      </c>
      <c r="J63" s="89">
        <v>1.25</v>
      </c>
      <c r="K63" s="89">
        <f>G63*H63*J63</f>
        <v>0</v>
      </c>
      <c r="L63" s="124" t="s">
        <v>136</v>
      </c>
    </row>
    <row r="64" spans="1:12" ht="90">
      <c r="A64" s="64" t="s">
        <v>142</v>
      </c>
      <c r="B64" s="62" t="s">
        <v>19</v>
      </c>
      <c r="C64" s="89" t="s">
        <v>120</v>
      </c>
      <c r="D64" s="89" t="s">
        <v>120</v>
      </c>
      <c r="E64" s="89" t="s">
        <v>120</v>
      </c>
      <c r="F64" s="87"/>
      <c r="G64" s="89" t="s">
        <v>120</v>
      </c>
      <c r="H64" s="89" t="s">
        <v>120</v>
      </c>
      <c r="I64" s="89" t="s">
        <v>120</v>
      </c>
      <c r="J64" s="89" t="s">
        <v>120</v>
      </c>
      <c r="K64" s="89">
        <f>F64</f>
        <v>0</v>
      </c>
      <c r="L64" s="124" t="s">
        <v>71</v>
      </c>
    </row>
    <row r="65" spans="1:12" ht="90">
      <c r="A65" s="64" t="s">
        <v>143</v>
      </c>
      <c r="B65" s="62" t="s">
        <v>17</v>
      </c>
      <c r="C65" s="89" t="s">
        <v>120</v>
      </c>
      <c r="D65" s="89" t="s">
        <v>120</v>
      </c>
      <c r="E65" s="89" t="s">
        <v>120</v>
      </c>
      <c r="F65" s="87"/>
      <c r="G65" s="89" t="s">
        <v>120</v>
      </c>
      <c r="H65" s="89" t="s">
        <v>120</v>
      </c>
      <c r="I65" s="89" t="s">
        <v>120</v>
      </c>
      <c r="J65" s="89" t="s">
        <v>120</v>
      </c>
      <c r="K65" s="89">
        <f>F65</f>
        <v>0</v>
      </c>
      <c r="L65" s="124" t="s">
        <v>71</v>
      </c>
    </row>
    <row r="66" spans="1:12" ht="60">
      <c r="A66" s="64" t="s">
        <v>144</v>
      </c>
      <c r="B66" s="62" t="s">
        <v>15</v>
      </c>
      <c r="C66" s="89" t="s">
        <v>120</v>
      </c>
      <c r="D66" s="89" t="s">
        <v>120</v>
      </c>
      <c r="E66" s="89" t="s">
        <v>120</v>
      </c>
      <c r="F66" s="121">
        <f>F65</f>
        <v>0</v>
      </c>
      <c r="G66" s="89" t="s">
        <v>120</v>
      </c>
      <c r="H66" s="89" t="s">
        <v>120</v>
      </c>
      <c r="I66" s="89" t="s">
        <v>120</v>
      </c>
      <c r="J66" s="89" t="s">
        <v>120</v>
      </c>
      <c r="K66" s="89">
        <f>F66</f>
        <v>0</v>
      </c>
      <c r="L66" s="124" t="s">
        <v>71</v>
      </c>
    </row>
  </sheetData>
  <sheetProtection algorithmName="SHA-512" hashValue="LejAUfWZ0Is8KubHV9a4DHjc9bVx3GWQKg/1PgDwMg03CHIE7Oya25w79JjtjRYa5sbliPMhA66ydzWtcxtMAA==" saltValue="R0dEkUro3Mh5Kw5eW61VCQ==" spinCount="100000" sheet="1" objects="1" scenarios="1"/>
  <mergeCells count="87">
    <mergeCell ref="A14:A15"/>
    <mergeCell ref="B14:B15"/>
    <mergeCell ref="H14:H15"/>
    <mergeCell ref="I14:L15"/>
    <mergeCell ref="A1:L1"/>
    <mergeCell ref="A2:L2"/>
    <mergeCell ref="A3:L3"/>
    <mergeCell ref="A5:L5"/>
    <mergeCell ref="B6:L6"/>
    <mergeCell ref="A7:A8"/>
    <mergeCell ref="B7:B8"/>
    <mergeCell ref="I7:I8"/>
    <mergeCell ref="J7:L8"/>
    <mergeCell ref="J9:L9"/>
    <mergeCell ref="J10:L10"/>
    <mergeCell ref="J11:L11"/>
    <mergeCell ref="J12:L12"/>
    <mergeCell ref="B13:L13"/>
    <mergeCell ref="I16:L16"/>
    <mergeCell ref="I17:L17"/>
    <mergeCell ref="I18:L18"/>
    <mergeCell ref="I19:L19"/>
    <mergeCell ref="A20:A21"/>
    <mergeCell ref="B20:B21"/>
    <mergeCell ref="G20:H21"/>
    <mergeCell ref="I20:L21"/>
    <mergeCell ref="A28:A29"/>
    <mergeCell ref="B28:B29"/>
    <mergeCell ref="G28:G29"/>
    <mergeCell ref="H28:L29"/>
    <mergeCell ref="G22:H22"/>
    <mergeCell ref="I22:L22"/>
    <mergeCell ref="B23:L23"/>
    <mergeCell ref="A24:A25"/>
    <mergeCell ref="B24:B25"/>
    <mergeCell ref="C24:D24"/>
    <mergeCell ref="E24:F24"/>
    <mergeCell ref="I24:I25"/>
    <mergeCell ref="J24:L25"/>
    <mergeCell ref="C25:D25"/>
    <mergeCell ref="E25:F25"/>
    <mergeCell ref="C26:D26"/>
    <mergeCell ref="E26:F26"/>
    <mergeCell ref="J26:L26"/>
    <mergeCell ref="B27:L27"/>
    <mergeCell ref="H30:L30"/>
    <mergeCell ref="H31:L31"/>
    <mergeCell ref="H32:L32"/>
    <mergeCell ref="A33:A34"/>
    <mergeCell ref="B33:B34"/>
    <mergeCell ref="C33:D33"/>
    <mergeCell ref="E33:F33"/>
    <mergeCell ref="G33:G34"/>
    <mergeCell ref="H33:L34"/>
    <mergeCell ref="C34:D34"/>
    <mergeCell ref="E34:F34"/>
    <mergeCell ref="C35:D35"/>
    <mergeCell ref="E35:F35"/>
    <mergeCell ref="H35:L35"/>
    <mergeCell ref="C36:D36"/>
    <mergeCell ref="E36:F36"/>
    <mergeCell ref="H36:L36"/>
    <mergeCell ref="H39:L40"/>
    <mergeCell ref="C40:D40"/>
    <mergeCell ref="E40:F40"/>
    <mergeCell ref="C37:D37"/>
    <mergeCell ref="E37:F37"/>
    <mergeCell ref="H37:L37"/>
    <mergeCell ref="C38:D38"/>
    <mergeCell ref="E38:F38"/>
    <mergeCell ref="H38:L38"/>
    <mergeCell ref="A39:A40"/>
    <mergeCell ref="B39:B40"/>
    <mergeCell ref="C39:D39"/>
    <mergeCell ref="E39:F39"/>
    <mergeCell ref="G39:G40"/>
    <mergeCell ref="A45:L45"/>
    <mergeCell ref="A51:L51"/>
    <mergeCell ref="C41:D41"/>
    <mergeCell ref="E41:F41"/>
    <mergeCell ref="H41:L41"/>
    <mergeCell ref="B42:L42"/>
    <mergeCell ref="A43:A44"/>
    <mergeCell ref="B43:B44"/>
    <mergeCell ref="J43:J44"/>
    <mergeCell ref="K43:K44"/>
    <mergeCell ref="L43:L44"/>
  </mergeCells>
  <dataValidations count="1">
    <dataValidation type="decimal" allowBlank="1" showInputMessage="1" showErrorMessage="1" sqref="E10">
      <formula1>0.1</formula1>
      <formula2>0.15</formula2>
    </dataValidation>
  </dataValidations>
  <hyperlinks>
    <hyperlink ref="L49" r:id="rId1" display="m@"/>
  </hyperlinks>
  <printOptions/>
  <pageMargins left="0.5118110236220472" right="0.5118110236220472" top="1.3779527559055118" bottom="1.1811023622047245" header="0.31496062992125984" footer="0.31496062992125984"/>
  <pageSetup horizontalDpi="360" verticalDpi="360" orientation="portrait" paperSize="9" scale="51" r:id="rId5"/>
  <headerFooter scaleWithDoc="0">
    <oddHeader>&amp;C&amp;G</oddHeader>
    <oddFooter>&amp;C&amp;G&amp;R&amp;G</oddFooter>
  </headerFooter>
  <legacyDrawing r:id="rId3"/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view="pageBreakPreview" zoomScaleSheetLayoutView="100" workbookViewId="0" topLeftCell="A1">
      <selection activeCell="A8" sqref="A8"/>
    </sheetView>
  </sheetViews>
  <sheetFormatPr defaultColWidth="9.140625" defaultRowHeight="15"/>
  <cols>
    <col min="2" max="2" width="10.57421875" style="0" customWidth="1"/>
    <col min="4" max="4" width="12.140625" style="0" customWidth="1"/>
    <col min="5" max="5" width="30.57421875" style="0" customWidth="1"/>
    <col min="6" max="6" width="6.7109375" style="0" customWidth="1"/>
    <col min="7" max="7" width="17.421875" style="0" customWidth="1"/>
    <col min="8" max="8" width="14.421875" style="0" customWidth="1"/>
    <col min="9" max="9" width="11.8515625" style="0" customWidth="1"/>
    <col min="10" max="11" width="14.421875" style="0" customWidth="1"/>
  </cols>
  <sheetData>
    <row r="1" spans="1:11" ht="18.75">
      <c r="A1" s="130" t="s">
        <v>70</v>
      </c>
      <c r="B1" s="131"/>
      <c r="C1" s="131"/>
      <c r="D1" s="131"/>
      <c r="E1" s="131"/>
      <c r="F1" s="131"/>
      <c r="G1" s="131"/>
      <c r="H1" s="131"/>
      <c r="I1" s="131"/>
      <c r="J1" s="131"/>
      <c r="K1" s="79"/>
    </row>
    <row r="2" spans="1:11" ht="18.75">
      <c r="A2" s="143" t="s">
        <v>167</v>
      </c>
      <c r="B2" s="144"/>
      <c r="C2" s="144"/>
      <c r="D2" s="144"/>
      <c r="E2" s="144"/>
      <c r="F2" s="144"/>
      <c r="G2" s="144"/>
      <c r="H2" s="144"/>
      <c r="I2" s="144"/>
      <c r="J2" s="144"/>
      <c r="K2" s="145"/>
    </row>
    <row r="3" spans="1:11" ht="18.75">
      <c r="A3" s="132" t="s">
        <v>69</v>
      </c>
      <c r="B3" s="133"/>
      <c r="C3" s="133"/>
      <c r="D3" s="133"/>
      <c r="E3" s="133"/>
      <c r="F3" s="133"/>
      <c r="G3" s="133"/>
      <c r="H3" s="133"/>
      <c r="I3" s="133"/>
      <c r="J3" s="133"/>
      <c r="K3" s="18"/>
    </row>
    <row r="4" spans="1:11" ht="18.75">
      <c r="A4" s="17"/>
      <c r="B4" s="109"/>
      <c r="C4" s="109"/>
      <c r="D4" s="109"/>
      <c r="E4" s="109"/>
      <c r="F4" s="109"/>
      <c r="G4" s="109"/>
      <c r="H4" s="109"/>
      <c r="I4" s="137" t="s">
        <v>68</v>
      </c>
      <c r="J4" s="137"/>
      <c r="K4" s="80">
        <v>14.02</v>
      </c>
    </row>
    <row r="5" spans="1:11" ht="15">
      <c r="A5" s="15" t="s">
        <v>67</v>
      </c>
      <c r="B5" s="14"/>
      <c r="C5" s="14"/>
      <c r="D5" s="14"/>
      <c r="E5" s="14"/>
      <c r="F5" s="14"/>
      <c r="G5" s="14"/>
      <c r="H5" s="13"/>
      <c r="I5" s="137" t="s">
        <v>66</v>
      </c>
      <c r="J5" s="137"/>
      <c r="K5" s="80">
        <v>20.97</v>
      </c>
    </row>
    <row r="6" spans="1:14" ht="15">
      <c r="A6" s="15"/>
      <c r="B6" s="14"/>
      <c r="C6" s="14"/>
      <c r="D6" s="14"/>
      <c r="E6" s="14"/>
      <c r="F6" s="14"/>
      <c r="G6" s="14"/>
      <c r="H6" s="13"/>
      <c r="I6" s="13"/>
      <c r="J6" s="103"/>
      <c r="K6" s="12"/>
      <c r="N6" s="78"/>
    </row>
    <row r="7" spans="1:13" ht="18.75">
      <c r="A7" s="134" t="s">
        <v>170</v>
      </c>
      <c r="B7" s="135"/>
      <c r="C7" s="135"/>
      <c r="D7" s="135"/>
      <c r="E7" s="135"/>
      <c r="F7" s="135"/>
      <c r="G7" s="135"/>
      <c r="H7" s="135"/>
      <c r="I7" s="135"/>
      <c r="J7" s="135"/>
      <c r="K7" s="136"/>
      <c r="M7" s="11"/>
    </row>
    <row r="8" spans="1:11" ht="51.75">
      <c r="A8" s="102" t="s">
        <v>65</v>
      </c>
      <c r="B8" s="102" t="s">
        <v>64</v>
      </c>
      <c r="C8" s="102" t="s">
        <v>63</v>
      </c>
      <c r="D8" s="10" t="s">
        <v>62</v>
      </c>
      <c r="E8" s="102" t="s">
        <v>61</v>
      </c>
      <c r="F8" s="102" t="s">
        <v>60</v>
      </c>
      <c r="G8" s="10" t="s">
        <v>59</v>
      </c>
      <c r="H8" s="10" t="s">
        <v>106</v>
      </c>
      <c r="I8" s="10" t="s">
        <v>58</v>
      </c>
      <c r="J8" s="52" t="s">
        <v>57</v>
      </c>
      <c r="K8" s="52" t="s">
        <v>56</v>
      </c>
    </row>
    <row r="9" spans="1:11" ht="21" customHeight="1">
      <c r="A9" s="105">
        <v>1</v>
      </c>
      <c r="B9" s="8"/>
      <c r="C9" s="8"/>
      <c r="D9" s="8"/>
      <c r="E9" s="110" t="s">
        <v>55</v>
      </c>
      <c r="F9" s="6"/>
      <c r="G9" s="6"/>
      <c r="H9" s="25"/>
      <c r="I9" s="25"/>
      <c r="J9" s="53"/>
      <c r="K9" s="53"/>
    </row>
    <row r="10" spans="1:13" ht="30">
      <c r="A10" s="111" t="s">
        <v>54</v>
      </c>
      <c r="B10" s="2">
        <v>72961</v>
      </c>
      <c r="C10" s="2" t="s">
        <v>6</v>
      </c>
      <c r="D10" s="2" t="s">
        <v>5</v>
      </c>
      <c r="E10" s="62" t="s">
        <v>53</v>
      </c>
      <c r="F10" s="111" t="s">
        <v>27</v>
      </c>
      <c r="G10" s="89">
        <f>'[1]MEMORIAL QUANT. CBUQ'!I9</f>
        <v>1969.8</v>
      </c>
      <c r="H10" s="89">
        <v>1.24</v>
      </c>
      <c r="I10" s="89">
        <f>IF(D10="S",($K$5/100)*H10,($K$4/100)*H10)+H10</f>
        <v>1.500028</v>
      </c>
      <c r="J10" s="89">
        <f>G10*H10</f>
        <v>2442.552</v>
      </c>
      <c r="K10" s="89">
        <f>I10*G10</f>
        <v>2954.7551544</v>
      </c>
      <c r="M10" s="78"/>
    </row>
    <row r="11" spans="1:11" ht="90">
      <c r="A11" s="111" t="s">
        <v>52</v>
      </c>
      <c r="B11" s="88">
        <v>96387</v>
      </c>
      <c r="C11" s="2" t="s">
        <v>6</v>
      </c>
      <c r="D11" s="2" t="s">
        <v>5</v>
      </c>
      <c r="E11" s="62" t="s">
        <v>51</v>
      </c>
      <c r="F11" s="111" t="s">
        <v>25</v>
      </c>
      <c r="G11" s="89">
        <f>'[1]MEMORIAL QUANT. CBUQ'!I10</f>
        <v>295.46999999999997</v>
      </c>
      <c r="H11" s="89">
        <v>6.52</v>
      </c>
      <c r="I11" s="89">
        <f aca="true" t="shared" si="0" ref="I11:I13">IF(D11="S",($K$5/100)*H11,($K$4/100)*H11)+H11</f>
        <v>7.887243999999999</v>
      </c>
      <c r="J11" s="89">
        <f aca="true" t="shared" si="1" ref="J11:J13">G11*H11</f>
        <v>1926.4643999999996</v>
      </c>
      <c r="K11" s="89">
        <f aca="true" t="shared" si="2" ref="K11:K13">I11*G11</f>
        <v>2330.4439846799996</v>
      </c>
    </row>
    <row r="12" spans="1:11" ht="64.5" customHeight="1">
      <c r="A12" s="111" t="s">
        <v>95</v>
      </c>
      <c r="B12" s="88" t="s">
        <v>97</v>
      </c>
      <c r="C12" s="2" t="s">
        <v>6</v>
      </c>
      <c r="D12" s="2" t="s">
        <v>5</v>
      </c>
      <c r="E12" s="62" t="s">
        <v>98</v>
      </c>
      <c r="F12" s="111" t="s">
        <v>25</v>
      </c>
      <c r="G12" s="89">
        <f>'[1]MEMORIAL QUANT. CBUQ'!I11</f>
        <v>295.46999999999997</v>
      </c>
      <c r="H12" s="89">
        <v>4.44</v>
      </c>
      <c r="I12" s="89">
        <f t="shared" si="0"/>
        <v>5.371068</v>
      </c>
      <c r="J12" s="89">
        <f t="shared" si="1"/>
        <v>1311.8868</v>
      </c>
      <c r="K12" s="89">
        <f t="shared" si="2"/>
        <v>1586.98946196</v>
      </c>
    </row>
    <row r="13" spans="1:11" ht="60">
      <c r="A13" s="111" t="s">
        <v>96</v>
      </c>
      <c r="B13" s="4">
        <v>72838</v>
      </c>
      <c r="C13" s="2" t="s">
        <v>6</v>
      </c>
      <c r="D13" s="2" t="s">
        <v>5</v>
      </c>
      <c r="E13" s="63" t="s">
        <v>109</v>
      </c>
      <c r="F13" s="3" t="s">
        <v>99</v>
      </c>
      <c r="G13" s="89">
        <f>'[1]MEMORIAL QUANT. CBUQ'!I12</f>
        <v>1304.7955199999997</v>
      </c>
      <c r="H13" s="89">
        <v>0.85</v>
      </c>
      <c r="I13" s="89">
        <f t="shared" si="0"/>
        <v>1.028245</v>
      </c>
      <c r="J13" s="89">
        <f t="shared" si="1"/>
        <v>1109.0761919999998</v>
      </c>
      <c r="K13" s="89">
        <f t="shared" si="2"/>
        <v>1341.6494694623998</v>
      </c>
    </row>
    <row r="14" spans="1:11" ht="15">
      <c r="A14" s="126" t="s">
        <v>2</v>
      </c>
      <c r="B14" s="127"/>
      <c r="C14" s="127"/>
      <c r="D14" s="127"/>
      <c r="E14" s="127"/>
      <c r="F14" s="127"/>
      <c r="G14" s="127"/>
      <c r="H14" s="127"/>
      <c r="I14" s="128"/>
      <c r="J14" s="54">
        <f>SUM(J10:J13)</f>
        <v>6789.979391999999</v>
      </c>
      <c r="K14" s="54">
        <f>SUM(K10:K13)</f>
        <v>8213.8380705024</v>
      </c>
    </row>
    <row r="15" spans="1:11" ht="33" customHeight="1">
      <c r="A15" s="105">
        <v>2</v>
      </c>
      <c r="B15" s="8"/>
      <c r="C15" s="8"/>
      <c r="D15" s="8"/>
      <c r="E15" s="110" t="s">
        <v>50</v>
      </c>
      <c r="F15" s="6"/>
      <c r="G15" s="6"/>
      <c r="H15" s="25"/>
      <c r="I15" s="25"/>
      <c r="J15" s="53"/>
      <c r="K15" s="53"/>
    </row>
    <row r="16" spans="1:11" ht="30">
      <c r="A16" s="5" t="s">
        <v>49</v>
      </c>
      <c r="B16" s="4">
        <v>96401</v>
      </c>
      <c r="C16" s="4" t="s">
        <v>6</v>
      </c>
      <c r="D16" s="4" t="s">
        <v>5</v>
      </c>
      <c r="E16" s="63" t="s">
        <v>100</v>
      </c>
      <c r="F16" s="3" t="s">
        <v>27</v>
      </c>
      <c r="G16" s="26">
        <f>'[1]MEMORIAL QUANT. CBUQ'!H16</f>
        <v>1675</v>
      </c>
      <c r="H16" s="26">
        <v>4.29</v>
      </c>
      <c r="I16" s="89">
        <f>IF(D16="S",($K$5/100)*H16,($K$4/100)*H16)+H16</f>
        <v>5.189613</v>
      </c>
      <c r="J16" s="26">
        <f>G16*H16</f>
        <v>7185.75</v>
      </c>
      <c r="K16" s="89">
        <f>I16*G16</f>
        <v>8692.601775</v>
      </c>
    </row>
    <row r="17" spans="1:11" ht="84" customHeight="1">
      <c r="A17" s="5" t="s">
        <v>48</v>
      </c>
      <c r="B17" s="4">
        <v>72840</v>
      </c>
      <c r="C17" s="4" t="s">
        <v>6</v>
      </c>
      <c r="D17" s="4" t="s">
        <v>5</v>
      </c>
      <c r="E17" s="63" t="s">
        <v>145</v>
      </c>
      <c r="F17" s="3" t="s">
        <v>99</v>
      </c>
      <c r="G17" s="26">
        <f>'[1]MEMORIAL QUANT. CBUQ'!H17</f>
        <v>144.71999999999997</v>
      </c>
      <c r="H17" s="26">
        <v>0.57</v>
      </c>
      <c r="I17" s="89">
        <f aca="true" t="shared" si="3" ref="I17:I20">IF(D17="S",($K$5/100)*H17,($K$4/100)*H17)+H17</f>
        <v>0.689529</v>
      </c>
      <c r="J17" s="26">
        <f>G17*H17</f>
        <v>82.49039999999998</v>
      </c>
      <c r="K17" s="89">
        <f>I17*G17</f>
        <v>99.78863687999997</v>
      </c>
    </row>
    <row r="18" spans="1:11" ht="75">
      <c r="A18" s="111" t="s">
        <v>47</v>
      </c>
      <c r="B18" s="2">
        <v>95996</v>
      </c>
      <c r="C18" s="2" t="s">
        <v>6</v>
      </c>
      <c r="D18" s="2" t="s">
        <v>5</v>
      </c>
      <c r="E18" s="62" t="s">
        <v>46</v>
      </c>
      <c r="F18" s="111" t="s">
        <v>25</v>
      </c>
      <c r="G18" s="89">
        <f>'[1]MEMORIAL QUANT. CBUQ'!H18</f>
        <v>83.75</v>
      </c>
      <c r="H18" s="89">
        <v>643.61</v>
      </c>
      <c r="I18" s="89">
        <f t="shared" si="3"/>
        <v>778.575017</v>
      </c>
      <c r="J18" s="26">
        <f>G18*H18</f>
        <v>53902.3375</v>
      </c>
      <c r="K18" s="89">
        <f>I18*G18</f>
        <v>65205.65767375</v>
      </c>
    </row>
    <row r="19" spans="1:11" ht="60">
      <c r="A19" s="111" t="s">
        <v>45</v>
      </c>
      <c r="B19" s="4">
        <v>95303</v>
      </c>
      <c r="C19" s="4" t="s">
        <v>6</v>
      </c>
      <c r="D19" s="4" t="s">
        <v>5</v>
      </c>
      <c r="E19" s="63" t="s">
        <v>44</v>
      </c>
      <c r="F19" s="3" t="s">
        <v>22</v>
      </c>
      <c r="G19" s="89">
        <f>'[1]MEMORIAL QUANT. CBUQ'!H19</f>
        <v>6030</v>
      </c>
      <c r="H19" s="89">
        <v>0.96</v>
      </c>
      <c r="I19" s="89">
        <f t="shared" si="3"/>
        <v>1.161312</v>
      </c>
      <c r="J19" s="26">
        <f>G19*H19</f>
        <v>5788.8</v>
      </c>
      <c r="K19" s="89">
        <f>I19*G19</f>
        <v>7002.711359999999</v>
      </c>
    </row>
    <row r="20" spans="1:11" ht="45">
      <c r="A20" s="111" t="s">
        <v>43</v>
      </c>
      <c r="B20" s="2">
        <v>94963</v>
      </c>
      <c r="C20" s="2" t="s">
        <v>6</v>
      </c>
      <c r="D20" s="2" t="s">
        <v>5</v>
      </c>
      <c r="E20" s="62" t="s">
        <v>146</v>
      </c>
      <c r="F20" s="111" t="s">
        <v>25</v>
      </c>
      <c r="G20" s="89">
        <f>'[1]MEMORIAL QUANT. CBUQ'!G22:H22</f>
        <v>0.42336</v>
      </c>
      <c r="H20" s="27">
        <v>345.06</v>
      </c>
      <c r="I20" s="89">
        <f t="shared" si="3"/>
        <v>417.419082</v>
      </c>
      <c r="J20" s="26">
        <f>G20*H20</f>
        <v>146.0846016</v>
      </c>
      <c r="K20" s="89">
        <f>I20*G20</f>
        <v>176.71854255552</v>
      </c>
    </row>
    <row r="21" spans="1:11" ht="15">
      <c r="A21" s="140" t="s">
        <v>2</v>
      </c>
      <c r="B21" s="141"/>
      <c r="C21" s="141"/>
      <c r="D21" s="141"/>
      <c r="E21" s="141"/>
      <c r="F21" s="141"/>
      <c r="G21" s="141"/>
      <c r="H21" s="141"/>
      <c r="I21" s="142"/>
      <c r="J21" s="54">
        <f>SUM(J16:J20)</f>
        <v>67105.4625016</v>
      </c>
      <c r="K21" s="54">
        <f>SUM(K16:K20)</f>
        <v>81177.47798818552</v>
      </c>
    </row>
    <row r="22" spans="1:11" ht="15" customHeight="1">
      <c r="A22" s="105">
        <v>3</v>
      </c>
      <c r="B22" s="8"/>
      <c r="C22" s="8"/>
      <c r="D22" s="8"/>
      <c r="E22" s="110" t="s">
        <v>42</v>
      </c>
      <c r="F22" s="6"/>
      <c r="G22" s="6"/>
      <c r="H22" s="25"/>
      <c r="I22" s="25"/>
      <c r="J22" s="53"/>
      <c r="K22" s="53"/>
    </row>
    <row r="23" spans="1:11" ht="105">
      <c r="A23" s="111" t="s">
        <v>41</v>
      </c>
      <c r="B23" s="2">
        <v>94996</v>
      </c>
      <c r="C23" s="2" t="s">
        <v>6</v>
      </c>
      <c r="D23" s="2" t="s">
        <v>5</v>
      </c>
      <c r="E23" s="62" t="s">
        <v>113</v>
      </c>
      <c r="F23" s="111" t="s">
        <v>27</v>
      </c>
      <c r="G23" s="89">
        <f>'[1]MEMORIAL QUANT. CBUQ'!I26</f>
        <v>16.32</v>
      </c>
      <c r="H23" s="89">
        <v>83.62</v>
      </c>
      <c r="I23" s="89">
        <f aca="true" t="shared" si="4" ref="I23">IF(D23="S",($K$5/100)*H23,($K$4/100)*H23)+H23</f>
        <v>101.155114</v>
      </c>
      <c r="J23" s="89">
        <f>G23*H23</f>
        <v>1364.6784</v>
      </c>
      <c r="K23" s="89">
        <f>G23*I23</f>
        <v>1650.85146048</v>
      </c>
    </row>
    <row r="24" spans="1:11" ht="15">
      <c r="A24" s="126" t="s">
        <v>2</v>
      </c>
      <c r="B24" s="127"/>
      <c r="C24" s="127"/>
      <c r="D24" s="127"/>
      <c r="E24" s="127"/>
      <c r="F24" s="127"/>
      <c r="G24" s="127"/>
      <c r="H24" s="127"/>
      <c r="I24" s="128"/>
      <c r="J24" s="54">
        <f>J23</f>
        <v>1364.6784</v>
      </c>
      <c r="K24" s="54">
        <f>K23</f>
        <v>1650.85146048</v>
      </c>
    </row>
    <row r="25" spans="1:11" ht="21" customHeight="1">
      <c r="A25" s="105">
        <v>4</v>
      </c>
      <c r="B25" s="110"/>
      <c r="C25" s="110"/>
      <c r="D25" s="110"/>
      <c r="E25" s="110" t="s">
        <v>40</v>
      </c>
      <c r="F25" s="6"/>
      <c r="G25" s="6"/>
      <c r="H25" s="25"/>
      <c r="I25" s="25"/>
      <c r="J25" s="53"/>
      <c r="K25" s="53"/>
    </row>
    <row r="26" spans="1:11" ht="75">
      <c r="A26" s="111" t="s">
        <v>39</v>
      </c>
      <c r="B26" s="2">
        <v>72947</v>
      </c>
      <c r="C26" s="2" t="s">
        <v>6</v>
      </c>
      <c r="D26" s="2" t="s">
        <v>5</v>
      </c>
      <c r="E26" s="62" t="s">
        <v>147</v>
      </c>
      <c r="F26" s="111" t="s">
        <v>27</v>
      </c>
      <c r="G26" s="89">
        <f>SUM('[1]MEMORIAL QUANT. CBUQ'!G30:G31)</f>
        <v>135.78</v>
      </c>
      <c r="H26" s="89">
        <v>24.63</v>
      </c>
      <c r="I26" s="89">
        <f aca="true" t="shared" si="5" ref="I26:I29">IF(D26="S",($K$5/100)*H26,($K$4/100)*H26)+H26</f>
        <v>29.794911</v>
      </c>
      <c r="J26" s="89">
        <f>G26*H26</f>
        <v>3344.2614</v>
      </c>
      <c r="K26" s="89">
        <f>I26*G26</f>
        <v>4045.5530155799997</v>
      </c>
    </row>
    <row r="27" spans="1:11" ht="45">
      <c r="A27" s="111" t="s">
        <v>38</v>
      </c>
      <c r="B27" s="88">
        <v>36178</v>
      </c>
      <c r="C27" s="88" t="s">
        <v>6</v>
      </c>
      <c r="D27" s="88" t="s">
        <v>10</v>
      </c>
      <c r="E27" s="92" t="s">
        <v>122</v>
      </c>
      <c r="F27" s="90" t="s">
        <v>14</v>
      </c>
      <c r="G27" s="91">
        <f>'[1]MEMORIAL QUANT. CBUQ'!G32</f>
        <v>23.999999999999996</v>
      </c>
      <c r="H27" s="91">
        <v>6.67</v>
      </c>
      <c r="I27" s="89">
        <f t="shared" si="5"/>
        <v>7.605134</v>
      </c>
      <c r="J27" s="91">
        <v>0</v>
      </c>
      <c r="K27" s="91">
        <v>0</v>
      </c>
    </row>
    <row r="28" spans="1:11" ht="30">
      <c r="A28" s="111" t="s">
        <v>37</v>
      </c>
      <c r="B28" s="2">
        <v>34723</v>
      </c>
      <c r="C28" s="2" t="s">
        <v>6</v>
      </c>
      <c r="D28" s="2" t="s">
        <v>10</v>
      </c>
      <c r="E28" s="62" t="s">
        <v>36</v>
      </c>
      <c r="F28" s="111" t="s">
        <v>27</v>
      </c>
      <c r="G28" s="89">
        <f>SUM('[1]MEMORIAL QUANT. CBUQ'!G35:G38)</f>
        <v>0.8</v>
      </c>
      <c r="H28" s="89">
        <v>519.75</v>
      </c>
      <c r="I28" s="89">
        <f t="shared" si="5"/>
        <v>592.61895</v>
      </c>
      <c r="J28" s="89">
        <f>G28*H28</f>
        <v>415.8</v>
      </c>
      <c r="K28" s="89">
        <f>I28*G28</f>
        <v>474.0951600000001</v>
      </c>
    </row>
    <row r="29" spans="1:11" ht="60">
      <c r="A29" s="111" t="s">
        <v>132</v>
      </c>
      <c r="B29" s="2">
        <v>21013</v>
      </c>
      <c r="C29" s="2" t="s">
        <v>6</v>
      </c>
      <c r="D29" s="2" t="s">
        <v>10</v>
      </c>
      <c r="E29" s="92" t="s">
        <v>153</v>
      </c>
      <c r="F29" s="111" t="s">
        <v>3</v>
      </c>
      <c r="G29" s="89">
        <f>'[1]MEMORIAL QUANT. CBUQ'!G41</f>
        <v>14</v>
      </c>
      <c r="H29" s="89">
        <v>33.31</v>
      </c>
      <c r="I29" s="89">
        <f t="shared" si="5"/>
        <v>37.980062000000004</v>
      </c>
      <c r="J29" s="89">
        <f>G29*H29</f>
        <v>466.34000000000003</v>
      </c>
      <c r="K29" s="89">
        <f>G29*I29</f>
        <v>531.7208680000001</v>
      </c>
    </row>
    <row r="30" spans="1:11" ht="15">
      <c r="A30" s="126" t="s">
        <v>2</v>
      </c>
      <c r="B30" s="127"/>
      <c r="C30" s="127"/>
      <c r="D30" s="127"/>
      <c r="E30" s="127"/>
      <c r="F30" s="127"/>
      <c r="G30" s="127"/>
      <c r="H30" s="127"/>
      <c r="I30" s="128"/>
      <c r="J30" s="54">
        <f>SUM(J26:J29)</f>
        <v>4226.4014</v>
      </c>
      <c r="K30" s="54">
        <f>SUM(K26:K29)</f>
        <v>5051.36904358</v>
      </c>
    </row>
    <row r="31" spans="1:11" ht="15.75" customHeight="1">
      <c r="A31" s="105">
        <v>5</v>
      </c>
      <c r="B31" s="8"/>
      <c r="C31" s="8"/>
      <c r="D31" s="8"/>
      <c r="E31" s="110" t="s">
        <v>35</v>
      </c>
      <c r="F31" s="6"/>
      <c r="G31" s="6"/>
      <c r="H31" s="25"/>
      <c r="I31" s="25"/>
      <c r="J31" s="53"/>
      <c r="K31" s="53"/>
    </row>
    <row r="32" spans="1:11" ht="60">
      <c r="A32" s="5" t="s">
        <v>34</v>
      </c>
      <c r="B32" s="2">
        <v>94265</v>
      </c>
      <c r="C32" s="2" t="s">
        <v>6</v>
      </c>
      <c r="D32" s="4" t="s">
        <v>5</v>
      </c>
      <c r="E32" s="62" t="s">
        <v>33</v>
      </c>
      <c r="F32" s="26" t="s">
        <v>3</v>
      </c>
      <c r="G32" s="26">
        <f>'[1]MEMORIAL QUANT. CBUQ'!K46</f>
        <v>670</v>
      </c>
      <c r="H32" s="26">
        <v>31.39</v>
      </c>
      <c r="I32" s="89">
        <f aca="true" t="shared" si="6" ref="I32:I51">IF(D32="S",($K$5/100)*H32,($K$4/100)*H32)+H32</f>
        <v>37.972483</v>
      </c>
      <c r="J32" s="26">
        <f aca="true" t="shared" si="7" ref="J32:J51">G32*H32</f>
        <v>21031.3</v>
      </c>
      <c r="K32" s="89">
        <f aca="true" t="shared" si="8" ref="K32:K51">I32*G32</f>
        <v>25441.563609999997</v>
      </c>
    </row>
    <row r="33" spans="1:11" ht="60">
      <c r="A33" s="111" t="s">
        <v>32</v>
      </c>
      <c r="B33" s="2">
        <v>94281</v>
      </c>
      <c r="C33" s="2" t="s">
        <v>6</v>
      </c>
      <c r="D33" s="2" t="s">
        <v>5</v>
      </c>
      <c r="E33" s="62" t="s">
        <v>31</v>
      </c>
      <c r="F33" s="89" t="s">
        <v>3</v>
      </c>
      <c r="G33" s="89">
        <f>'[1]MEMORIAL QUANT. CBUQ'!K47</f>
        <v>670</v>
      </c>
      <c r="H33" s="89">
        <v>37.49</v>
      </c>
      <c r="I33" s="89">
        <f t="shared" si="6"/>
        <v>45.351653</v>
      </c>
      <c r="J33" s="26">
        <f t="shared" si="7"/>
        <v>25118.300000000003</v>
      </c>
      <c r="K33" s="89">
        <f t="shared" si="8"/>
        <v>30385.607509999998</v>
      </c>
    </row>
    <row r="34" spans="1:11" ht="165">
      <c r="A34" s="111" t="s">
        <v>30</v>
      </c>
      <c r="B34" s="2">
        <v>90105</v>
      </c>
      <c r="C34" s="2" t="s">
        <v>6</v>
      </c>
      <c r="D34" s="2" t="s">
        <v>5</v>
      </c>
      <c r="E34" s="62" t="s">
        <v>151</v>
      </c>
      <c r="F34" s="89" t="s">
        <v>25</v>
      </c>
      <c r="G34" s="89">
        <f>'[1]MEMORIAL QUANT. CBUQ'!K48</f>
        <v>44.22</v>
      </c>
      <c r="H34" s="89">
        <v>11.93</v>
      </c>
      <c r="I34" s="89">
        <f t="shared" si="6"/>
        <v>14.431721</v>
      </c>
      <c r="J34" s="26">
        <f t="shared" si="7"/>
        <v>527.5446</v>
      </c>
      <c r="K34" s="89">
        <f t="shared" si="8"/>
        <v>638.1707026199999</v>
      </c>
    </row>
    <row r="35" spans="1:11" ht="60">
      <c r="A35" s="111" t="s">
        <v>29</v>
      </c>
      <c r="B35" s="2">
        <v>94097</v>
      </c>
      <c r="C35" s="2" t="s">
        <v>6</v>
      </c>
      <c r="D35" s="2" t="s">
        <v>5</v>
      </c>
      <c r="E35" s="62" t="s">
        <v>28</v>
      </c>
      <c r="F35" s="89" t="s">
        <v>27</v>
      </c>
      <c r="G35" s="89">
        <f>'[1]MEMORIAL QUANT. CBUQ'!K49</f>
        <v>294.8</v>
      </c>
      <c r="H35" s="89">
        <v>4.6</v>
      </c>
      <c r="I35" s="89">
        <f t="shared" si="6"/>
        <v>5.56462</v>
      </c>
      <c r="J35" s="26">
        <f t="shared" si="7"/>
        <v>1356.08</v>
      </c>
      <c r="K35" s="89">
        <f t="shared" si="8"/>
        <v>1640.4499759999999</v>
      </c>
    </row>
    <row r="36" spans="1:11" ht="45">
      <c r="A36" s="111" t="s">
        <v>26</v>
      </c>
      <c r="B36" s="2">
        <v>95290</v>
      </c>
      <c r="C36" s="2" t="s">
        <v>6</v>
      </c>
      <c r="D36" s="2" t="s">
        <v>5</v>
      </c>
      <c r="E36" s="92" t="s">
        <v>23</v>
      </c>
      <c r="F36" s="89" t="s">
        <v>136</v>
      </c>
      <c r="G36" s="89">
        <f>'[1]MEMORIAL QUANT. CBUQ'!K50</f>
        <v>303.45975</v>
      </c>
      <c r="H36" s="89">
        <v>1.76</v>
      </c>
      <c r="I36" s="89">
        <f t="shared" si="6"/>
        <v>2.129072</v>
      </c>
      <c r="J36" s="26">
        <f t="shared" si="7"/>
        <v>534.08916</v>
      </c>
      <c r="K36" s="89">
        <f aca="true" t="shared" si="9" ref="K36:K48">G36*I36</f>
        <v>646.0876568519999</v>
      </c>
    </row>
    <row r="37" spans="1:11" ht="30">
      <c r="A37" s="111" t="s">
        <v>24</v>
      </c>
      <c r="B37" s="2">
        <v>7781</v>
      </c>
      <c r="C37" s="2" t="s">
        <v>6</v>
      </c>
      <c r="D37" s="2" t="s">
        <v>10</v>
      </c>
      <c r="E37" s="62" t="s">
        <v>9</v>
      </c>
      <c r="F37" s="89" t="s">
        <v>3</v>
      </c>
      <c r="G37" s="89">
        <f>'[1]MEMORIAL QUANT. CBUQ'!K52</f>
        <v>0</v>
      </c>
      <c r="H37" s="89">
        <v>51.95</v>
      </c>
      <c r="I37" s="89">
        <f t="shared" si="6"/>
        <v>59.23339</v>
      </c>
      <c r="J37" s="26">
        <f t="shared" si="7"/>
        <v>0</v>
      </c>
      <c r="K37" s="89">
        <f t="shared" si="9"/>
        <v>0</v>
      </c>
    </row>
    <row r="38" spans="1:11" ht="165">
      <c r="A38" s="111" t="s">
        <v>21</v>
      </c>
      <c r="B38" s="2">
        <v>90106</v>
      </c>
      <c r="C38" s="2" t="s">
        <v>6</v>
      </c>
      <c r="D38" s="2" t="s">
        <v>5</v>
      </c>
      <c r="E38" s="62" t="s">
        <v>156</v>
      </c>
      <c r="F38" s="89" t="s">
        <v>25</v>
      </c>
      <c r="G38" s="89">
        <f>'[1]MEMORIAL QUANT. CBUQ'!K53</f>
        <v>0</v>
      </c>
      <c r="H38" s="89">
        <v>10.22</v>
      </c>
      <c r="I38" s="89">
        <f t="shared" si="6"/>
        <v>12.363134</v>
      </c>
      <c r="J38" s="26">
        <f t="shared" si="7"/>
        <v>0</v>
      </c>
      <c r="K38" s="89">
        <f t="shared" si="9"/>
        <v>0</v>
      </c>
    </row>
    <row r="39" spans="1:11" ht="60">
      <c r="A39" s="111" t="s">
        <v>18</v>
      </c>
      <c r="B39" s="2">
        <v>94097</v>
      </c>
      <c r="C39" s="2" t="s">
        <v>6</v>
      </c>
      <c r="D39" s="2" t="s">
        <v>5</v>
      </c>
      <c r="E39" s="62" t="s">
        <v>28</v>
      </c>
      <c r="F39" s="89" t="s">
        <v>25</v>
      </c>
      <c r="G39" s="89">
        <f>'[1]MEMORIAL QUANT. CBUQ'!K54</f>
        <v>0</v>
      </c>
      <c r="H39" s="89">
        <v>4.6</v>
      </c>
      <c r="I39" s="89">
        <f t="shared" si="6"/>
        <v>5.56462</v>
      </c>
      <c r="J39" s="26">
        <f t="shared" si="7"/>
        <v>0</v>
      </c>
      <c r="K39" s="89">
        <f t="shared" si="9"/>
        <v>0</v>
      </c>
    </row>
    <row r="40" spans="1:11" ht="99" customHeight="1">
      <c r="A40" s="111" t="s">
        <v>16</v>
      </c>
      <c r="B40" s="2">
        <v>93378</v>
      </c>
      <c r="C40" s="2" t="s">
        <v>6</v>
      </c>
      <c r="D40" s="2" t="s">
        <v>5</v>
      </c>
      <c r="E40" s="62" t="s">
        <v>148</v>
      </c>
      <c r="F40" s="89" t="s">
        <v>25</v>
      </c>
      <c r="G40" s="89">
        <f>'[1]MEMORIAL QUANT. CBUQ'!K55</f>
        <v>0</v>
      </c>
      <c r="H40" s="89">
        <v>19.6</v>
      </c>
      <c r="I40" s="89">
        <f t="shared" si="6"/>
        <v>23.710120000000003</v>
      </c>
      <c r="J40" s="26">
        <f t="shared" si="7"/>
        <v>0</v>
      </c>
      <c r="K40" s="89">
        <f t="shared" si="9"/>
        <v>0</v>
      </c>
    </row>
    <row r="41" spans="1:11" ht="95.25" customHeight="1">
      <c r="A41" s="111" t="s">
        <v>13</v>
      </c>
      <c r="B41" s="2">
        <v>92809</v>
      </c>
      <c r="C41" s="2" t="s">
        <v>6</v>
      </c>
      <c r="D41" s="2" t="s">
        <v>5</v>
      </c>
      <c r="E41" s="62" t="s">
        <v>149</v>
      </c>
      <c r="F41" s="89" t="s">
        <v>3</v>
      </c>
      <c r="G41" s="89">
        <f>'[1]MEMORIAL QUANT. CBUQ'!K56</f>
        <v>0</v>
      </c>
      <c r="H41" s="89">
        <v>37.54</v>
      </c>
      <c r="I41" s="89">
        <f t="shared" si="6"/>
        <v>45.412138</v>
      </c>
      <c r="J41" s="26">
        <f t="shared" si="7"/>
        <v>0</v>
      </c>
      <c r="K41" s="89">
        <f t="shared" si="9"/>
        <v>0</v>
      </c>
    </row>
    <row r="42" spans="1:11" ht="45">
      <c r="A42" s="111" t="s">
        <v>11</v>
      </c>
      <c r="B42" s="4">
        <v>95290</v>
      </c>
      <c r="C42" s="2" t="s">
        <v>6</v>
      </c>
      <c r="D42" s="2" t="s">
        <v>5</v>
      </c>
      <c r="E42" s="63" t="s">
        <v>23</v>
      </c>
      <c r="F42" s="26" t="s">
        <v>22</v>
      </c>
      <c r="G42" s="89">
        <f>'[1]MEMORIAL QUANT. CBUQ'!K57</f>
        <v>0</v>
      </c>
      <c r="H42" s="89">
        <v>1.76</v>
      </c>
      <c r="I42" s="89">
        <f t="shared" si="6"/>
        <v>2.129072</v>
      </c>
      <c r="J42" s="26">
        <f t="shared" si="7"/>
        <v>0</v>
      </c>
      <c r="K42" s="89">
        <f t="shared" si="9"/>
        <v>0</v>
      </c>
    </row>
    <row r="43" spans="1:11" ht="30">
      <c r="A43" s="111" t="s">
        <v>8</v>
      </c>
      <c r="B43" s="2">
        <v>7793</v>
      </c>
      <c r="C43" s="2" t="s">
        <v>6</v>
      </c>
      <c r="D43" s="2" t="s">
        <v>10</v>
      </c>
      <c r="E43" s="62" t="s">
        <v>12</v>
      </c>
      <c r="F43" s="89" t="s">
        <v>3</v>
      </c>
      <c r="G43" s="89">
        <f>'[1]MEMORIAL QUANT. CBUQ'!K58</f>
        <v>0</v>
      </c>
      <c r="H43" s="89">
        <v>104.87</v>
      </c>
      <c r="I43" s="89">
        <f t="shared" si="6"/>
        <v>119.57277400000001</v>
      </c>
      <c r="J43" s="26">
        <f t="shared" si="7"/>
        <v>0</v>
      </c>
      <c r="K43" s="89">
        <f t="shared" si="9"/>
        <v>0</v>
      </c>
    </row>
    <row r="44" spans="1:11" ht="165">
      <c r="A44" s="111" t="s">
        <v>7</v>
      </c>
      <c r="B44" s="2">
        <v>90106</v>
      </c>
      <c r="C44" s="2" t="s">
        <v>6</v>
      </c>
      <c r="D44" s="2" t="s">
        <v>5</v>
      </c>
      <c r="E44" s="63" t="s">
        <v>157</v>
      </c>
      <c r="F44" s="26" t="s">
        <v>25</v>
      </c>
      <c r="G44" s="89">
        <f>'[1]MEMORIAL QUANT. CBUQ'!K59</f>
        <v>0</v>
      </c>
      <c r="H44" s="89">
        <v>10.22</v>
      </c>
      <c r="I44" s="89">
        <f t="shared" si="6"/>
        <v>12.363134</v>
      </c>
      <c r="J44" s="26">
        <f t="shared" si="7"/>
        <v>0</v>
      </c>
      <c r="K44" s="89">
        <f t="shared" si="9"/>
        <v>0</v>
      </c>
    </row>
    <row r="45" spans="1:11" ht="89.25" customHeight="1">
      <c r="A45" s="111" t="s">
        <v>138</v>
      </c>
      <c r="B45" s="2">
        <v>94097</v>
      </c>
      <c r="C45" s="2" t="s">
        <v>6</v>
      </c>
      <c r="D45" s="2" t="s">
        <v>5</v>
      </c>
      <c r="E45" s="62" t="s">
        <v>28</v>
      </c>
      <c r="F45" s="89" t="s">
        <v>25</v>
      </c>
      <c r="G45" s="89">
        <f>'[1]MEMORIAL QUANT. CBUQ'!K60</f>
        <v>0</v>
      </c>
      <c r="H45" s="89">
        <v>4.6</v>
      </c>
      <c r="I45" s="89">
        <f t="shared" si="6"/>
        <v>5.56462</v>
      </c>
      <c r="J45" s="26">
        <f t="shared" si="7"/>
        <v>0</v>
      </c>
      <c r="K45" s="89">
        <f t="shared" si="9"/>
        <v>0</v>
      </c>
    </row>
    <row r="46" spans="1:11" ht="89.25" customHeight="1">
      <c r="A46" s="111" t="s">
        <v>139</v>
      </c>
      <c r="B46" s="2">
        <v>93378</v>
      </c>
      <c r="C46" s="2" t="s">
        <v>6</v>
      </c>
      <c r="D46" s="2" t="s">
        <v>5</v>
      </c>
      <c r="E46" s="62" t="s">
        <v>148</v>
      </c>
      <c r="F46" s="89" t="s">
        <v>25</v>
      </c>
      <c r="G46" s="89">
        <f>'[1]MEMORIAL QUANT. CBUQ'!K61</f>
        <v>0</v>
      </c>
      <c r="H46" s="89">
        <v>19.6</v>
      </c>
      <c r="I46" s="89">
        <f t="shared" si="6"/>
        <v>23.710120000000003</v>
      </c>
      <c r="J46" s="26">
        <f t="shared" si="7"/>
        <v>0</v>
      </c>
      <c r="K46" s="89">
        <f t="shared" si="9"/>
        <v>0</v>
      </c>
    </row>
    <row r="47" spans="1:11" ht="89.25" customHeight="1">
      <c r="A47" s="111" t="s">
        <v>140</v>
      </c>
      <c r="B47" s="2">
        <v>92811</v>
      </c>
      <c r="C47" s="2" t="s">
        <v>6</v>
      </c>
      <c r="D47" s="2" t="s">
        <v>5</v>
      </c>
      <c r="E47" s="62" t="s">
        <v>4</v>
      </c>
      <c r="F47" s="89" t="s">
        <v>3</v>
      </c>
      <c r="G47" s="89">
        <f>'[1]MEMORIAL QUANT. CBUQ'!K62</f>
        <v>0</v>
      </c>
      <c r="H47" s="89">
        <v>54.41</v>
      </c>
      <c r="I47" s="89">
        <f t="shared" si="6"/>
        <v>65.81977699999999</v>
      </c>
      <c r="J47" s="26">
        <f t="shared" si="7"/>
        <v>0</v>
      </c>
      <c r="K47" s="89">
        <f t="shared" si="9"/>
        <v>0</v>
      </c>
    </row>
    <row r="48" spans="1:11" ht="45">
      <c r="A48" s="111" t="s">
        <v>141</v>
      </c>
      <c r="B48" s="4">
        <v>95290</v>
      </c>
      <c r="C48" s="2" t="s">
        <v>6</v>
      </c>
      <c r="D48" s="2" t="s">
        <v>5</v>
      </c>
      <c r="E48" s="63" t="s">
        <v>23</v>
      </c>
      <c r="F48" s="26" t="s">
        <v>22</v>
      </c>
      <c r="G48" s="89">
        <f>'[1]MEMORIAL QUANT. CBUQ'!K63</f>
        <v>0</v>
      </c>
      <c r="H48" s="89">
        <v>1.76</v>
      </c>
      <c r="I48" s="89">
        <f t="shared" si="6"/>
        <v>2.129072</v>
      </c>
      <c r="J48" s="26">
        <f t="shared" si="7"/>
        <v>0</v>
      </c>
      <c r="K48" s="89">
        <f t="shared" si="9"/>
        <v>0</v>
      </c>
    </row>
    <row r="49" spans="1:11" ht="75">
      <c r="A49" s="111" t="s">
        <v>142</v>
      </c>
      <c r="B49" s="2">
        <v>83659</v>
      </c>
      <c r="C49" s="2" t="s">
        <v>20</v>
      </c>
      <c r="D49" s="2" t="s">
        <v>5</v>
      </c>
      <c r="E49" s="62" t="s">
        <v>19</v>
      </c>
      <c r="F49" s="89" t="s">
        <v>14</v>
      </c>
      <c r="G49" s="89">
        <f>'[1]MEMORIAL QUANT. CBUQ'!K64</f>
        <v>0</v>
      </c>
      <c r="H49" s="89">
        <v>694.56</v>
      </c>
      <c r="I49" s="89">
        <f t="shared" si="6"/>
        <v>840.2092319999999</v>
      </c>
      <c r="J49" s="26">
        <f t="shared" si="7"/>
        <v>0</v>
      </c>
      <c r="K49" s="89">
        <f t="shared" si="8"/>
        <v>0</v>
      </c>
    </row>
    <row r="50" spans="1:11" ht="75">
      <c r="A50" s="111" t="s">
        <v>143</v>
      </c>
      <c r="B50" s="2" t="s">
        <v>150</v>
      </c>
      <c r="C50" s="2" t="s">
        <v>6</v>
      </c>
      <c r="D50" s="2" t="s">
        <v>5</v>
      </c>
      <c r="E50" s="62" t="s">
        <v>17</v>
      </c>
      <c r="F50" s="89" t="s">
        <v>14</v>
      </c>
      <c r="G50" s="89">
        <f>'[1]MEMORIAL QUANT. CBUQ'!K65</f>
        <v>0</v>
      </c>
      <c r="H50" s="89">
        <v>332.61</v>
      </c>
      <c r="I50" s="89">
        <f t="shared" si="6"/>
        <v>402.358317</v>
      </c>
      <c r="J50" s="26">
        <f t="shared" si="7"/>
        <v>0</v>
      </c>
      <c r="K50" s="89">
        <f t="shared" si="8"/>
        <v>0</v>
      </c>
    </row>
    <row r="51" spans="1:11" ht="60">
      <c r="A51" s="111" t="s">
        <v>144</v>
      </c>
      <c r="B51" s="2">
        <v>21090</v>
      </c>
      <c r="C51" s="2" t="s">
        <v>6</v>
      </c>
      <c r="D51" s="2" t="s">
        <v>10</v>
      </c>
      <c r="E51" s="62" t="s">
        <v>15</v>
      </c>
      <c r="F51" s="89" t="s">
        <v>14</v>
      </c>
      <c r="G51" s="89">
        <f>'[1]MEMORIAL QUANT. CBUQ'!K66</f>
        <v>0</v>
      </c>
      <c r="H51" s="89">
        <v>431.62</v>
      </c>
      <c r="I51" s="89">
        <f t="shared" si="6"/>
        <v>492.133124</v>
      </c>
      <c r="J51" s="26">
        <f t="shared" si="7"/>
        <v>0</v>
      </c>
      <c r="K51" s="89">
        <f t="shared" si="8"/>
        <v>0</v>
      </c>
    </row>
    <row r="52" spans="1:11" ht="15">
      <c r="A52" s="126" t="s">
        <v>2</v>
      </c>
      <c r="B52" s="127"/>
      <c r="C52" s="127"/>
      <c r="D52" s="127"/>
      <c r="E52" s="127"/>
      <c r="F52" s="127"/>
      <c r="G52" s="127"/>
      <c r="H52" s="127"/>
      <c r="I52" s="128"/>
      <c r="J52" s="54">
        <f>SUM(J32:J51)</f>
        <v>48567.31376000001</v>
      </c>
      <c r="K52" s="54">
        <f>SUM(K32:K51)</f>
        <v>58751.87945547201</v>
      </c>
    </row>
    <row r="53" spans="1:11" ht="17.25">
      <c r="A53" s="129" t="s">
        <v>1</v>
      </c>
      <c r="B53" s="129"/>
      <c r="C53" s="129"/>
      <c r="D53" s="129"/>
      <c r="E53" s="129"/>
      <c r="F53" s="129"/>
      <c r="G53" s="129"/>
      <c r="H53" s="129"/>
      <c r="I53" s="102"/>
      <c r="J53" s="138">
        <f>J14+J21+J24+J30+J52</f>
        <v>128053.83545360001</v>
      </c>
      <c r="K53" s="139"/>
    </row>
    <row r="54" spans="1:11" ht="17.25">
      <c r="A54" s="129" t="s">
        <v>0</v>
      </c>
      <c r="B54" s="129"/>
      <c r="C54" s="129"/>
      <c r="D54" s="129"/>
      <c r="E54" s="129"/>
      <c r="F54" s="129"/>
      <c r="G54" s="129"/>
      <c r="H54" s="129"/>
      <c r="I54" s="102"/>
      <c r="J54" s="138">
        <f>K14+K21+K24+K30+K52</f>
        <v>154845.41601821993</v>
      </c>
      <c r="K54" s="139"/>
    </row>
  </sheetData>
  <sheetProtection algorithmName="SHA-512" hashValue="YpLgvlKCQBV/uqMe9pA/KLto8SuvTTnKcDPk0YlVoS5sCghtc+o7hFwkx/v4YJnKfDksa+GVIwZX+GA9Z76GLA==" saltValue="Ztlqnw09Y7YhWnrEjriVOg==" spinCount="100000" sheet="1" objects="1" scenarios="1"/>
  <autoFilter ref="A8:K54"/>
  <mergeCells count="15">
    <mergeCell ref="A7:K7"/>
    <mergeCell ref="A1:J1"/>
    <mergeCell ref="A2:K2"/>
    <mergeCell ref="A3:J3"/>
    <mergeCell ref="I4:J4"/>
    <mergeCell ref="I5:J5"/>
    <mergeCell ref="J53:K53"/>
    <mergeCell ref="A54:H54"/>
    <mergeCell ref="J54:K54"/>
    <mergeCell ref="A14:I14"/>
    <mergeCell ref="A21:I21"/>
    <mergeCell ref="A24:I24"/>
    <mergeCell ref="A30:I30"/>
    <mergeCell ref="A52:I52"/>
    <mergeCell ref="A53:H53"/>
  </mergeCells>
  <printOptions/>
  <pageMargins left="0.5118110236220472" right="0.5118110236220472" top="1.3779527559055118" bottom="1.1811023622047245" header="0.31496062992125984" footer="0.31496062992125984"/>
  <pageSetup horizontalDpi="360" verticalDpi="360" orientation="portrait" paperSize="9" scale="61" r:id="rId2"/>
  <headerFooter scaleWithDoc="0">
    <oddHeader>&amp;C&amp;G</oddHeader>
    <oddFooter>&amp;C&amp;G&amp;R&amp;G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view="pageBreakPreview" zoomScale="115" zoomScaleSheetLayoutView="115" workbookViewId="0" topLeftCell="A1">
      <selection activeCell="A7" sqref="A7:K7"/>
    </sheetView>
  </sheetViews>
  <sheetFormatPr defaultColWidth="9.140625" defaultRowHeight="15"/>
  <cols>
    <col min="1" max="1" width="9.140625" style="30" customWidth="1"/>
    <col min="2" max="2" width="10.57421875" style="30" customWidth="1"/>
    <col min="3" max="3" width="9.140625" style="30" customWidth="1"/>
    <col min="4" max="4" width="12.140625" style="30" customWidth="1"/>
    <col min="5" max="5" width="30.57421875" style="30" customWidth="1"/>
    <col min="6" max="6" width="6.7109375" style="30" customWidth="1"/>
    <col min="7" max="7" width="17.421875" style="30" customWidth="1"/>
    <col min="8" max="8" width="14.421875" style="30" customWidth="1"/>
    <col min="9" max="9" width="11.8515625" style="30" customWidth="1"/>
    <col min="10" max="11" width="14.421875" style="30" customWidth="1"/>
    <col min="12" max="16384" width="9.140625" style="30" customWidth="1"/>
  </cols>
  <sheetData>
    <row r="1" spans="1:11" ht="18.75">
      <c r="A1" s="130" t="s">
        <v>70</v>
      </c>
      <c r="B1" s="131"/>
      <c r="C1" s="131"/>
      <c r="D1" s="131"/>
      <c r="E1" s="131"/>
      <c r="F1" s="131"/>
      <c r="G1" s="131"/>
      <c r="H1" s="131"/>
      <c r="I1" s="131"/>
      <c r="J1" s="131"/>
      <c r="K1" s="113"/>
    </row>
    <row r="2" spans="1:11" ht="18.75">
      <c r="A2" s="143" t="str">
        <f>'[1]CBUQ NÃO DESONERADA'!A2:K2</f>
        <v>PREFEITURA MUNICIPAL DE OURÉM</v>
      </c>
      <c r="B2" s="144"/>
      <c r="C2" s="144"/>
      <c r="D2" s="144"/>
      <c r="E2" s="144"/>
      <c r="F2" s="144"/>
      <c r="G2" s="144"/>
      <c r="H2" s="144"/>
      <c r="I2" s="144"/>
      <c r="J2" s="144"/>
      <c r="K2" s="104"/>
    </row>
    <row r="3" spans="1:11" ht="18.75">
      <c r="A3" s="132" t="s">
        <v>69</v>
      </c>
      <c r="B3" s="133"/>
      <c r="C3" s="133"/>
      <c r="D3" s="133"/>
      <c r="E3" s="133"/>
      <c r="F3" s="133"/>
      <c r="G3" s="133"/>
      <c r="H3" s="133"/>
      <c r="I3" s="133"/>
      <c r="J3" s="133"/>
      <c r="K3" s="18"/>
    </row>
    <row r="4" spans="1:11" ht="18.75">
      <c r="A4" s="17"/>
      <c r="B4" s="109"/>
      <c r="C4" s="109"/>
      <c r="D4" s="109"/>
      <c r="E4" s="109"/>
      <c r="F4" s="109"/>
      <c r="G4" s="109"/>
      <c r="H4" s="109"/>
      <c r="I4" s="137" t="s">
        <v>68</v>
      </c>
      <c r="J4" s="137"/>
      <c r="K4" s="114">
        <v>14.02</v>
      </c>
    </row>
    <row r="5" spans="1:11" ht="15">
      <c r="A5" s="15" t="s">
        <v>105</v>
      </c>
      <c r="B5" s="14"/>
      <c r="C5" s="14"/>
      <c r="D5" s="14"/>
      <c r="E5" s="14"/>
      <c r="F5" s="14"/>
      <c r="G5" s="14"/>
      <c r="H5" s="37"/>
      <c r="I5" s="137" t="s">
        <v>66</v>
      </c>
      <c r="J5" s="137"/>
      <c r="K5" s="114">
        <v>27.03</v>
      </c>
    </row>
    <row r="6" spans="1:11" ht="15">
      <c r="A6" s="15"/>
      <c r="B6" s="14"/>
      <c r="C6" s="14"/>
      <c r="D6" s="14"/>
      <c r="E6" s="14"/>
      <c r="F6" s="14"/>
      <c r="G6" s="14"/>
      <c r="H6" s="37"/>
      <c r="I6" s="37"/>
      <c r="J6" s="103"/>
      <c r="K6" s="12"/>
    </row>
    <row r="7" spans="1:13" ht="18.75">
      <c r="A7" s="134" t="str">
        <f>'[1]CBUQ NÃO DESONERADA'!A7:K7</f>
        <v>TV. 4 (Trecho: Entre Rua e Rua C)</v>
      </c>
      <c r="B7" s="135"/>
      <c r="C7" s="135"/>
      <c r="D7" s="135"/>
      <c r="E7" s="135"/>
      <c r="F7" s="135"/>
      <c r="G7" s="135"/>
      <c r="H7" s="135"/>
      <c r="I7" s="135"/>
      <c r="J7" s="135"/>
      <c r="K7" s="136"/>
      <c r="M7" s="40"/>
    </row>
    <row r="8" spans="1:11" ht="51.75">
      <c r="A8" s="102" t="s">
        <v>65</v>
      </c>
      <c r="B8" s="102" t="s">
        <v>64</v>
      </c>
      <c r="C8" s="102" t="s">
        <v>63</v>
      </c>
      <c r="D8" s="10" t="s">
        <v>62</v>
      </c>
      <c r="E8" s="102" t="s">
        <v>61</v>
      </c>
      <c r="F8" s="102" t="s">
        <v>60</v>
      </c>
      <c r="G8" s="10" t="s">
        <v>59</v>
      </c>
      <c r="H8" s="10" t="s">
        <v>106</v>
      </c>
      <c r="I8" s="10" t="s">
        <v>58</v>
      </c>
      <c r="J8" s="52" t="s">
        <v>57</v>
      </c>
      <c r="K8" s="52" t="s">
        <v>56</v>
      </c>
    </row>
    <row r="9" spans="1:11" ht="21" customHeight="1">
      <c r="A9" s="105">
        <v>1</v>
      </c>
      <c r="B9" s="41"/>
      <c r="C9" s="41"/>
      <c r="D9" s="41"/>
      <c r="E9" s="110" t="s">
        <v>55</v>
      </c>
      <c r="F9" s="42"/>
      <c r="G9" s="42"/>
      <c r="H9" s="43"/>
      <c r="I9" s="43"/>
      <c r="J9" s="55"/>
      <c r="K9" s="55"/>
    </row>
    <row r="10" spans="1:11" ht="30">
      <c r="A10" s="44" t="s">
        <v>54</v>
      </c>
      <c r="B10" s="45">
        <v>72961</v>
      </c>
      <c r="C10" s="45" t="s">
        <v>6</v>
      </c>
      <c r="D10" s="45" t="s">
        <v>5</v>
      </c>
      <c r="E10" s="84" t="s">
        <v>53</v>
      </c>
      <c r="F10" s="44" t="s">
        <v>27</v>
      </c>
      <c r="G10" s="89">
        <f>'[1]MEMORIAL QUANT. CBUQ'!I9</f>
        <v>1969.8</v>
      </c>
      <c r="H10" s="46">
        <v>1.2</v>
      </c>
      <c r="I10" s="46">
        <f>IF(D10="S",($K$5/100)*H10,($K$4/100)*H10)+H10</f>
        <v>1.52436</v>
      </c>
      <c r="J10" s="56">
        <f>G10*H10</f>
        <v>2363.7599999999998</v>
      </c>
      <c r="K10" s="56">
        <f>I10*G10</f>
        <v>3002.684328</v>
      </c>
    </row>
    <row r="11" spans="1:11" ht="90">
      <c r="A11" s="44" t="s">
        <v>52</v>
      </c>
      <c r="B11" s="88">
        <v>96387</v>
      </c>
      <c r="C11" s="45" t="s">
        <v>6</v>
      </c>
      <c r="D11" s="45" t="s">
        <v>5</v>
      </c>
      <c r="E11" s="84" t="s">
        <v>51</v>
      </c>
      <c r="F11" s="44" t="s">
        <v>25</v>
      </c>
      <c r="G11" s="89">
        <f>'[1]MEMORIAL QUANT. CBUQ'!I10</f>
        <v>295.46999999999997</v>
      </c>
      <c r="H11" s="46">
        <v>6.23</v>
      </c>
      <c r="I11" s="46">
        <f aca="true" t="shared" si="0" ref="I11:I13">IF(D11="S",($K$5/100)*H11,($K$4/100)*H11)+H11</f>
        <v>7.913969000000001</v>
      </c>
      <c r="J11" s="56">
        <f aca="true" t="shared" si="1" ref="J11:J13">G11*H11</f>
        <v>1840.7781</v>
      </c>
      <c r="K11" s="56">
        <f aca="true" t="shared" si="2" ref="K11:K13">I11*G11</f>
        <v>2338.34042043</v>
      </c>
    </row>
    <row r="12" spans="1:11" ht="60">
      <c r="A12" s="44" t="s">
        <v>95</v>
      </c>
      <c r="B12" s="88" t="s">
        <v>97</v>
      </c>
      <c r="C12" s="45" t="s">
        <v>6</v>
      </c>
      <c r="D12" s="45" t="s">
        <v>5</v>
      </c>
      <c r="E12" s="84" t="s">
        <v>98</v>
      </c>
      <c r="F12" s="44" t="s">
        <v>25</v>
      </c>
      <c r="G12" s="89">
        <f>'[1]MEMORIAL QUANT. CBUQ'!I11</f>
        <v>295.46999999999997</v>
      </c>
      <c r="H12" s="46">
        <v>4.33</v>
      </c>
      <c r="I12" s="46">
        <f t="shared" si="0"/>
        <v>5.500399</v>
      </c>
      <c r="J12" s="56">
        <f t="shared" si="1"/>
        <v>1279.3851</v>
      </c>
      <c r="K12" s="56">
        <f t="shared" si="2"/>
        <v>1625.2028925299999</v>
      </c>
    </row>
    <row r="13" spans="1:11" ht="60">
      <c r="A13" s="44" t="s">
        <v>96</v>
      </c>
      <c r="B13" s="48">
        <v>72838</v>
      </c>
      <c r="C13" s="45" t="s">
        <v>6</v>
      </c>
      <c r="D13" s="45" t="s">
        <v>5</v>
      </c>
      <c r="E13" s="63" t="s">
        <v>109</v>
      </c>
      <c r="F13" s="47" t="s">
        <v>99</v>
      </c>
      <c r="G13" s="89">
        <f>'[1]MEMORIAL QUANT. CBUQ'!I12</f>
        <v>1304.7955199999997</v>
      </c>
      <c r="H13" s="46">
        <v>0.83</v>
      </c>
      <c r="I13" s="46">
        <f t="shared" si="0"/>
        <v>1.054349</v>
      </c>
      <c r="J13" s="56">
        <f t="shared" si="1"/>
        <v>1082.9802815999997</v>
      </c>
      <c r="K13" s="56">
        <f t="shared" si="2"/>
        <v>1375.7098517164795</v>
      </c>
    </row>
    <row r="14" spans="1:11" ht="15">
      <c r="A14" s="126" t="s">
        <v>2</v>
      </c>
      <c r="B14" s="127"/>
      <c r="C14" s="127"/>
      <c r="D14" s="127"/>
      <c r="E14" s="127"/>
      <c r="F14" s="127"/>
      <c r="G14" s="127"/>
      <c r="H14" s="127"/>
      <c r="I14" s="128"/>
      <c r="J14" s="56">
        <f>SUM(J10:J13)</f>
        <v>6566.9034815999985</v>
      </c>
      <c r="K14" s="56">
        <f>SUM(K10:K13)</f>
        <v>8341.93749267648</v>
      </c>
    </row>
    <row r="15" spans="1:11" ht="33" customHeight="1">
      <c r="A15" s="105">
        <v>2</v>
      </c>
      <c r="B15" s="41"/>
      <c r="C15" s="41"/>
      <c r="D15" s="41"/>
      <c r="E15" s="110" t="s">
        <v>50</v>
      </c>
      <c r="F15" s="42"/>
      <c r="G15" s="42"/>
      <c r="H15" s="43"/>
      <c r="I15" s="43"/>
      <c r="J15" s="55"/>
      <c r="K15" s="55"/>
    </row>
    <row r="16" spans="1:11" ht="30">
      <c r="A16" s="47" t="s">
        <v>49</v>
      </c>
      <c r="B16" s="48">
        <v>96401</v>
      </c>
      <c r="C16" s="48" t="s">
        <v>6</v>
      </c>
      <c r="D16" s="48" t="s">
        <v>5</v>
      </c>
      <c r="E16" s="85" t="s">
        <v>100</v>
      </c>
      <c r="F16" s="47" t="s">
        <v>27</v>
      </c>
      <c r="G16" s="26">
        <f>'[1]MEMORIAL QUANT. CBUQ'!H16</f>
        <v>1675</v>
      </c>
      <c r="H16" s="49">
        <v>4.28</v>
      </c>
      <c r="I16" s="46">
        <f aca="true" t="shared" si="3" ref="I16:I20">IF(D16="S",($K$5/100)*H16,($K$4/100)*H16)+H16</f>
        <v>5.436884</v>
      </c>
      <c r="J16" s="57">
        <f>G16*H16</f>
        <v>7169</v>
      </c>
      <c r="K16" s="56">
        <f>I16*G16</f>
        <v>9106.7807</v>
      </c>
    </row>
    <row r="17" spans="1:11" ht="75">
      <c r="A17" s="47" t="s">
        <v>48</v>
      </c>
      <c r="B17" s="48">
        <v>72840</v>
      </c>
      <c r="C17" s="48" t="s">
        <v>6</v>
      </c>
      <c r="D17" s="48" t="s">
        <v>5</v>
      </c>
      <c r="E17" s="63" t="s">
        <v>145</v>
      </c>
      <c r="F17" s="47" t="s">
        <v>99</v>
      </c>
      <c r="G17" s="26">
        <f>'[1]MEMORIAL QUANT. CBUQ'!H17</f>
        <v>144.71999999999997</v>
      </c>
      <c r="H17" s="49">
        <v>0.56</v>
      </c>
      <c r="I17" s="46">
        <f t="shared" si="3"/>
        <v>0.711368</v>
      </c>
      <c r="J17" s="57">
        <f>G17*H17</f>
        <v>81.04319999999998</v>
      </c>
      <c r="K17" s="56">
        <f>I17*G17</f>
        <v>102.94917695999997</v>
      </c>
    </row>
    <row r="18" spans="1:11" ht="75">
      <c r="A18" s="44" t="s">
        <v>47</v>
      </c>
      <c r="B18" s="45">
        <v>95996</v>
      </c>
      <c r="C18" s="45" t="s">
        <v>6</v>
      </c>
      <c r="D18" s="45" t="s">
        <v>5</v>
      </c>
      <c r="E18" s="84" t="s">
        <v>46</v>
      </c>
      <c r="F18" s="44" t="s">
        <v>25</v>
      </c>
      <c r="G18" s="89">
        <f>'[1]MEMORIAL QUANT. CBUQ'!H18</f>
        <v>83.75</v>
      </c>
      <c r="H18" s="46">
        <v>641.91</v>
      </c>
      <c r="I18" s="46">
        <f t="shared" si="3"/>
        <v>815.418273</v>
      </c>
      <c r="J18" s="57">
        <f>G18*H18</f>
        <v>53759.962499999994</v>
      </c>
      <c r="K18" s="56">
        <f>I18*G18</f>
        <v>68291.28036375</v>
      </c>
    </row>
    <row r="19" spans="1:11" ht="60">
      <c r="A19" s="44" t="s">
        <v>45</v>
      </c>
      <c r="B19" s="48">
        <v>95303</v>
      </c>
      <c r="C19" s="48" t="s">
        <v>6</v>
      </c>
      <c r="D19" s="48" t="s">
        <v>5</v>
      </c>
      <c r="E19" s="85" t="s">
        <v>44</v>
      </c>
      <c r="F19" s="47" t="s">
        <v>22</v>
      </c>
      <c r="G19" s="89">
        <f>'[1]MEMORIAL QUANT. CBUQ'!H19</f>
        <v>6030</v>
      </c>
      <c r="H19" s="46">
        <v>0.95</v>
      </c>
      <c r="I19" s="46">
        <f t="shared" si="3"/>
        <v>1.206785</v>
      </c>
      <c r="J19" s="57">
        <f>G19*H19</f>
        <v>5728.5</v>
      </c>
      <c r="K19" s="56">
        <f>I19*G19</f>
        <v>7276.91355</v>
      </c>
    </row>
    <row r="20" spans="1:11" ht="45">
      <c r="A20" s="44" t="s">
        <v>43</v>
      </c>
      <c r="B20" s="45">
        <v>94963</v>
      </c>
      <c r="C20" s="45" t="s">
        <v>6</v>
      </c>
      <c r="D20" s="45" t="s">
        <v>5</v>
      </c>
      <c r="E20" s="93" t="s">
        <v>146</v>
      </c>
      <c r="F20" s="44" t="s">
        <v>25</v>
      </c>
      <c r="G20" s="89">
        <f>'[1]MEMORIAL QUANT. CBUQ'!G22:H22</f>
        <v>0.42336</v>
      </c>
      <c r="H20" s="50">
        <v>339.24</v>
      </c>
      <c r="I20" s="46">
        <f t="shared" si="3"/>
        <v>430.936572</v>
      </c>
      <c r="J20" s="57">
        <f>G20*H20</f>
        <v>143.6206464</v>
      </c>
      <c r="K20" s="56">
        <f>I20*G20</f>
        <v>182.44130712192</v>
      </c>
    </row>
    <row r="21" spans="1:11" ht="15">
      <c r="A21" s="140" t="s">
        <v>2</v>
      </c>
      <c r="B21" s="141"/>
      <c r="C21" s="141"/>
      <c r="D21" s="141"/>
      <c r="E21" s="141"/>
      <c r="F21" s="141"/>
      <c r="G21" s="141"/>
      <c r="H21" s="141"/>
      <c r="I21" s="142"/>
      <c r="J21" s="56">
        <f>SUM(J16:J20)</f>
        <v>66882.1263464</v>
      </c>
      <c r="K21" s="56">
        <f>SUM(K16:K20)</f>
        <v>84960.36509783192</v>
      </c>
    </row>
    <row r="22" spans="1:11" ht="15" customHeight="1">
      <c r="A22" s="105">
        <v>3</v>
      </c>
      <c r="B22" s="41"/>
      <c r="C22" s="41"/>
      <c r="D22" s="41"/>
      <c r="E22" s="110" t="s">
        <v>42</v>
      </c>
      <c r="F22" s="42"/>
      <c r="G22" s="42"/>
      <c r="H22" s="43"/>
      <c r="I22" s="43"/>
      <c r="J22" s="55"/>
      <c r="K22" s="55"/>
    </row>
    <row r="23" spans="1:11" ht="105">
      <c r="A23" s="44" t="s">
        <v>41</v>
      </c>
      <c r="B23" s="45">
        <v>94996</v>
      </c>
      <c r="C23" s="45" t="s">
        <v>6</v>
      </c>
      <c r="D23" s="45" t="s">
        <v>5</v>
      </c>
      <c r="E23" s="62" t="s">
        <v>113</v>
      </c>
      <c r="F23" s="44" t="s">
        <v>27</v>
      </c>
      <c r="G23" s="89">
        <f>'[1]MEMORIAL QUANT. CBUQ'!I26</f>
        <v>16.32</v>
      </c>
      <c r="H23" s="46">
        <v>80.97</v>
      </c>
      <c r="I23" s="46">
        <f aca="true" t="shared" si="4" ref="I23">IF(D23="S",($K$5/100)*H23,($K$4/100)*H23)+H23</f>
        <v>102.856191</v>
      </c>
      <c r="J23" s="56">
        <f>G23*H23</f>
        <v>1321.4304</v>
      </c>
      <c r="K23" s="56">
        <f>G23*I23</f>
        <v>1678.61303712</v>
      </c>
    </row>
    <row r="24" spans="1:11" ht="15">
      <c r="A24" s="126" t="s">
        <v>2</v>
      </c>
      <c r="B24" s="127"/>
      <c r="C24" s="127"/>
      <c r="D24" s="127"/>
      <c r="E24" s="127"/>
      <c r="F24" s="127"/>
      <c r="G24" s="127"/>
      <c r="H24" s="127"/>
      <c r="I24" s="128"/>
      <c r="J24" s="56">
        <f>J23</f>
        <v>1321.4304</v>
      </c>
      <c r="K24" s="56">
        <f>K23</f>
        <v>1678.61303712</v>
      </c>
    </row>
    <row r="25" spans="1:11" ht="21" customHeight="1">
      <c r="A25" s="105">
        <v>4</v>
      </c>
      <c r="B25" s="110"/>
      <c r="C25" s="110"/>
      <c r="D25" s="110"/>
      <c r="E25" s="110" t="s">
        <v>40</v>
      </c>
      <c r="F25" s="42"/>
      <c r="G25" s="42"/>
      <c r="H25" s="43"/>
      <c r="I25" s="43"/>
      <c r="J25" s="55"/>
      <c r="K25" s="55"/>
    </row>
    <row r="26" spans="1:11" ht="75">
      <c r="A26" s="44" t="s">
        <v>39</v>
      </c>
      <c r="B26" s="45">
        <v>72947</v>
      </c>
      <c r="C26" s="45" t="s">
        <v>6</v>
      </c>
      <c r="D26" s="45" t="s">
        <v>5</v>
      </c>
      <c r="E26" s="62" t="s">
        <v>147</v>
      </c>
      <c r="F26" s="44" t="s">
        <v>27</v>
      </c>
      <c r="G26" s="89">
        <f>SUM('[1]MEMORIAL QUANT. CBUQ'!G30:G31)</f>
        <v>135.78</v>
      </c>
      <c r="H26" s="46">
        <v>24.57</v>
      </c>
      <c r="I26" s="46">
        <f aca="true" t="shared" si="5" ref="I26:I29">IF(D26="S",($K$5/100)*H26,($K$4/100)*H26)+H26</f>
        <v>31.211271</v>
      </c>
      <c r="J26" s="56">
        <f>G26*H26</f>
        <v>3336.1146</v>
      </c>
      <c r="K26" s="56">
        <f>I26*G26</f>
        <v>4237.8663763800005</v>
      </c>
    </row>
    <row r="27" spans="1:11" ht="45">
      <c r="A27" s="111" t="s">
        <v>38</v>
      </c>
      <c r="B27" s="88">
        <v>36178</v>
      </c>
      <c r="C27" s="88" t="s">
        <v>6</v>
      </c>
      <c r="D27" s="88" t="s">
        <v>10</v>
      </c>
      <c r="E27" s="92" t="s">
        <v>122</v>
      </c>
      <c r="F27" s="90" t="s">
        <v>14</v>
      </c>
      <c r="G27" s="91">
        <f>'[1]MEMORIAL QUANT. CBUQ'!G32</f>
        <v>23.999999999999996</v>
      </c>
      <c r="H27" s="46">
        <v>6.67</v>
      </c>
      <c r="I27" s="46">
        <f t="shared" si="5"/>
        <v>7.605134</v>
      </c>
      <c r="J27" s="56">
        <f>G27*H27</f>
        <v>160.07999999999998</v>
      </c>
      <c r="K27" s="56">
        <f>I27*G27</f>
        <v>182.52321599999996</v>
      </c>
    </row>
    <row r="28" spans="1:11" ht="30">
      <c r="A28" s="44" t="s">
        <v>37</v>
      </c>
      <c r="B28" s="45">
        <v>34723</v>
      </c>
      <c r="C28" s="45" t="s">
        <v>6</v>
      </c>
      <c r="D28" s="45" t="s">
        <v>10</v>
      </c>
      <c r="E28" s="84" t="s">
        <v>36</v>
      </c>
      <c r="F28" s="44" t="s">
        <v>27</v>
      </c>
      <c r="G28" s="89">
        <f>SUM('[1]MEMORIAL QUANT. CBUQ'!G35:G38)</f>
        <v>0.8</v>
      </c>
      <c r="H28" s="46">
        <v>519.75</v>
      </c>
      <c r="I28" s="46">
        <f t="shared" si="5"/>
        <v>592.61895</v>
      </c>
      <c r="J28" s="56">
        <f>G28*H28</f>
        <v>415.8</v>
      </c>
      <c r="K28" s="56">
        <f>I28*G28</f>
        <v>474.0951600000001</v>
      </c>
    </row>
    <row r="29" spans="1:11" ht="60">
      <c r="A29" s="65" t="s">
        <v>132</v>
      </c>
      <c r="B29" s="45">
        <v>21013</v>
      </c>
      <c r="C29" s="67" t="s">
        <v>6</v>
      </c>
      <c r="D29" s="67" t="s">
        <v>10</v>
      </c>
      <c r="E29" s="92" t="s">
        <v>153</v>
      </c>
      <c r="F29" s="65" t="s">
        <v>3</v>
      </c>
      <c r="G29" s="89">
        <f>'[1]MEMORIAL QUANT. CBUQ'!G41</f>
        <v>14</v>
      </c>
      <c r="H29" s="46">
        <v>33.31</v>
      </c>
      <c r="I29" s="46">
        <f t="shared" si="5"/>
        <v>37.980062000000004</v>
      </c>
      <c r="J29" s="56">
        <f>G29*H29</f>
        <v>466.34000000000003</v>
      </c>
      <c r="K29" s="56">
        <f>G29*I29</f>
        <v>531.7208680000001</v>
      </c>
    </row>
    <row r="30" spans="1:11" ht="15.75" customHeight="1">
      <c r="A30" s="126" t="s">
        <v>2</v>
      </c>
      <c r="B30" s="127"/>
      <c r="C30" s="127"/>
      <c r="D30" s="127"/>
      <c r="E30" s="127"/>
      <c r="F30" s="127"/>
      <c r="G30" s="127"/>
      <c r="H30" s="127"/>
      <c r="I30" s="128"/>
      <c r="J30" s="56">
        <f>SUM(J26:J29)</f>
        <v>4378.3346</v>
      </c>
      <c r="K30" s="56">
        <f>SUM(K26:K29)</f>
        <v>5426.20562038</v>
      </c>
    </row>
    <row r="31" spans="1:11" ht="15">
      <c r="A31" s="105">
        <v>5</v>
      </c>
      <c r="B31" s="41"/>
      <c r="C31" s="41"/>
      <c r="D31" s="41"/>
      <c r="E31" s="110" t="s">
        <v>35</v>
      </c>
      <c r="F31" s="42"/>
      <c r="G31" s="42"/>
      <c r="H31" s="43"/>
      <c r="I31" s="43"/>
      <c r="J31" s="55"/>
      <c r="K31" s="55"/>
    </row>
    <row r="32" spans="1:11" ht="60">
      <c r="A32" s="47" t="s">
        <v>34</v>
      </c>
      <c r="B32" s="45">
        <v>94265</v>
      </c>
      <c r="C32" s="45" t="s">
        <v>6</v>
      </c>
      <c r="D32" s="48" t="s">
        <v>5</v>
      </c>
      <c r="E32" s="84" t="s">
        <v>33</v>
      </c>
      <c r="F32" s="47" t="s">
        <v>3</v>
      </c>
      <c r="G32" s="26">
        <f>'[1]MEMORIAL QUANT. CBUQ'!K46</f>
        <v>670</v>
      </c>
      <c r="H32" s="49">
        <v>30.08</v>
      </c>
      <c r="I32" s="46">
        <f aca="true" t="shared" si="6" ref="I32:I51">IF(D32="S",($K$5/100)*H32,($K$4/100)*H32)+H32</f>
        <v>38.210623999999996</v>
      </c>
      <c r="J32" s="57">
        <f aca="true" t="shared" si="7" ref="J32:J51">G32*H32</f>
        <v>20153.6</v>
      </c>
      <c r="K32" s="56">
        <f aca="true" t="shared" si="8" ref="K32:K51">I32*G32</f>
        <v>25601.118079999997</v>
      </c>
    </row>
    <row r="33" spans="1:11" ht="60">
      <c r="A33" s="44" t="s">
        <v>32</v>
      </c>
      <c r="B33" s="45">
        <v>94281</v>
      </c>
      <c r="C33" s="45" t="s">
        <v>6</v>
      </c>
      <c r="D33" s="45" t="s">
        <v>5</v>
      </c>
      <c r="E33" s="84" t="s">
        <v>31</v>
      </c>
      <c r="F33" s="44" t="s">
        <v>3</v>
      </c>
      <c r="G33" s="89">
        <f>'[1]MEMORIAL QUANT. CBUQ'!K47</f>
        <v>670</v>
      </c>
      <c r="H33" s="46">
        <v>35.81</v>
      </c>
      <c r="I33" s="46">
        <f t="shared" si="6"/>
        <v>45.489443</v>
      </c>
      <c r="J33" s="57">
        <f t="shared" si="7"/>
        <v>23992.7</v>
      </c>
      <c r="K33" s="56">
        <f t="shared" si="8"/>
        <v>30477.92681</v>
      </c>
    </row>
    <row r="34" spans="1:11" ht="165">
      <c r="A34" s="111" t="s">
        <v>30</v>
      </c>
      <c r="B34" s="2">
        <v>90105</v>
      </c>
      <c r="C34" s="2" t="s">
        <v>6</v>
      </c>
      <c r="D34" s="2" t="s">
        <v>5</v>
      </c>
      <c r="E34" s="62" t="s">
        <v>151</v>
      </c>
      <c r="F34" s="44" t="s">
        <v>25</v>
      </c>
      <c r="G34" s="89">
        <f>'[1]MEMORIAL QUANT. CBUQ'!K48</f>
        <v>44.22</v>
      </c>
      <c r="H34" s="46">
        <v>11.38</v>
      </c>
      <c r="I34" s="46">
        <f t="shared" si="6"/>
        <v>14.456014000000001</v>
      </c>
      <c r="J34" s="57">
        <f t="shared" si="7"/>
        <v>503.22360000000003</v>
      </c>
      <c r="K34" s="56">
        <f t="shared" si="8"/>
        <v>639.24493908</v>
      </c>
    </row>
    <row r="35" spans="1:11" ht="60">
      <c r="A35" s="44" t="s">
        <v>29</v>
      </c>
      <c r="B35" s="45">
        <v>94097</v>
      </c>
      <c r="C35" s="45" t="s">
        <v>6</v>
      </c>
      <c r="D35" s="45" t="s">
        <v>5</v>
      </c>
      <c r="E35" s="84" t="s">
        <v>28</v>
      </c>
      <c r="F35" s="44" t="s">
        <v>27</v>
      </c>
      <c r="G35" s="89">
        <f>'[1]MEMORIAL QUANT. CBUQ'!K49</f>
        <v>294.8</v>
      </c>
      <c r="H35" s="46">
        <v>4.15</v>
      </c>
      <c r="I35" s="46">
        <f t="shared" si="6"/>
        <v>5.271745</v>
      </c>
      <c r="J35" s="57">
        <f t="shared" si="7"/>
        <v>1223.42</v>
      </c>
      <c r="K35" s="56">
        <f t="shared" si="8"/>
        <v>1554.1104260000002</v>
      </c>
    </row>
    <row r="36" spans="1:11" ht="45">
      <c r="A36" s="65" t="s">
        <v>26</v>
      </c>
      <c r="B36" s="2">
        <v>95290</v>
      </c>
      <c r="C36" s="2" t="s">
        <v>6</v>
      </c>
      <c r="D36" s="2" t="s">
        <v>5</v>
      </c>
      <c r="E36" s="92" t="s">
        <v>23</v>
      </c>
      <c r="F36" s="111" t="s">
        <v>136</v>
      </c>
      <c r="G36" s="89">
        <f>'[1]MEMORIAL QUANT. CBUQ'!K50</f>
        <v>303.45975</v>
      </c>
      <c r="H36" s="46">
        <v>1.74</v>
      </c>
      <c r="I36" s="46">
        <f t="shared" si="6"/>
        <v>2.210322</v>
      </c>
      <c r="J36" s="57">
        <f t="shared" si="7"/>
        <v>528.019965</v>
      </c>
      <c r="K36" s="56">
        <f t="shared" si="8"/>
        <v>670.7437615395</v>
      </c>
    </row>
    <row r="37" spans="1:11" ht="30">
      <c r="A37" s="111" t="s">
        <v>24</v>
      </c>
      <c r="B37" s="2">
        <v>7781</v>
      </c>
      <c r="C37" s="2" t="s">
        <v>6</v>
      </c>
      <c r="D37" s="2" t="s">
        <v>10</v>
      </c>
      <c r="E37" s="62" t="s">
        <v>9</v>
      </c>
      <c r="F37" s="111" t="s">
        <v>3</v>
      </c>
      <c r="G37" s="89">
        <f>'[1]MEMORIAL QUANT. CBUQ'!K52</f>
        <v>0</v>
      </c>
      <c r="H37" s="46">
        <v>51.95</v>
      </c>
      <c r="I37" s="46">
        <f t="shared" si="6"/>
        <v>59.23339</v>
      </c>
      <c r="J37" s="57">
        <f t="shared" si="7"/>
        <v>0</v>
      </c>
      <c r="K37" s="56">
        <f t="shared" si="8"/>
        <v>0</v>
      </c>
    </row>
    <row r="38" spans="1:11" ht="165">
      <c r="A38" s="111" t="s">
        <v>21</v>
      </c>
      <c r="B38" s="2">
        <v>90106</v>
      </c>
      <c r="C38" s="2" t="s">
        <v>6</v>
      </c>
      <c r="D38" s="2" t="s">
        <v>5</v>
      </c>
      <c r="E38" s="62" t="s">
        <v>152</v>
      </c>
      <c r="F38" s="111" t="s">
        <v>25</v>
      </c>
      <c r="G38" s="89">
        <f>'[1]MEMORIAL QUANT. CBUQ'!K53</f>
        <v>0</v>
      </c>
      <c r="H38" s="91">
        <v>9.73</v>
      </c>
      <c r="I38" s="46">
        <f t="shared" si="6"/>
        <v>12.360019000000001</v>
      </c>
      <c r="J38" s="57">
        <f t="shared" si="7"/>
        <v>0</v>
      </c>
      <c r="K38" s="56">
        <f t="shared" si="8"/>
        <v>0</v>
      </c>
    </row>
    <row r="39" spans="1:11" ht="60">
      <c r="A39" s="111" t="s">
        <v>18</v>
      </c>
      <c r="B39" s="2">
        <v>94097</v>
      </c>
      <c r="C39" s="2" t="s">
        <v>6</v>
      </c>
      <c r="D39" s="2" t="s">
        <v>5</v>
      </c>
      <c r="E39" s="62" t="s">
        <v>28</v>
      </c>
      <c r="F39" s="111" t="s">
        <v>25</v>
      </c>
      <c r="G39" s="89">
        <f>'[1]MEMORIAL QUANT. CBUQ'!K54</f>
        <v>0</v>
      </c>
      <c r="H39" s="46">
        <v>4.15</v>
      </c>
      <c r="I39" s="46">
        <f t="shared" si="6"/>
        <v>5.271745</v>
      </c>
      <c r="J39" s="57">
        <f t="shared" si="7"/>
        <v>0</v>
      </c>
      <c r="K39" s="56">
        <f t="shared" si="8"/>
        <v>0</v>
      </c>
    </row>
    <row r="40" spans="1:11" ht="90">
      <c r="A40" s="111" t="s">
        <v>16</v>
      </c>
      <c r="B40" s="2">
        <v>93378</v>
      </c>
      <c r="C40" s="2" t="s">
        <v>6</v>
      </c>
      <c r="D40" s="2" t="s">
        <v>5</v>
      </c>
      <c r="E40" s="62" t="s">
        <v>148</v>
      </c>
      <c r="F40" s="111" t="s">
        <v>25</v>
      </c>
      <c r="G40" s="89">
        <f>'[1]MEMORIAL QUANT. CBUQ'!K55</f>
        <v>0</v>
      </c>
      <c r="H40" s="46">
        <v>18.15</v>
      </c>
      <c r="I40" s="46">
        <f t="shared" si="6"/>
        <v>23.055944999999998</v>
      </c>
      <c r="J40" s="57">
        <f t="shared" si="7"/>
        <v>0</v>
      </c>
      <c r="K40" s="56">
        <f t="shared" si="8"/>
        <v>0</v>
      </c>
    </row>
    <row r="41" spans="1:11" ht="90">
      <c r="A41" s="111" t="s">
        <v>13</v>
      </c>
      <c r="B41" s="2">
        <v>92809</v>
      </c>
      <c r="C41" s="2" t="s">
        <v>6</v>
      </c>
      <c r="D41" s="2" t="s">
        <v>5</v>
      </c>
      <c r="E41" s="62" t="s">
        <v>149</v>
      </c>
      <c r="F41" s="111" t="s">
        <v>3</v>
      </c>
      <c r="G41" s="89">
        <f>'[1]MEMORIAL QUANT. CBUQ'!K56</f>
        <v>0</v>
      </c>
      <c r="H41" s="46">
        <v>35.08</v>
      </c>
      <c r="I41" s="46">
        <f t="shared" si="6"/>
        <v>44.562124</v>
      </c>
      <c r="J41" s="57">
        <f t="shared" si="7"/>
        <v>0</v>
      </c>
      <c r="K41" s="56">
        <f t="shared" si="8"/>
        <v>0</v>
      </c>
    </row>
    <row r="42" spans="1:11" ht="45">
      <c r="A42" s="111" t="s">
        <v>11</v>
      </c>
      <c r="B42" s="4">
        <v>95290</v>
      </c>
      <c r="C42" s="2" t="s">
        <v>6</v>
      </c>
      <c r="D42" s="2" t="s">
        <v>5</v>
      </c>
      <c r="E42" s="63" t="s">
        <v>23</v>
      </c>
      <c r="F42" s="3" t="s">
        <v>22</v>
      </c>
      <c r="G42" s="89">
        <f>'[1]MEMORIAL QUANT. CBUQ'!K57</f>
        <v>0</v>
      </c>
      <c r="H42" s="46">
        <v>1.74</v>
      </c>
      <c r="I42" s="46">
        <f t="shared" si="6"/>
        <v>2.210322</v>
      </c>
      <c r="J42" s="57">
        <f t="shared" si="7"/>
        <v>0</v>
      </c>
      <c r="K42" s="56">
        <f t="shared" si="8"/>
        <v>0</v>
      </c>
    </row>
    <row r="43" spans="1:11" ht="30">
      <c r="A43" s="111" t="s">
        <v>8</v>
      </c>
      <c r="B43" s="2">
        <v>7793</v>
      </c>
      <c r="C43" s="2" t="s">
        <v>6</v>
      </c>
      <c r="D43" s="2" t="s">
        <v>10</v>
      </c>
      <c r="E43" s="62" t="s">
        <v>12</v>
      </c>
      <c r="F43" s="111" t="s">
        <v>3</v>
      </c>
      <c r="G43" s="89">
        <f>'[1]MEMORIAL QUANT. CBUQ'!K58</f>
        <v>0</v>
      </c>
      <c r="H43" s="46">
        <v>104.87</v>
      </c>
      <c r="I43" s="46">
        <f t="shared" si="6"/>
        <v>119.57277400000001</v>
      </c>
      <c r="J43" s="57">
        <f t="shared" si="7"/>
        <v>0</v>
      </c>
      <c r="K43" s="56">
        <f t="shared" si="8"/>
        <v>0</v>
      </c>
    </row>
    <row r="44" spans="1:11" ht="165">
      <c r="A44" s="111" t="s">
        <v>7</v>
      </c>
      <c r="B44" s="2">
        <v>90106</v>
      </c>
      <c r="C44" s="2" t="s">
        <v>6</v>
      </c>
      <c r="D44" s="2" t="s">
        <v>5</v>
      </c>
      <c r="E44" s="63" t="s">
        <v>152</v>
      </c>
      <c r="F44" s="3" t="s">
        <v>25</v>
      </c>
      <c r="G44" s="89">
        <f>'[1]MEMORIAL QUANT. CBUQ'!K59</f>
        <v>0</v>
      </c>
      <c r="H44" s="91">
        <v>9.73</v>
      </c>
      <c r="I44" s="46">
        <f t="shared" si="6"/>
        <v>12.360019000000001</v>
      </c>
      <c r="J44" s="57">
        <f t="shared" si="7"/>
        <v>0</v>
      </c>
      <c r="K44" s="56">
        <f t="shared" si="8"/>
        <v>0</v>
      </c>
    </row>
    <row r="45" spans="1:11" ht="60">
      <c r="A45" s="111" t="s">
        <v>138</v>
      </c>
      <c r="B45" s="2">
        <v>94097</v>
      </c>
      <c r="C45" s="2" t="s">
        <v>6</v>
      </c>
      <c r="D45" s="2" t="s">
        <v>5</v>
      </c>
      <c r="E45" s="62" t="s">
        <v>28</v>
      </c>
      <c r="F45" s="111" t="s">
        <v>25</v>
      </c>
      <c r="G45" s="89">
        <f>'[1]MEMORIAL QUANT. CBUQ'!K60</f>
        <v>0</v>
      </c>
      <c r="H45" s="46">
        <v>4.15</v>
      </c>
      <c r="I45" s="46">
        <f t="shared" si="6"/>
        <v>5.271745</v>
      </c>
      <c r="J45" s="57">
        <f t="shared" si="7"/>
        <v>0</v>
      </c>
      <c r="K45" s="56">
        <f t="shared" si="8"/>
        <v>0</v>
      </c>
    </row>
    <row r="46" spans="1:11" ht="90">
      <c r="A46" s="111" t="s">
        <v>139</v>
      </c>
      <c r="B46" s="2">
        <v>93378</v>
      </c>
      <c r="C46" s="2" t="s">
        <v>6</v>
      </c>
      <c r="D46" s="2" t="s">
        <v>5</v>
      </c>
      <c r="E46" s="62" t="s">
        <v>148</v>
      </c>
      <c r="F46" s="111" t="s">
        <v>25</v>
      </c>
      <c r="G46" s="89">
        <f>'[1]MEMORIAL QUANT. CBUQ'!K61</f>
        <v>0</v>
      </c>
      <c r="H46" s="46">
        <v>18.15</v>
      </c>
      <c r="I46" s="46">
        <f t="shared" si="6"/>
        <v>23.055944999999998</v>
      </c>
      <c r="J46" s="57">
        <f t="shared" si="7"/>
        <v>0</v>
      </c>
      <c r="K46" s="56">
        <f t="shared" si="8"/>
        <v>0</v>
      </c>
    </row>
    <row r="47" spans="1:11" ht="90">
      <c r="A47" s="111" t="s">
        <v>140</v>
      </c>
      <c r="B47" s="2">
        <v>92811</v>
      </c>
      <c r="C47" s="2" t="s">
        <v>6</v>
      </c>
      <c r="D47" s="2" t="s">
        <v>5</v>
      </c>
      <c r="E47" s="62" t="s">
        <v>4</v>
      </c>
      <c r="F47" s="111" t="s">
        <v>3</v>
      </c>
      <c r="G47" s="89">
        <f>'[1]MEMORIAL QUANT. CBUQ'!K62</f>
        <v>0</v>
      </c>
      <c r="H47" s="46">
        <v>50.87</v>
      </c>
      <c r="I47" s="46">
        <f t="shared" si="6"/>
        <v>64.620161</v>
      </c>
      <c r="J47" s="57">
        <f t="shared" si="7"/>
        <v>0</v>
      </c>
      <c r="K47" s="56">
        <f t="shared" si="8"/>
        <v>0</v>
      </c>
    </row>
    <row r="48" spans="1:11" ht="45">
      <c r="A48" s="111" t="s">
        <v>141</v>
      </c>
      <c r="B48" s="4">
        <v>95290</v>
      </c>
      <c r="C48" s="2" t="s">
        <v>6</v>
      </c>
      <c r="D48" s="2" t="s">
        <v>5</v>
      </c>
      <c r="E48" s="63" t="s">
        <v>23</v>
      </c>
      <c r="F48" s="3" t="s">
        <v>22</v>
      </c>
      <c r="G48" s="89">
        <f>'[1]MEMORIAL QUANT. CBUQ'!K63</f>
        <v>0</v>
      </c>
      <c r="H48" s="46">
        <v>1.74</v>
      </c>
      <c r="I48" s="46">
        <f t="shared" si="6"/>
        <v>2.210322</v>
      </c>
      <c r="J48" s="57">
        <f t="shared" si="7"/>
        <v>0</v>
      </c>
      <c r="K48" s="56">
        <f t="shared" si="8"/>
        <v>0</v>
      </c>
    </row>
    <row r="49" spans="1:11" ht="75">
      <c r="A49" s="111" t="s">
        <v>142</v>
      </c>
      <c r="B49" s="2">
        <v>83659</v>
      </c>
      <c r="C49" s="2" t="s">
        <v>20</v>
      </c>
      <c r="D49" s="2" t="s">
        <v>5</v>
      </c>
      <c r="E49" s="62" t="s">
        <v>19</v>
      </c>
      <c r="F49" s="111" t="s">
        <v>14</v>
      </c>
      <c r="G49" s="89">
        <f>'[1]MEMORIAL QUANT. CBUQ'!K64</f>
        <v>0</v>
      </c>
      <c r="H49" s="46">
        <v>647.98</v>
      </c>
      <c r="I49" s="46">
        <f t="shared" si="6"/>
        <v>823.128994</v>
      </c>
      <c r="J49" s="57">
        <f t="shared" si="7"/>
        <v>0</v>
      </c>
      <c r="K49" s="56">
        <f t="shared" si="8"/>
        <v>0</v>
      </c>
    </row>
    <row r="50" spans="1:11" ht="75">
      <c r="A50" s="111" t="s">
        <v>143</v>
      </c>
      <c r="B50" s="2" t="s">
        <v>150</v>
      </c>
      <c r="C50" s="2" t="s">
        <v>6</v>
      </c>
      <c r="D50" s="2" t="s">
        <v>5</v>
      </c>
      <c r="E50" s="62" t="s">
        <v>17</v>
      </c>
      <c r="F50" s="111" t="s">
        <v>14</v>
      </c>
      <c r="G50" s="89">
        <f>'[1]MEMORIAL QUANT. CBUQ'!K65</f>
        <v>0</v>
      </c>
      <c r="H50" s="46">
        <v>319.32</v>
      </c>
      <c r="I50" s="46">
        <f t="shared" si="6"/>
        <v>405.632196</v>
      </c>
      <c r="J50" s="57">
        <f t="shared" si="7"/>
        <v>0</v>
      </c>
      <c r="K50" s="56">
        <f t="shared" si="8"/>
        <v>0</v>
      </c>
    </row>
    <row r="51" spans="1:11" ht="60">
      <c r="A51" s="111" t="s">
        <v>144</v>
      </c>
      <c r="B51" s="2">
        <v>21090</v>
      </c>
      <c r="C51" s="2" t="s">
        <v>6</v>
      </c>
      <c r="D51" s="2" t="s">
        <v>10</v>
      </c>
      <c r="E51" s="62" t="s">
        <v>15</v>
      </c>
      <c r="F51" s="111" t="s">
        <v>14</v>
      </c>
      <c r="G51" s="89">
        <f>'[1]MEMORIAL QUANT. CBUQ'!K66</f>
        <v>0</v>
      </c>
      <c r="H51" s="46">
        <v>431.62</v>
      </c>
      <c r="I51" s="46">
        <f t="shared" si="6"/>
        <v>492.133124</v>
      </c>
      <c r="J51" s="57">
        <f t="shared" si="7"/>
        <v>0</v>
      </c>
      <c r="K51" s="56">
        <f t="shared" si="8"/>
        <v>0</v>
      </c>
    </row>
    <row r="52" spans="1:11" ht="15">
      <c r="A52" s="126" t="s">
        <v>2</v>
      </c>
      <c r="B52" s="127"/>
      <c r="C52" s="127"/>
      <c r="D52" s="127"/>
      <c r="E52" s="127"/>
      <c r="F52" s="127"/>
      <c r="G52" s="127"/>
      <c r="H52" s="127"/>
      <c r="I52" s="128"/>
      <c r="J52" s="56">
        <f>SUM(J32:J51)</f>
        <v>46400.963565</v>
      </c>
      <c r="K52" s="56">
        <f>SUM(K32:K51)</f>
        <v>58943.1440166195</v>
      </c>
    </row>
    <row r="53" spans="1:11" ht="17.25">
      <c r="A53" s="129" t="s">
        <v>1</v>
      </c>
      <c r="B53" s="129"/>
      <c r="C53" s="129"/>
      <c r="D53" s="129"/>
      <c r="E53" s="129"/>
      <c r="F53" s="129"/>
      <c r="G53" s="129"/>
      <c r="H53" s="129"/>
      <c r="I53" s="102"/>
      <c r="J53" s="146">
        <f>J14+J21+J24+J30+J52</f>
        <v>125549.758393</v>
      </c>
      <c r="K53" s="147"/>
    </row>
    <row r="54" spans="1:11" ht="17.25">
      <c r="A54" s="129" t="s">
        <v>0</v>
      </c>
      <c r="B54" s="129"/>
      <c r="C54" s="129"/>
      <c r="D54" s="129"/>
      <c r="E54" s="129"/>
      <c r="F54" s="129"/>
      <c r="G54" s="129"/>
      <c r="H54" s="129"/>
      <c r="I54" s="102"/>
      <c r="J54" s="146">
        <f>K14+K21+K24+K30+K52</f>
        <v>159350.2652646279</v>
      </c>
      <c r="K54" s="147"/>
    </row>
  </sheetData>
  <sheetProtection algorithmName="SHA-512" hashValue="nHw0yo6ia+qp+Lmoni3YecgF857AxpmHteF4oDfs+z6YxBZ9hUA8T666nmZeYkXJaii9CAFivqz6r/rQyaFhJQ==" saltValue="9Kg/il7dCzzY9yQriWRhBQ==" spinCount="100000" sheet="1" objects="1" scenarios="1"/>
  <autoFilter ref="A8:K54"/>
  <mergeCells count="15">
    <mergeCell ref="A7:K7"/>
    <mergeCell ref="A1:J1"/>
    <mergeCell ref="A2:J2"/>
    <mergeCell ref="A3:J3"/>
    <mergeCell ref="I4:J4"/>
    <mergeCell ref="I5:J5"/>
    <mergeCell ref="J53:K53"/>
    <mergeCell ref="A54:H54"/>
    <mergeCell ref="J54:K54"/>
    <mergeCell ref="A14:I14"/>
    <mergeCell ref="A21:I21"/>
    <mergeCell ref="A24:I24"/>
    <mergeCell ref="A30:I30"/>
    <mergeCell ref="A52:I52"/>
    <mergeCell ref="A53:H53"/>
  </mergeCells>
  <printOptions/>
  <pageMargins left="0.5118110236220472" right="0.5118110236220472" top="1.3779527559055118" bottom="1.1811023622047245" header="0.31496062992125984" footer="0.31496062992125984"/>
  <pageSetup horizontalDpi="360" verticalDpi="360" orientation="portrait" paperSize="9" scale="61" r:id="rId2"/>
  <headerFooter scaleWithDoc="0">
    <oddHeader>&amp;C&amp;G</oddHeader>
    <oddFooter>&amp;C&amp;G&amp;R&amp;G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6"/>
  <sheetViews>
    <sheetView view="pageBreakPreview" zoomScale="85" zoomScaleSheetLayoutView="85" workbookViewId="0" topLeftCell="A25">
      <selection activeCell="D9" sqref="D9"/>
    </sheetView>
  </sheetViews>
  <sheetFormatPr defaultColWidth="9.140625" defaultRowHeight="15"/>
  <cols>
    <col min="2" max="2" width="25.8515625" style="99" customWidth="1"/>
    <col min="3" max="3" width="13.57421875" style="0" customWidth="1"/>
    <col min="4" max="4" width="18.140625" style="0" customWidth="1"/>
    <col min="5" max="5" width="23.00390625" style="0" customWidth="1"/>
    <col min="6" max="6" width="14.140625" style="0" customWidth="1"/>
    <col min="7" max="8" width="12.8515625" style="0" customWidth="1"/>
    <col min="9" max="9" width="14.00390625" style="0" customWidth="1"/>
    <col min="10" max="10" width="17.421875" style="0" customWidth="1"/>
    <col min="16" max="16" width="10.00390625" style="0" bestFit="1" customWidth="1"/>
  </cols>
  <sheetData>
    <row r="1" spans="1:12" ht="18.75">
      <c r="A1" s="171" t="s">
        <v>94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2"/>
    </row>
    <row r="2" spans="1:12" ht="18.75">
      <c r="A2" s="144" t="s">
        <v>166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5"/>
    </row>
    <row r="3" spans="1:12" ht="18.75">
      <c r="A3" s="144" t="s">
        <v>169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5"/>
    </row>
    <row r="4" spans="1:12" ht="15">
      <c r="A4" s="13"/>
      <c r="B4" s="98"/>
      <c r="C4" s="13"/>
      <c r="D4" s="13"/>
      <c r="E4" s="13"/>
      <c r="F4" s="13"/>
      <c r="G4" s="13"/>
      <c r="H4" s="13"/>
      <c r="I4" s="13"/>
      <c r="J4" s="13"/>
      <c r="K4" s="13"/>
      <c r="L4" s="68"/>
    </row>
    <row r="5" spans="1:12" ht="18.75">
      <c r="A5" s="173" t="str">
        <f>'[1]CBUQ NÃO DESONERADA'!A7:K7</f>
        <v>TV. 4 (Trecho: Entre Rua e Rua C)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4"/>
    </row>
    <row r="6" spans="1:13" ht="15">
      <c r="A6" s="105" t="s">
        <v>93</v>
      </c>
      <c r="B6" s="182" t="s">
        <v>55</v>
      </c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24"/>
    </row>
    <row r="7" spans="1:13" ht="45">
      <c r="A7" s="183" t="s">
        <v>65</v>
      </c>
      <c r="B7" s="184" t="s">
        <v>61</v>
      </c>
      <c r="C7" s="112" t="s">
        <v>85</v>
      </c>
      <c r="D7" s="112" t="s">
        <v>84</v>
      </c>
      <c r="E7" s="107" t="s">
        <v>90</v>
      </c>
      <c r="F7" s="106" t="s">
        <v>101</v>
      </c>
      <c r="G7" s="107" t="s">
        <v>80</v>
      </c>
      <c r="H7" s="107" t="s">
        <v>81</v>
      </c>
      <c r="I7" s="169" t="s">
        <v>78</v>
      </c>
      <c r="J7" s="160" t="s">
        <v>71</v>
      </c>
      <c r="K7" s="161"/>
      <c r="L7" s="162"/>
      <c r="M7" s="23"/>
    </row>
    <row r="8" spans="1:13" ht="15">
      <c r="A8" s="183"/>
      <c r="B8" s="184"/>
      <c r="C8" s="107" t="s">
        <v>77</v>
      </c>
      <c r="D8" s="107" t="s">
        <v>77</v>
      </c>
      <c r="E8" s="107" t="s">
        <v>77</v>
      </c>
      <c r="F8" s="107" t="s">
        <v>102</v>
      </c>
      <c r="G8" s="107" t="s">
        <v>74</v>
      </c>
      <c r="H8" s="107" t="s">
        <v>89</v>
      </c>
      <c r="I8" s="169"/>
      <c r="J8" s="163"/>
      <c r="K8" s="164"/>
      <c r="L8" s="165"/>
      <c r="M8" s="23"/>
    </row>
    <row r="9" spans="1:13" ht="45.75" customHeight="1">
      <c r="A9" s="111" t="s">
        <v>54</v>
      </c>
      <c r="B9" s="62" t="s">
        <v>53</v>
      </c>
      <c r="C9" s="87">
        <v>5.88</v>
      </c>
      <c r="D9" s="87">
        <v>335</v>
      </c>
      <c r="E9" s="89"/>
      <c r="F9" s="89"/>
      <c r="G9" s="89"/>
      <c r="H9" s="89"/>
      <c r="I9" s="89">
        <f>C9*D9</f>
        <v>1969.8</v>
      </c>
      <c r="J9" s="166" t="s">
        <v>27</v>
      </c>
      <c r="K9" s="167"/>
      <c r="L9" s="168"/>
      <c r="M9" s="23"/>
    </row>
    <row r="10" spans="1:13" ht="97.5" customHeight="1">
      <c r="A10" s="111" t="s">
        <v>52</v>
      </c>
      <c r="B10" s="62" t="s">
        <v>51</v>
      </c>
      <c r="C10" s="108">
        <f>C9</f>
        <v>5.88</v>
      </c>
      <c r="D10" s="108">
        <f>D9</f>
        <v>335</v>
      </c>
      <c r="E10" s="87">
        <v>0.15</v>
      </c>
      <c r="F10" s="89"/>
      <c r="G10" s="89"/>
      <c r="H10" s="89"/>
      <c r="I10" s="89">
        <f>C10*D10*E10</f>
        <v>295.46999999999997</v>
      </c>
      <c r="J10" s="166" t="s">
        <v>25</v>
      </c>
      <c r="K10" s="167"/>
      <c r="L10" s="168"/>
      <c r="M10" s="23"/>
    </row>
    <row r="11" spans="1:13" ht="100.5" customHeight="1">
      <c r="A11" s="111" t="s">
        <v>95</v>
      </c>
      <c r="B11" s="62" t="s">
        <v>98</v>
      </c>
      <c r="C11" s="108">
        <f>C9</f>
        <v>5.88</v>
      </c>
      <c r="D11" s="108">
        <f>D9</f>
        <v>335</v>
      </c>
      <c r="E11" s="108">
        <f>+E10</f>
        <v>0.15</v>
      </c>
      <c r="F11" s="89"/>
      <c r="G11" s="89"/>
      <c r="H11" s="89"/>
      <c r="I11" s="89">
        <f>C11*D11*E11</f>
        <v>295.46999999999997</v>
      </c>
      <c r="J11" s="166" t="s">
        <v>25</v>
      </c>
      <c r="K11" s="167"/>
      <c r="L11" s="168"/>
      <c r="M11" s="23"/>
    </row>
    <row r="12" spans="1:13" ht="78.75" customHeight="1">
      <c r="A12" s="111" t="s">
        <v>96</v>
      </c>
      <c r="B12" s="63" t="s">
        <v>107</v>
      </c>
      <c r="C12" s="89"/>
      <c r="D12" s="89"/>
      <c r="E12" s="89"/>
      <c r="F12" s="89">
        <v>1.6</v>
      </c>
      <c r="G12" s="89">
        <f>I11*F12</f>
        <v>472.75199999999995</v>
      </c>
      <c r="H12" s="87">
        <v>2.76</v>
      </c>
      <c r="I12" s="89">
        <f>G12*H12</f>
        <v>1304.7955199999997</v>
      </c>
      <c r="J12" s="166" t="s">
        <v>108</v>
      </c>
      <c r="K12" s="167"/>
      <c r="L12" s="168"/>
      <c r="M12" s="23"/>
    </row>
    <row r="13" spans="1:13" ht="15">
      <c r="A13" s="105" t="s">
        <v>92</v>
      </c>
      <c r="B13" s="179" t="s">
        <v>91</v>
      </c>
      <c r="C13" s="180"/>
      <c r="D13" s="180"/>
      <c r="E13" s="180"/>
      <c r="F13" s="180"/>
      <c r="G13" s="180"/>
      <c r="H13" s="180"/>
      <c r="I13" s="180"/>
      <c r="J13" s="180"/>
      <c r="K13" s="180"/>
      <c r="L13" s="181"/>
      <c r="M13" s="21"/>
    </row>
    <row r="14" spans="1:13" ht="15">
      <c r="A14" s="175" t="s">
        <v>65</v>
      </c>
      <c r="B14" s="177" t="s">
        <v>61</v>
      </c>
      <c r="C14" s="112" t="s">
        <v>85</v>
      </c>
      <c r="D14" s="112" t="s">
        <v>84</v>
      </c>
      <c r="E14" s="112" t="s">
        <v>90</v>
      </c>
      <c r="F14" s="112" t="s">
        <v>80</v>
      </c>
      <c r="G14" s="112" t="s">
        <v>81</v>
      </c>
      <c r="H14" s="175" t="s">
        <v>78</v>
      </c>
      <c r="I14" s="185" t="s">
        <v>71</v>
      </c>
      <c r="J14" s="186"/>
      <c r="K14" s="186"/>
      <c r="L14" s="187"/>
      <c r="M14" s="22"/>
    </row>
    <row r="15" spans="1:13" ht="15">
      <c r="A15" s="176"/>
      <c r="B15" s="178"/>
      <c r="C15" s="112" t="s">
        <v>77</v>
      </c>
      <c r="D15" s="112" t="s">
        <v>77</v>
      </c>
      <c r="E15" s="112" t="s">
        <v>77</v>
      </c>
      <c r="F15" s="112" t="s">
        <v>74</v>
      </c>
      <c r="G15" s="112" t="s">
        <v>89</v>
      </c>
      <c r="H15" s="176"/>
      <c r="I15" s="188"/>
      <c r="J15" s="189"/>
      <c r="K15" s="189"/>
      <c r="L15" s="190"/>
      <c r="M15" s="21"/>
    </row>
    <row r="16" spans="1:13" ht="30">
      <c r="A16" s="111" t="s">
        <v>49</v>
      </c>
      <c r="B16" s="63" t="s">
        <v>100</v>
      </c>
      <c r="C16" s="108">
        <f>+C9-(2*(C46+C47))</f>
        <v>5</v>
      </c>
      <c r="D16" s="108">
        <f>+D9</f>
        <v>335</v>
      </c>
      <c r="E16" s="89"/>
      <c r="F16" s="89"/>
      <c r="G16" s="89"/>
      <c r="H16" s="89">
        <f>C16*D16</f>
        <v>1675</v>
      </c>
      <c r="I16" s="166" t="s">
        <v>27</v>
      </c>
      <c r="J16" s="167"/>
      <c r="K16" s="167"/>
      <c r="L16" s="168"/>
      <c r="M16" s="21"/>
    </row>
    <row r="17" spans="1:12" ht="90">
      <c r="A17" s="111" t="s">
        <v>48</v>
      </c>
      <c r="B17" s="63" t="s">
        <v>103</v>
      </c>
      <c r="C17" s="89"/>
      <c r="D17" s="89"/>
      <c r="E17" s="89"/>
      <c r="F17" s="89">
        <f>(0.0012)*H16</f>
        <v>2.01</v>
      </c>
      <c r="G17" s="87">
        <v>72</v>
      </c>
      <c r="H17" s="89">
        <f>F17*G17</f>
        <v>144.71999999999997</v>
      </c>
      <c r="I17" s="166" t="s">
        <v>99</v>
      </c>
      <c r="J17" s="167"/>
      <c r="K17" s="167"/>
      <c r="L17" s="168"/>
    </row>
    <row r="18" spans="1:14" ht="75">
      <c r="A18" s="111" t="s">
        <v>47</v>
      </c>
      <c r="B18" s="62" t="s">
        <v>46</v>
      </c>
      <c r="C18" s="108">
        <f>C16</f>
        <v>5</v>
      </c>
      <c r="D18" s="108">
        <f>D16</f>
        <v>335</v>
      </c>
      <c r="E18" s="89">
        <v>0.05</v>
      </c>
      <c r="F18" s="89"/>
      <c r="G18" s="89"/>
      <c r="H18" s="89">
        <f>C18*D18*E18</f>
        <v>83.75</v>
      </c>
      <c r="I18" s="166" t="s">
        <v>25</v>
      </c>
      <c r="J18" s="167"/>
      <c r="K18" s="167"/>
      <c r="L18" s="168"/>
      <c r="N18" s="20"/>
    </row>
    <row r="19" spans="1:12" ht="60">
      <c r="A19" s="111" t="s">
        <v>45</v>
      </c>
      <c r="B19" s="63" t="s">
        <v>44</v>
      </c>
      <c r="C19" s="89"/>
      <c r="D19" s="89"/>
      <c r="E19" s="89"/>
      <c r="F19" s="89">
        <f>H18</f>
        <v>83.75</v>
      </c>
      <c r="G19" s="87">
        <f>G17</f>
        <v>72</v>
      </c>
      <c r="H19" s="89">
        <f>F19*G19</f>
        <v>6030</v>
      </c>
      <c r="I19" s="166" t="s">
        <v>110</v>
      </c>
      <c r="J19" s="167"/>
      <c r="K19" s="167"/>
      <c r="L19" s="168"/>
    </row>
    <row r="20" spans="1:12" ht="15">
      <c r="A20" s="195" t="s">
        <v>65</v>
      </c>
      <c r="B20" s="205" t="s">
        <v>61</v>
      </c>
      <c r="C20" s="107" t="s">
        <v>85</v>
      </c>
      <c r="D20" s="107" t="s">
        <v>112</v>
      </c>
      <c r="E20" s="107" t="s">
        <v>90</v>
      </c>
      <c r="F20" s="107" t="s">
        <v>82</v>
      </c>
      <c r="G20" s="207" t="s">
        <v>78</v>
      </c>
      <c r="H20" s="208"/>
      <c r="I20" s="160" t="s">
        <v>71</v>
      </c>
      <c r="J20" s="161"/>
      <c r="K20" s="161"/>
      <c r="L20" s="162"/>
    </row>
    <row r="21" spans="1:12" ht="15">
      <c r="A21" s="196"/>
      <c r="B21" s="206"/>
      <c r="C21" s="107" t="s">
        <v>77</v>
      </c>
      <c r="D21" s="107" t="s">
        <v>77</v>
      </c>
      <c r="E21" s="107" t="s">
        <v>77</v>
      </c>
      <c r="F21" s="107" t="s">
        <v>71</v>
      </c>
      <c r="G21" s="209"/>
      <c r="H21" s="210"/>
      <c r="I21" s="163"/>
      <c r="J21" s="164"/>
      <c r="K21" s="164"/>
      <c r="L21" s="165"/>
    </row>
    <row r="22" spans="1:12" ht="89.25" customHeight="1">
      <c r="A22" s="111" t="s">
        <v>43</v>
      </c>
      <c r="B22" s="62" t="s">
        <v>111</v>
      </c>
      <c r="C22" s="89">
        <f>C9</f>
        <v>5.88</v>
      </c>
      <c r="D22" s="108">
        <v>0.3</v>
      </c>
      <c r="E22" s="89">
        <v>0.12</v>
      </c>
      <c r="F22" s="87">
        <v>2</v>
      </c>
      <c r="G22" s="211">
        <f>C22*D22*E22*F22</f>
        <v>0.42336</v>
      </c>
      <c r="H22" s="212"/>
      <c r="I22" s="166" t="s">
        <v>25</v>
      </c>
      <c r="J22" s="167"/>
      <c r="K22" s="167"/>
      <c r="L22" s="168"/>
    </row>
    <row r="23" spans="1:12" ht="15">
      <c r="A23" s="105" t="s">
        <v>88</v>
      </c>
      <c r="B23" s="158" t="s">
        <v>42</v>
      </c>
      <c r="C23" s="158"/>
      <c r="D23" s="158"/>
      <c r="E23" s="158"/>
      <c r="F23" s="158"/>
      <c r="G23" s="158"/>
      <c r="H23" s="158"/>
      <c r="I23" s="158"/>
      <c r="J23" s="158"/>
      <c r="K23" s="158"/>
      <c r="L23" s="158"/>
    </row>
    <row r="24" spans="1:12" ht="15">
      <c r="A24" s="191" t="s">
        <v>65</v>
      </c>
      <c r="B24" s="192" t="s">
        <v>61</v>
      </c>
      <c r="C24" s="169" t="s">
        <v>114</v>
      </c>
      <c r="D24" s="169"/>
      <c r="E24" s="169" t="s">
        <v>115</v>
      </c>
      <c r="F24" s="169"/>
      <c r="G24" s="107" t="s">
        <v>112</v>
      </c>
      <c r="H24" s="107" t="s">
        <v>82</v>
      </c>
      <c r="I24" s="169" t="s">
        <v>78</v>
      </c>
      <c r="J24" s="160" t="s">
        <v>71</v>
      </c>
      <c r="K24" s="161"/>
      <c r="L24" s="162"/>
    </row>
    <row r="25" spans="1:12" ht="15">
      <c r="A25" s="191"/>
      <c r="B25" s="192"/>
      <c r="C25" s="169" t="s">
        <v>77</v>
      </c>
      <c r="D25" s="169"/>
      <c r="E25" s="169" t="s">
        <v>77</v>
      </c>
      <c r="F25" s="169"/>
      <c r="G25" s="107" t="s">
        <v>77</v>
      </c>
      <c r="H25" s="107" t="s">
        <v>71</v>
      </c>
      <c r="I25" s="169"/>
      <c r="J25" s="163"/>
      <c r="K25" s="164"/>
      <c r="L25" s="165"/>
    </row>
    <row r="26" spans="1:12" ht="125.25" customHeight="1">
      <c r="A26" s="64" t="s">
        <v>41</v>
      </c>
      <c r="B26" s="62" t="s">
        <v>113</v>
      </c>
      <c r="C26" s="170">
        <v>2.2</v>
      </c>
      <c r="D26" s="170"/>
      <c r="E26" s="170">
        <v>1.2</v>
      </c>
      <c r="F26" s="170"/>
      <c r="G26" s="108">
        <v>1.2</v>
      </c>
      <c r="H26" s="87">
        <v>8</v>
      </c>
      <c r="I26" s="27">
        <f>(((C26+E26)*G26)/2)*H26</f>
        <v>16.32</v>
      </c>
      <c r="J26" s="166" t="s">
        <v>27</v>
      </c>
      <c r="K26" s="167"/>
      <c r="L26" s="168"/>
    </row>
    <row r="27" spans="1:12" ht="15">
      <c r="A27" s="105" t="s">
        <v>87</v>
      </c>
      <c r="B27" s="158" t="s">
        <v>40</v>
      </c>
      <c r="C27" s="158"/>
      <c r="D27" s="158"/>
      <c r="E27" s="158"/>
      <c r="F27" s="158"/>
      <c r="G27" s="158"/>
      <c r="H27" s="158"/>
      <c r="I27" s="158"/>
      <c r="J27" s="158"/>
      <c r="K27" s="158"/>
      <c r="L27" s="158"/>
    </row>
    <row r="28" spans="1:12" ht="15">
      <c r="A28" s="191" t="s">
        <v>65</v>
      </c>
      <c r="B28" s="192" t="s">
        <v>61</v>
      </c>
      <c r="C28" s="107" t="s">
        <v>85</v>
      </c>
      <c r="D28" s="107" t="s">
        <v>84</v>
      </c>
      <c r="E28" s="107" t="s">
        <v>119</v>
      </c>
      <c r="F28" s="107" t="s">
        <v>82</v>
      </c>
      <c r="G28" s="169" t="s">
        <v>78</v>
      </c>
      <c r="H28" s="160" t="s">
        <v>71</v>
      </c>
      <c r="I28" s="161"/>
      <c r="J28" s="161"/>
      <c r="K28" s="161"/>
      <c r="L28" s="162"/>
    </row>
    <row r="29" spans="1:12" ht="15">
      <c r="A29" s="191"/>
      <c r="B29" s="192"/>
      <c r="C29" s="107" t="s">
        <v>77</v>
      </c>
      <c r="D29" s="107" t="s">
        <v>77</v>
      </c>
      <c r="E29" s="107" t="s">
        <v>76</v>
      </c>
      <c r="F29" s="107" t="s">
        <v>76</v>
      </c>
      <c r="G29" s="169"/>
      <c r="H29" s="163"/>
      <c r="I29" s="164"/>
      <c r="J29" s="164"/>
      <c r="K29" s="164"/>
      <c r="L29" s="165"/>
    </row>
    <row r="30" spans="1:12" ht="90">
      <c r="A30" s="5" t="s">
        <v>116</v>
      </c>
      <c r="B30" s="62" t="s">
        <v>118</v>
      </c>
      <c r="C30" s="94">
        <v>0.1</v>
      </c>
      <c r="D30" s="94">
        <f>D9</f>
        <v>335</v>
      </c>
      <c r="E30" s="94" t="s">
        <v>120</v>
      </c>
      <c r="F30" s="86">
        <v>3</v>
      </c>
      <c r="G30" s="94">
        <f>C30*D30*F30</f>
        <v>100.5</v>
      </c>
      <c r="H30" s="213" t="s">
        <v>27</v>
      </c>
      <c r="I30" s="214"/>
      <c r="J30" s="214"/>
      <c r="K30" s="214"/>
      <c r="L30" s="215"/>
    </row>
    <row r="31" spans="1:12" ht="75">
      <c r="A31" s="111" t="s">
        <v>117</v>
      </c>
      <c r="B31" s="62" t="s">
        <v>121</v>
      </c>
      <c r="C31" s="108">
        <v>0.4</v>
      </c>
      <c r="D31" s="108">
        <v>3</v>
      </c>
      <c r="E31" s="108">
        <f>C9/(2*C31)</f>
        <v>7.35</v>
      </c>
      <c r="F31" s="108">
        <f>ROUNDUP(H26/2,0)</f>
        <v>4</v>
      </c>
      <c r="G31" s="89">
        <f>C31*D31*E31*F31</f>
        <v>35.28</v>
      </c>
      <c r="H31" s="166" t="s">
        <v>27</v>
      </c>
      <c r="I31" s="167"/>
      <c r="J31" s="167"/>
      <c r="K31" s="167"/>
      <c r="L31" s="168"/>
    </row>
    <row r="32" spans="1:12" ht="45">
      <c r="A32" s="111" t="s">
        <v>38</v>
      </c>
      <c r="B32" s="93" t="s">
        <v>122</v>
      </c>
      <c r="C32" s="108">
        <v>0.4</v>
      </c>
      <c r="D32" s="108">
        <f>+E26</f>
        <v>1.2</v>
      </c>
      <c r="E32" s="108" t="s">
        <v>120</v>
      </c>
      <c r="F32" s="108">
        <f>H26</f>
        <v>8</v>
      </c>
      <c r="G32" s="89">
        <f>(D32/C32)*F32</f>
        <v>23.999999999999996</v>
      </c>
      <c r="H32" s="166" t="s">
        <v>27</v>
      </c>
      <c r="I32" s="167"/>
      <c r="J32" s="167"/>
      <c r="K32" s="167"/>
      <c r="L32" s="168"/>
    </row>
    <row r="33" spans="1:12" ht="15">
      <c r="A33" s="195" t="s">
        <v>37</v>
      </c>
      <c r="B33" s="199" t="s">
        <v>61</v>
      </c>
      <c r="C33" s="197" t="s">
        <v>123</v>
      </c>
      <c r="D33" s="197"/>
      <c r="E33" s="198" t="s">
        <v>82</v>
      </c>
      <c r="F33" s="198"/>
      <c r="G33" s="195" t="s">
        <v>78</v>
      </c>
      <c r="H33" s="160" t="s">
        <v>71</v>
      </c>
      <c r="I33" s="161"/>
      <c r="J33" s="161"/>
      <c r="K33" s="161"/>
      <c r="L33" s="162"/>
    </row>
    <row r="34" spans="1:12" ht="15">
      <c r="A34" s="196"/>
      <c r="B34" s="200"/>
      <c r="C34" s="201" t="s">
        <v>27</v>
      </c>
      <c r="D34" s="202"/>
      <c r="E34" s="203" t="s">
        <v>76</v>
      </c>
      <c r="F34" s="204"/>
      <c r="G34" s="196"/>
      <c r="H34" s="163"/>
      <c r="I34" s="164"/>
      <c r="J34" s="164"/>
      <c r="K34" s="164"/>
      <c r="L34" s="165"/>
    </row>
    <row r="35" spans="1:12" ht="75">
      <c r="A35" s="111" t="s">
        <v>124</v>
      </c>
      <c r="B35" s="62" t="s">
        <v>127</v>
      </c>
      <c r="C35" s="216">
        <v>0.3</v>
      </c>
      <c r="D35" s="217"/>
      <c r="E35" s="193">
        <v>1</v>
      </c>
      <c r="F35" s="194"/>
      <c r="G35" s="89">
        <f>+C35*E35</f>
        <v>0.3</v>
      </c>
      <c r="H35" s="166" t="s">
        <v>27</v>
      </c>
      <c r="I35" s="167"/>
      <c r="J35" s="167"/>
      <c r="K35" s="167"/>
      <c r="L35" s="168"/>
    </row>
    <row r="36" spans="1:12" ht="60">
      <c r="A36" s="111" t="s">
        <v>125</v>
      </c>
      <c r="B36" s="62" t="s">
        <v>128</v>
      </c>
      <c r="C36" s="216">
        <v>0.13</v>
      </c>
      <c r="D36" s="217"/>
      <c r="E36" s="193"/>
      <c r="F36" s="194"/>
      <c r="G36" s="89">
        <f aca="true" t="shared" si="0" ref="G36:G38">+C36*E36</f>
        <v>0</v>
      </c>
      <c r="H36" s="166" t="s">
        <v>27</v>
      </c>
      <c r="I36" s="167"/>
      <c r="J36" s="167"/>
      <c r="K36" s="167"/>
      <c r="L36" s="168"/>
    </row>
    <row r="37" spans="1:12" ht="75">
      <c r="A37" s="111" t="s">
        <v>126</v>
      </c>
      <c r="B37" s="62" t="s">
        <v>129</v>
      </c>
      <c r="C37" s="216">
        <v>0.2</v>
      </c>
      <c r="D37" s="217"/>
      <c r="E37" s="193"/>
      <c r="F37" s="194"/>
      <c r="G37" s="89">
        <f t="shared" si="0"/>
        <v>0</v>
      </c>
      <c r="H37" s="166" t="s">
        <v>27</v>
      </c>
      <c r="I37" s="167"/>
      <c r="J37" s="167"/>
      <c r="K37" s="167"/>
      <c r="L37" s="168"/>
    </row>
    <row r="38" spans="1:12" ht="75">
      <c r="A38" s="111" t="s">
        <v>131</v>
      </c>
      <c r="B38" s="62" t="s">
        <v>130</v>
      </c>
      <c r="C38" s="216">
        <v>0.125</v>
      </c>
      <c r="D38" s="217"/>
      <c r="E38" s="193">
        <f>F31</f>
        <v>4</v>
      </c>
      <c r="F38" s="194"/>
      <c r="G38" s="89">
        <f t="shared" si="0"/>
        <v>0.5</v>
      </c>
      <c r="H38" s="166" t="s">
        <v>27</v>
      </c>
      <c r="I38" s="167"/>
      <c r="J38" s="167"/>
      <c r="K38" s="167"/>
      <c r="L38" s="168"/>
    </row>
    <row r="39" spans="1:12" ht="15">
      <c r="A39" s="195" t="s">
        <v>132</v>
      </c>
      <c r="B39" s="199" t="s">
        <v>61</v>
      </c>
      <c r="C39" s="201" t="s">
        <v>112</v>
      </c>
      <c r="D39" s="202"/>
      <c r="E39" s="203" t="s">
        <v>82</v>
      </c>
      <c r="F39" s="204"/>
      <c r="G39" s="195" t="s">
        <v>78</v>
      </c>
      <c r="H39" s="160" t="s">
        <v>71</v>
      </c>
      <c r="I39" s="161"/>
      <c r="J39" s="161"/>
      <c r="K39" s="161"/>
      <c r="L39" s="162"/>
    </row>
    <row r="40" spans="1:12" ht="15">
      <c r="A40" s="196"/>
      <c r="B40" s="200"/>
      <c r="C40" s="201" t="s">
        <v>77</v>
      </c>
      <c r="D40" s="202"/>
      <c r="E40" s="203" t="s">
        <v>71</v>
      </c>
      <c r="F40" s="204"/>
      <c r="G40" s="196"/>
      <c r="H40" s="163"/>
      <c r="I40" s="164"/>
      <c r="J40" s="164"/>
      <c r="K40" s="164"/>
      <c r="L40" s="165"/>
    </row>
    <row r="41" spans="1:12" ht="60">
      <c r="A41" s="111" t="s">
        <v>133</v>
      </c>
      <c r="B41" s="92" t="s">
        <v>153</v>
      </c>
      <c r="C41" s="216">
        <v>2.8</v>
      </c>
      <c r="D41" s="217"/>
      <c r="E41" s="216">
        <f>SUM(E35:F38)</f>
        <v>5</v>
      </c>
      <c r="F41" s="217"/>
      <c r="G41" s="89">
        <f>C41*E41</f>
        <v>14</v>
      </c>
      <c r="H41" s="166" t="s">
        <v>3</v>
      </c>
      <c r="I41" s="167"/>
      <c r="J41" s="167"/>
      <c r="K41" s="167"/>
      <c r="L41" s="168"/>
    </row>
    <row r="42" spans="1:15" ht="15">
      <c r="A42" s="105" t="s">
        <v>86</v>
      </c>
      <c r="B42" s="158" t="s">
        <v>35</v>
      </c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O42" s="11"/>
    </row>
    <row r="43" spans="1:13" ht="30">
      <c r="A43" s="191" t="s">
        <v>65</v>
      </c>
      <c r="B43" s="192" t="s">
        <v>61</v>
      </c>
      <c r="C43" s="107" t="s">
        <v>85</v>
      </c>
      <c r="D43" s="107" t="s">
        <v>84</v>
      </c>
      <c r="E43" s="107" t="s">
        <v>83</v>
      </c>
      <c r="F43" s="107" t="s">
        <v>82</v>
      </c>
      <c r="G43" s="107" t="s">
        <v>81</v>
      </c>
      <c r="H43" s="106" t="s">
        <v>80</v>
      </c>
      <c r="I43" s="106" t="s">
        <v>79</v>
      </c>
      <c r="J43" s="159" t="s">
        <v>104</v>
      </c>
      <c r="K43" s="169" t="s">
        <v>78</v>
      </c>
      <c r="L43" s="169" t="s">
        <v>71</v>
      </c>
      <c r="M43" s="19"/>
    </row>
    <row r="44" spans="1:12" ht="15">
      <c r="A44" s="191"/>
      <c r="B44" s="192"/>
      <c r="C44" s="107" t="s">
        <v>77</v>
      </c>
      <c r="D44" s="107" t="s">
        <v>77</v>
      </c>
      <c r="E44" s="107" t="s">
        <v>77</v>
      </c>
      <c r="F44" s="107" t="s">
        <v>76</v>
      </c>
      <c r="G44" s="107" t="s">
        <v>75</v>
      </c>
      <c r="H44" s="107" t="s">
        <v>74</v>
      </c>
      <c r="I44" s="107" t="s">
        <v>73</v>
      </c>
      <c r="J44" s="159"/>
      <c r="K44" s="169"/>
      <c r="L44" s="169"/>
    </row>
    <row r="45" spans="1:12" ht="15">
      <c r="A45" s="218" t="s">
        <v>134</v>
      </c>
      <c r="B45" s="219"/>
      <c r="C45" s="219"/>
      <c r="D45" s="219"/>
      <c r="E45" s="219"/>
      <c r="F45" s="219"/>
      <c r="G45" s="219"/>
      <c r="H45" s="219"/>
      <c r="I45" s="219"/>
      <c r="J45" s="219"/>
      <c r="K45" s="219"/>
      <c r="L45" s="220"/>
    </row>
    <row r="46" spans="1:12" ht="60">
      <c r="A46" s="64" t="s">
        <v>34</v>
      </c>
      <c r="B46" s="62" t="s">
        <v>33</v>
      </c>
      <c r="C46" s="89">
        <v>0.14</v>
      </c>
      <c r="D46" s="87">
        <f>2*D9</f>
        <v>670</v>
      </c>
      <c r="E46" s="89" t="s">
        <v>120</v>
      </c>
      <c r="F46" s="89" t="s">
        <v>120</v>
      </c>
      <c r="G46" s="89" t="s">
        <v>120</v>
      </c>
      <c r="H46" s="89" t="s">
        <v>120</v>
      </c>
      <c r="I46" s="96" t="s">
        <v>120</v>
      </c>
      <c r="J46" s="96" t="s">
        <v>120</v>
      </c>
      <c r="K46" s="89">
        <f>D46</f>
        <v>670</v>
      </c>
      <c r="L46" s="111" t="s">
        <v>3</v>
      </c>
    </row>
    <row r="47" spans="1:12" ht="60">
      <c r="A47" s="64" t="s">
        <v>32</v>
      </c>
      <c r="B47" s="62" t="s">
        <v>31</v>
      </c>
      <c r="C47" s="89">
        <v>0.3</v>
      </c>
      <c r="D47" s="87">
        <f>D46</f>
        <v>670</v>
      </c>
      <c r="E47" s="89" t="s">
        <v>120</v>
      </c>
      <c r="F47" s="89" t="s">
        <v>120</v>
      </c>
      <c r="G47" s="89" t="s">
        <v>120</v>
      </c>
      <c r="H47" s="89" t="s">
        <v>120</v>
      </c>
      <c r="I47" s="89" t="s">
        <v>120</v>
      </c>
      <c r="J47" s="89" t="s">
        <v>120</v>
      </c>
      <c r="K47" s="89">
        <f>D47</f>
        <v>670</v>
      </c>
      <c r="L47" s="111" t="s">
        <v>3</v>
      </c>
    </row>
    <row r="48" spans="1:12" ht="195">
      <c r="A48" s="64" t="s">
        <v>30</v>
      </c>
      <c r="B48" s="62" t="s">
        <v>151</v>
      </c>
      <c r="C48" s="108">
        <f>C47+C46</f>
        <v>0.44</v>
      </c>
      <c r="D48" s="108">
        <f>D47</f>
        <v>670</v>
      </c>
      <c r="E48" s="108">
        <v>0.15</v>
      </c>
      <c r="F48" s="89" t="s">
        <v>120</v>
      </c>
      <c r="G48" s="89" t="s">
        <v>120</v>
      </c>
      <c r="H48" s="89" t="s">
        <v>120</v>
      </c>
      <c r="I48" s="89" t="s">
        <v>120</v>
      </c>
      <c r="J48" s="89" t="s">
        <v>120</v>
      </c>
      <c r="K48" s="89">
        <f>C48*D48*E48</f>
        <v>44.22</v>
      </c>
      <c r="L48" s="111" t="s">
        <v>25</v>
      </c>
    </row>
    <row r="49" spans="1:12" ht="60">
      <c r="A49" s="64" t="s">
        <v>29</v>
      </c>
      <c r="B49" s="62" t="s">
        <v>28</v>
      </c>
      <c r="C49" s="108">
        <f>C48</f>
        <v>0.44</v>
      </c>
      <c r="D49" s="108">
        <f>D48</f>
        <v>670</v>
      </c>
      <c r="E49" s="89" t="s">
        <v>120</v>
      </c>
      <c r="F49" s="89" t="s">
        <v>120</v>
      </c>
      <c r="G49" s="89" t="s">
        <v>120</v>
      </c>
      <c r="H49" s="89" t="s">
        <v>120</v>
      </c>
      <c r="I49" s="89" t="s">
        <v>120</v>
      </c>
      <c r="J49" s="89" t="s">
        <v>120</v>
      </c>
      <c r="K49" s="95">
        <f>C49*D49</f>
        <v>294.8</v>
      </c>
      <c r="L49" s="73" t="s">
        <v>27</v>
      </c>
    </row>
    <row r="50" spans="1:12" ht="60">
      <c r="A50" s="64" t="s">
        <v>26</v>
      </c>
      <c r="B50" s="62" t="s">
        <v>135</v>
      </c>
      <c r="C50" s="108"/>
      <c r="D50" s="108"/>
      <c r="E50" s="89"/>
      <c r="F50" s="89"/>
      <c r="G50" s="87">
        <v>5.49</v>
      </c>
      <c r="H50" s="89">
        <f>K48*J50</f>
        <v>55.275</v>
      </c>
      <c r="I50" s="89"/>
      <c r="J50" s="89">
        <v>1.25</v>
      </c>
      <c r="K50" s="95">
        <f>G50*H50</f>
        <v>303.45975</v>
      </c>
      <c r="L50" s="73" t="s">
        <v>136</v>
      </c>
    </row>
    <row r="51" spans="1:12" ht="15">
      <c r="A51" s="201" t="s">
        <v>137</v>
      </c>
      <c r="B51" s="221"/>
      <c r="C51" s="221"/>
      <c r="D51" s="221"/>
      <c r="E51" s="221"/>
      <c r="F51" s="221"/>
      <c r="G51" s="221"/>
      <c r="H51" s="221"/>
      <c r="I51" s="221"/>
      <c r="J51" s="221"/>
      <c r="K51" s="221"/>
      <c r="L51" s="202"/>
    </row>
    <row r="52" spans="1:12" ht="45">
      <c r="A52" s="74" t="s">
        <v>24</v>
      </c>
      <c r="B52" s="93" t="s">
        <v>9</v>
      </c>
      <c r="C52" s="76" t="s">
        <v>120</v>
      </c>
      <c r="D52" s="86"/>
      <c r="E52" s="76" t="s">
        <v>120</v>
      </c>
      <c r="F52" s="76" t="s">
        <v>120</v>
      </c>
      <c r="G52" s="76" t="s">
        <v>120</v>
      </c>
      <c r="H52" s="76">
        <f>D52*I52</f>
        <v>0</v>
      </c>
      <c r="I52" s="76">
        <v>0.13</v>
      </c>
      <c r="J52" s="76"/>
      <c r="K52" s="76">
        <f>D52</f>
        <v>0</v>
      </c>
      <c r="L52" s="75" t="s">
        <v>3</v>
      </c>
    </row>
    <row r="53" spans="1:12" ht="225">
      <c r="A53" s="74" t="s">
        <v>21</v>
      </c>
      <c r="B53" s="93" t="s">
        <v>154</v>
      </c>
      <c r="C53" s="76">
        <v>0.9</v>
      </c>
      <c r="D53" s="76">
        <f>D52</f>
        <v>0</v>
      </c>
      <c r="E53" s="76">
        <v>1</v>
      </c>
      <c r="F53" s="76" t="s">
        <v>120</v>
      </c>
      <c r="G53" s="76" t="s">
        <v>120</v>
      </c>
      <c r="H53" s="76" t="s">
        <v>120</v>
      </c>
      <c r="I53" s="76" t="s">
        <v>120</v>
      </c>
      <c r="J53" s="76" t="s">
        <v>120</v>
      </c>
      <c r="K53" s="76">
        <f>C53*D53*E53</f>
        <v>0</v>
      </c>
      <c r="L53" s="75" t="s">
        <v>25</v>
      </c>
    </row>
    <row r="54" spans="1:12" ht="75">
      <c r="A54" s="74" t="s">
        <v>18</v>
      </c>
      <c r="B54" s="93" t="s">
        <v>158</v>
      </c>
      <c r="C54" s="76">
        <v>0.9</v>
      </c>
      <c r="D54" s="76">
        <f>D52</f>
        <v>0</v>
      </c>
      <c r="E54" s="76" t="s">
        <v>120</v>
      </c>
      <c r="F54" s="76" t="s">
        <v>120</v>
      </c>
      <c r="G54" s="76" t="s">
        <v>120</v>
      </c>
      <c r="H54" s="76" t="s">
        <v>120</v>
      </c>
      <c r="I54" s="76" t="s">
        <v>120</v>
      </c>
      <c r="J54" s="76" t="s">
        <v>120</v>
      </c>
      <c r="K54" s="76">
        <f>C54*D54</f>
        <v>0</v>
      </c>
      <c r="L54" s="75" t="s">
        <v>25</v>
      </c>
    </row>
    <row r="55" spans="1:12" ht="105">
      <c r="A55" s="64" t="s">
        <v>16</v>
      </c>
      <c r="B55" s="93" t="s">
        <v>159</v>
      </c>
      <c r="C55" s="108">
        <v>0.9</v>
      </c>
      <c r="D55" s="108">
        <f>D53</f>
        <v>0</v>
      </c>
      <c r="E55" s="108">
        <f>E53</f>
        <v>1</v>
      </c>
      <c r="F55" s="89" t="s">
        <v>120</v>
      </c>
      <c r="G55" s="89" t="s">
        <v>120</v>
      </c>
      <c r="H55" s="89" t="s">
        <v>120</v>
      </c>
      <c r="I55" s="89" t="s">
        <v>120</v>
      </c>
      <c r="J55" s="89" t="s">
        <v>120</v>
      </c>
      <c r="K55" s="95">
        <f>K53-H52</f>
        <v>0</v>
      </c>
      <c r="L55" s="73" t="s">
        <v>25</v>
      </c>
    </row>
    <row r="56" spans="1:12" ht="120">
      <c r="A56" s="64" t="s">
        <v>13</v>
      </c>
      <c r="B56" s="93" t="s">
        <v>160</v>
      </c>
      <c r="C56" s="108" t="s">
        <v>120</v>
      </c>
      <c r="D56" s="108">
        <f>D52</f>
        <v>0</v>
      </c>
      <c r="E56" s="108" t="s">
        <v>120</v>
      </c>
      <c r="F56" s="89" t="s">
        <v>120</v>
      </c>
      <c r="G56" s="89" t="s">
        <v>120</v>
      </c>
      <c r="H56" s="89" t="s">
        <v>120</v>
      </c>
      <c r="I56" s="89" t="s">
        <v>120</v>
      </c>
      <c r="J56" s="89" t="s">
        <v>120</v>
      </c>
      <c r="K56" s="95">
        <f>D56</f>
        <v>0</v>
      </c>
      <c r="L56" s="73" t="s">
        <v>3</v>
      </c>
    </row>
    <row r="57" spans="1:12" ht="60">
      <c r="A57" s="64" t="s">
        <v>11</v>
      </c>
      <c r="B57" s="63" t="s">
        <v>161</v>
      </c>
      <c r="C57" s="89" t="s">
        <v>120</v>
      </c>
      <c r="D57" s="89" t="s">
        <v>120</v>
      </c>
      <c r="E57" s="89" t="s">
        <v>120</v>
      </c>
      <c r="F57" s="89" t="s">
        <v>120</v>
      </c>
      <c r="G57" s="87"/>
      <c r="H57" s="89">
        <f>H52</f>
        <v>0</v>
      </c>
      <c r="I57" s="89" t="s">
        <v>120</v>
      </c>
      <c r="J57" s="89">
        <v>1.25</v>
      </c>
      <c r="K57" s="89">
        <f>G57*H57*J57</f>
        <v>0</v>
      </c>
      <c r="L57" s="111" t="s">
        <v>72</v>
      </c>
    </row>
    <row r="58" spans="1:12" ht="45">
      <c r="A58" s="64" t="s">
        <v>8</v>
      </c>
      <c r="B58" s="62" t="s">
        <v>12</v>
      </c>
      <c r="C58" s="89" t="s">
        <v>120</v>
      </c>
      <c r="D58" s="87"/>
      <c r="E58" s="89" t="s">
        <v>120</v>
      </c>
      <c r="F58" s="89" t="s">
        <v>120</v>
      </c>
      <c r="G58" s="97" t="s">
        <v>120</v>
      </c>
      <c r="H58" s="89">
        <f>D58*I58</f>
        <v>0</v>
      </c>
      <c r="I58" s="89">
        <f>3.14*((0.3)^2)</f>
        <v>0.2826</v>
      </c>
      <c r="J58" s="89" t="s">
        <v>120</v>
      </c>
      <c r="K58" s="89">
        <f>D58</f>
        <v>0</v>
      </c>
      <c r="L58" s="111" t="s">
        <v>3</v>
      </c>
    </row>
    <row r="59" spans="1:12" ht="225">
      <c r="A59" s="64" t="s">
        <v>7</v>
      </c>
      <c r="B59" s="93" t="s">
        <v>155</v>
      </c>
      <c r="C59" s="89">
        <v>1.15</v>
      </c>
      <c r="D59" s="108">
        <f>D58</f>
        <v>0</v>
      </c>
      <c r="E59" s="89">
        <f>0.6+0.6</f>
        <v>1.2</v>
      </c>
      <c r="F59" s="89" t="s">
        <v>120</v>
      </c>
      <c r="G59" s="97" t="s">
        <v>120</v>
      </c>
      <c r="H59" s="89" t="s">
        <v>120</v>
      </c>
      <c r="I59" s="89" t="s">
        <v>120</v>
      </c>
      <c r="J59" s="89" t="s">
        <v>120</v>
      </c>
      <c r="K59" s="89">
        <f>C59*D59*E59</f>
        <v>0</v>
      </c>
      <c r="L59" s="111" t="s">
        <v>25</v>
      </c>
    </row>
    <row r="60" spans="1:12" ht="75">
      <c r="A60" s="64" t="s">
        <v>138</v>
      </c>
      <c r="B60" s="93" t="s">
        <v>162</v>
      </c>
      <c r="C60" s="89">
        <f>C59</f>
        <v>1.15</v>
      </c>
      <c r="D60" s="108">
        <f>D58</f>
        <v>0</v>
      </c>
      <c r="E60" s="89" t="s">
        <v>120</v>
      </c>
      <c r="F60" s="89" t="s">
        <v>120</v>
      </c>
      <c r="G60" s="97" t="s">
        <v>120</v>
      </c>
      <c r="H60" s="89" t="s">
        <v>120</v>
      </c>
      <c r="I60" s="89" t="s">
        <v>120</v>
      </c>
      <c r="J60" s="89" t="s">
        <v>120</v>
      </c>
      <c r="K60" s="89">
        <f>C60*D60</f>
        <v>0</v>
      </c>
      <c r="L60" s="111" t="s">
        <v>27</v>
      </c>
    </row>
    <row r="61" spans="1:12" ht="120">
      <c r="A61" s="64" t="s">
        <v>139</v>
      </c>
      <c r="B61" s="93" t="s">
        <v>163</v>
      </c>
      <c r="C61" s="89">
        <f>C59</f>
        <v>1.15</v>
      </c>
      <c r="D61" s="108">
        <f>D58</f>
        <v>0</v>
      </c>
      <c r="E61" s="89">
        <f>E59</f>
        <v>1.2</v>
      </c>
      <c r="F61" s="89" t="s">
        <v>120</v>
      </c>
      <c r="G61" s="97" t="s">
        <v>120</v>
      </c>
      <c r="H61" s="89" t="s">
        <v>120</v>
      </c>
      <c r="I61" s="89" t="s">
        <v>120</v>
      </c>
      <c r="J61" s="89" t="s">
        <v>120</v>
      </c>
      <c r="K61" s="89">
        <f>(K59)-(H58)</f>
        <v>0</v>
      </c>
      <c r="L61" s="111" t="s">
        <v>25</v>
      </c>
    </row>
    <row r="62" spans="1:12" ht="120">
      <c r="A62" s="64" t="s">
        <v>140</v>
      </c>
      <c r="B62" s="93" t="s">
        <v>164</v>
      </c>
      <c r="C62" s="89" t="s">
        <v>120</v>
      </c>
      <c r="D62" s="108">
        <f>D58</f>
        <v>0</v>
      </c>
      <c r="E62" s="89" t="s">
        <v>120</v>
      </c>
      <c r="F62" s="89" t="s">
        <v>120</v>
      </c>
      <c r="G62" s="97" t="s">
        <v>120</v>
      </c>
      <c r="H62" s="89" t="s">
        <v>120</v>
      </c>
      <c r="I62" s="89" t="s">
        <v>120</v>
      </c>
      <c r="J62" s="89" t="s">
        <v>120</v>
      </c>
      <c r="K62" s="89">
        <f>D62</f>
        <v>0</v>
      </c>
      <c r="L62" s="111" t="s">
        <v>3</v>
      </c>
    </row>
    <row r="63" spans="1:12" ht="60">
      <c r="A63" s="64" t="s">
        <v>141</v>
      </c>
      <c r="B63" s="63" t="s">
        <v>165</v>
      </c>
      <c r="C63" s="89" t="s">
        <v>120</v>
      </c>
      <c r="D63" s="108" t="s">
        <v>120</v>
      </c>
      <c r="E63" s="89" t="s">
        <v>120</v>
      </c>
      <c r="F63" s="89" t="s">
        <v>120</v>
      </c>
      <c r="G63" s="87"/>
      <c r="H63" s="89">
        <f>H58</f>
        <v>0</v>
      </c>
      <c r="I63" s="89" t="s">
        <v>120</v>
      </c>
      <c r="J63" s="89">
        <v>1.25</v>
      </c>
      <c r="K63" s="89">
        <f>G63*H63*J63</f>
        <v>0</v>
      </c>
      <c r="L63" s="111" t="s">
        <v>136</v>
      </c>
    </row>
    <row r="64" spans="1:12" ht="90">
      <c r="A64" s="64" t="s">
        <v>142</v>
      </c>
      <c r="B64" s="62" t="s">
        <v>19</v>
      </c>
      <c r="C64" s="89" t="s">
        <v>120</v>
      </c>
      <c r="D64" s="89" t="s">
        <v>120</v>
      </c>
      <c r="E64" s="89" t="s">
        <v>120</v>
      </c>
      <c r="F64" s="87"/>
      <c r="G64" s="89" t="s">
        <v>120</v>
      </c>
      <c r="H64" s="89" t="s">
        <v>120</v>
      </c>
      <c r="I64" s="89" t="s">
        <v>120</v>
      </c>
      <c r="J64" s="89" t="s">
        <v>120</v>
      </c>
      <c r="K64" s="89">
        <f>F64</f>
        <v>0</v>
      </c>
      <c r="L64" s="111" t="s">
        <v>71</v>
      </c>
    </row>
    <row r="65" spans="1:12" ht="90">
      <c r="A65" s="64" t="s">
        <v>143</v>
      </c>
      <c r="B65" s="62" t="s">
        <v>17</v>
      </c>
      <c r="C65" s="89" t="s">
        <v>120</v>
      </c>
      <c r="D65" s="89" t="s">
        <v>120</v>
      </c>
      <c r="E65" s="89" t="s">
        <v>120</v>
      </c>
      <c r="F65" s="87"/>
      <c r="G65" s="89" t="s">
        <v>120</v>
      </c>
      <c r="H65" s="89" t="s">
        <v>120</v>
      </c>
      <c r="I65" s="89" t="s">
        <v>120</v>
      </c>
      <c r="J65" s="89" t="s">
        <v>120</v>
      </c>
      <c r="K65" s="89">
        <f>F65</f>
        <v>0</v>
      </c>
      <c r="L65" s="111" t="s">
        <v>71</v>
      </c>
    </row>
    <row r="66" spans="1:12" ht="60">
      <c r="A66" s="64" t="s">
        <v>144</v>
      </c>
      <c r="B66" s="62" t="s">
        <v>15</v>
      </c>
      <c r="C66" s="89" t="s">
        <v>120</v>
      </c>
      <c r="D66" s="89" t="s">
        <v>120</v>
      </c>
      <c r="E66" s="89" t="s">
        <v>120</v>
      </c>
      <c r="F66" s="108">
        <f>F65</f>
        <v>0</v>
      </c>
      <c r="G66" s="89" t="s">
        <v>120</v>
      </c>
      <c r="H66" s="89" t="s">
        <v>120</v>
      </c>
      <c r="I66" s="89" t="s">
        <v>120</v>
      </c>
      <c r="J66" s="89" t="s">
        <v>120</v>
      </c>
      <c r="K66" s="89">
        <f>F66</f>
        <v>0</v>
      </c>
      <c r="L66" s="111" t="s">
        <v>71</v>
      </c>
    </row>
  </sheetData>
  <sheetProtection algorithmName="SHA-512" hashValue="LejAUfWZ0Is8KubHV9a4DHjc9bVx3GWQKg/1PgDwMg03CHIE7Oya25w79JjtjRYa5sbliPMhA66ydzWtcxtMAA==" saltValue="R0dEkUro3Mh5Kw5eW61VCQ==" spinCount="100000" sheet="1" objects="1" scenarios="1"/>
  <mergeCells count="87">
    <mergeCell ref="A14:A15"/>
    <mergeCell ref="B14:B15"/>
    <mergeCell ref="H14:H15"/>
    <mergeCell ref="I14:L15"/>
    <mergeCell ref="A1:L1"/>
    <mergeCell ref="A2:L2"/>
    <mergeCell ref="A3:L3"/>
    <mergeCell ref="A5:L5"/>
    <mergeCell ref="B6:L6"/>
    <mergeCell ref="A7:A8"/>
    <mergeCell ref="B7:B8"/>
    <mergeCell ref="I7:I8"/>
    <mergeCell ref="J7:L8"/>
    <mergeCell ref="J9:L9"/>
    <mergeCell ref="J10:L10"/>
    <mergeCell ref="J11:L11"/>
    <mergeCell ref="J12:L12"/>
    <mergeCell ref="B13:L13"/>
    <mergeCell ref="I16:L16"/>
    <mergeCell ref="I17:L17"/>
    <mergeCell ref="I18:L18"/>
    <mergeCell ref="I19:L19"/>
    <mergeCell ref="A20:A21"/>
    <mergeCell ref="B20:B21"/>
    <mergeCell ref="G20:H21"/>
    <mergeCell ref="I20:L21"/>
    <mergeCell ref="A28:A29"/>
    <mergeCell ref="B28:B29"/>
    <mergeCell ref="G28:G29"/>
    <mergeCell ref="H28:L29"/>
    <mergeCell ref="G22:H22"/>
    <mergeCell ref="I22:L22"/>
    <mergeCell ref="B23:L23"/>
    <mergeCell ref="A24:A25"/>
    <mergeCell ref="B24:B25"/>
    <mergeCell ref="C24:D24"/>
    <mergeCell ref="E24:F24"/>
    <mergeCell ref="I24:I25"/>
    <mergeCell ref="J24:L25"/>
    <mergeCell ref="C25:D25"/>
    <mergeCell ref="E25:F25"/>
    <mergeCell ref="C26:D26"/>
    <mergeCell ref="E26:F26"/>
    <mergeCell ref="J26:L26"/>
    <mergeCell ref="B27:L27"/>
    <mergeCell ref="H30:L30"/>
    <mergeCell ref="H31:L31"/>
    <mergeCell ref="H32:L32"/>
    <mergeCell ref="A33:A34"/>
    <mergeCell ref="B33:B34"/>
    <mergeCell ref="C33:D33"/>
    <mergeCell ref="E33:F33"/>
    <mergeCell ref="G33:G34"/>
    <mergeCell ref="H33:L34"/>
    <mergeCell ref="C34:D34"/>
    <mergeCell ref="E34:F34"/>
    <mergeCell ref="C35:D35"/>
    <mergeCell ref="E35:F35"/>
    <mergeCell ref="H35:L35"/>
    <mergeCell ref="C36:D36"/>
    <mergeCell ref="E36:F36"/>
    <mergeCell ref="H36:L36"/>
    <mergeCell ref="H39:L40"/>
    <mergeCell ref="C40:D40"/>
    <mergeCell ref="E40:F40"/>
    <mergeCell ref="C37:D37"/>
    <mergeCell ref="E37:F37"/>
    <mergeCell ref="H37:L37"/>
    <mergeCell ref="C38:D38"/>
    <mergeCell ref="E38:F38"/>
    <mergeCell ref="H38:L38"/>
    <mergeCell ref="A39:A40"/>
    <mergeCell ref="B39:B40"/>
    <mergeCell ref="C39:D39"/>
    <mergeCell ref="E39:F39"/>
    <mergeCell ref="G39:G40"/>
    <mergeCell ref="A45:L45"/>
    <mergeCell ref="A51:L51"/>
    <mergeCell ref="C41:D41"/>
    <mergeCell ref="E41:F41"/>
    <mergeCell ref="H41:L41"/>
    <mergeCell ref="B42:L42"/>
    <mergeCell ref="A43:A44"/>
    <mergeCell ref="B43:B44"/>
    <mergeCell ref="J43:J44"/>
    <mergeCell ref="K43:K44"/>
    <mergeCell ref="L43:L44"/>
  </mergeCells>
  <dataValidations count="1">
    <dataValidation type="decimal" allowBlank="1" showInputMessage="1" showErrorMessage="1" sqref="E10">
      <formula1>0.1</formula1>
      <formula2>0.15</formula2>
    </dataValidation>
  </dataValidations>
  <hyperlinks>
    <hyperlink ref="L49" r:id="rId1" display="m@"/>
  </hyperlinks>
  <printOptions/>
  <pageMargins left="0.5118110236220472" right="0.5118110236220472" top="1.3779527559055118" bottom="1.1811023622047245" header="0.31496062992125984" footer="0.31496062992125984"/>
  <pageSetup horizontalDpi="360" verticalDpi="360" orientation="portrait" paperSize="9" scale="51" r:id="rId5"/>
  <headerFooter scaleWithDoc="0">
    <oddHeader>&amp;C&amp;G</oddHeader>
    <oddFooter>&amp;C&amp;G&amp;R&amp;G</oddFooter>
  </headerFooter>
  <legacyDrawing r:id="rId3"/>
  <legacyDrawingHF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view="pageBreakPreview" zoomScaleSheetLayoutView="100" workbookViewId="0" topLeftCell="A1">
      <selection activeCell="A2" sqref="A2:K2"/>
    </sheetView>
  </sheetViews>
  <sheetFormatPr defaultColWidth="9.140625" defaultRowHeight="15"/>
  <cols>
    <col min="2" max="2" width="10.57421875" style="0" customWidth="1"/>
    <col min="4" max="4" width="12.140625" style="0" customWidth="1"/>
    <col min="5" max="5" width="30.57421875" style="0" customWidth="1"/>
    <col min="6" max="6" width="6.7109375" style="0" customWidth="1"/>
    <col min="7" max="7" width="17.421875" style="0" customWidth="1"/>
    <col min="8" max="8" width="14.421875" style="0" customWidth="1"/>
    <col min="9" max="9" width="11.8515625" style="0" customWidth="1"/>
    <col min="10" max="11" width="14.421875" style="0" customWidth="1"/>
  </cols>
  <sheetData>
    <row r="1" spans="1:11" ht="18.75">
      <c r="A1" s="130" t="s">
        <v>70</v>
      </c>
      <c r="B1" s="131"/>
      <c r="C1" s="131"/>
      <c r="D1" s="131"/>
      <c r="E1" s="131"/>
      <c r="F1" s="131"/>
      <c r="G1" s="131"/>
      <c r="H1" s="131"/>
      <c r="I1" s="131"/>
      <c r="J1" s="131"/>
      <c r="K1" s="79"/>
    </row>
    <row r="2" spans="1:11" ht="18.75">
      <c r="A2" s="143" t="s">
        <v>167</v>
      </c>
      <c r="B2" s="144"/>
      <c r="C2" s="144"/>
      <c r="D2" s="144"/>
      <c r="E2" s="144"/>
      <c r="F2" s="144"/>
      <c r="G2" s="144"/>
      <c r="H2" s="144"/>
      <c r="I2" s="144"/>
      <c r="J2" s="144"/>
      <c r="K2" s="145"/>
    </row>
    <row r="3" spans="1:11" ht="18.75">
      <c r="A3" s="132" t="s">
        <v>69</v>
      </c>
      <c r="B3" s="133"/>
      <c r="C3" s="133"/>
      <c r="D3" s="133"/>
      <c r="E3" s="133"/>
      <c r="F3" s="133"/>
      <c r="G3" s="133"/>
      <c r="H3" s="133"/>
      <c r="I3" s="133"/>
      <c r="J3" s="133"/>
      <c r="K3" s="18"/>
    </row>
    <row r="4" spans="1:11" ht="18.75">
      <c r="A4" s="17"/>
      <c r="B4" s="109"/>
      <c r="C4" s="109"/>
      <c r="D4" s="109"/>
      <c r="E4" s="109"/>
      <c r="F4" s="109"/>
      <c r="G4" s="109"/>
      <c r="H4" s="109"/>
      <c r="I4" s="137" t="s">
        <v>68</v>
      </c>
      <c r="J4" s="137"/>
      <c r="K4" s="80">
        <v>14.02</v>
      </c>
    </row>
    <row r="5" spans="1:11" ht="15">
      <c r="A5" s="15" t="s">
        <v>67</v>
      </c>
      <c r="B5" s="14"/>
      <c r="C5" s="14"/>
      <c r="D5" s="14"/>
      <c r="E5" s="14"/>
      <c r="F5" s="14"/>
      <c r="G5" s="14"/>
      <c r="H5" s="13"/>
      <c r="I5" s="137" t="s">
        <v>66</v>
      </c>
      <c r="J5" s="137"/>
      <c r="K5" s="80">
        <v>20.97</v>
      </c>
    </row>
    <row r="6" spans="1:14" ht="15">
      <c r="A6" s="15"/>
      <c r="B6" s="14"/>
      <c r="C6" s="14"/>
      <c r="D6" s="14"/>
      <c r="E6" s="14"/>
      <c r="F6" s="14"/>
      <c r="G6" s="14"/>
      <c r="H6" s="13"/>
      <c r="I6" s="13"/>
      <c r="J6" s="103"/>
      <c r="K6" s="12"/>
      <c r="N6" s="78"/>
    </row>
    <row r="7" spans="1:13" ht="18.75">
      <c r="A7" s="134" t="s">
        <v>171</v>
      </c>
      <c r="B7" s="135"/>
      <c r="C7" s="135"/>
      <c r="D7" s="135"/>
      <c r="E7" s="135"/>
      <c r="F7" s="135"/>
      <c r="G7" s="135"/>
      <c r="H7" s="135"/>
      <c r="I7" s="135"/>
      <c r="J7" s="135"/>
      <c r="K7" s="136"/>
      <c r="M7" s="11"/>
    </row>
    <row r="8" spans="1:11" ht="51.75">
      <c r="A8" s="102" t="s">
        <v>65</v>
      </c>
      <c r="B8" s="102" t="s">
        <v>64</v>
      </c>
      <c r="C8" s="102" t="s">
        <v>63</v>
      </c>
      <c r="D8" s="10" t="s">
        <v>62</v>
      </c>
      <c r="E8" s="102" t="s">
        <v>61</v>
      </c>
      <c r="F8" s="102" t="s">
        <v>60</v>
      </c>
      <c r="G8" s="10" t="s">
        <v>59</v>
      </c>
      <c r="H8" s="10" t="s">
        <v>106</v>
      </c>
      <c r="I8" s="10" t="s">
        <v>58</v>
      </c>
      <c r="J8" s="52" t="s">
        <v>57</v>
      </c>
      <c r="K8" s="52" t="s">
        <v>56</v>
      </c>
    </row>
    <row r="9" spans="1:11" ht="21" customHeight="1">
      <c r="A9" s="105">
        <v>1</v>
      </c>
      <c r="B9" s="8"/>
      <c r="C9" s="8"/>
      <c r="D9" s="8"/>
      <c r="E9" s="110" t="s">
        <v>55</v>
      </c>
      <c r="F9" s="6"/>
      <c r="G9" s="6"/>
      <c r="H9" s="25"/>
      <c r="I9" s="25"/>
      <c r="J9" s="53"/>
      <c r="K9" s="53"/>
    </row>
    <row r="10" spans="1:13" ht="30">
      <c r="A10" s="111" t="s">
        <v>54</v>
      </c>
      <c r="B10" s="2">
        <v>72961</v>
      </c>
      <c r="C10" s="2" t="s">
        <v>6</v>
      </c>
      <c r="D10" s="2" t="s">
        <v>5</v>
      </c>
      <c r="E10" s="62" t="s">
        <v>53</v>
      </c>
      <c r="F10" s="111" t="s">
        <v>27</v>
      </c>
      <c r="G10" s="89">
        <f>'[2]MEMORIAL QUANT. CBUQ'!I9</f>
        <v>1076.04</v>
      </c>
      <c r="H10" s="89">
        <v>1.24</v>
      </c>
      <c r="I10" s="89">
        <f>IF(D10="S",($K$5/100)*H10,($K$4/100)*H10)+H10</f>
        <v>1.500028</v>
      </c>
      <c r="J10" s="89">
        <f>G10*H10</f>
        <v>1334.2895999999998</v>
      </c>
      <c r="K10" s="89">
        <f>I10*G10</f>
        <v>1614.0901291199998</v>
      </c>
      <c r="M10" s="78"/>
    </row>
    <row r="11" spans="1:11" ht="90">
      <c r="A11" s="111" t="s">
        <v>52</v>
      </c>
      <c r="B11" s="88">
        <v>96387</v>
      </c>
      <c r="C11" s="2" t="s">
        <v>6</v>
      </c>
      <c r="D11" s="2" t="s">
        <v>5</v>
      </c>
      <c r="E11" s="62" t="s">
        <v>51</v>
      </c>
      <c r="F11" s="111" t="s">
        <v>25</v>
      </c>
      <c r="G11" s="89">
        <f>'[2]MEMORIAL QUANT. CBUQ'!I10</f>
        <v>161.40599999999998</v>
      </c>
      <c r="H11" s="89">
        <v>6.52</v>
      </c>
      <c r="I11" s="89">
        <f aca="true" t="shared" si="0" ref="I11:I13">IF(D11="S",($K$5/100)*H11,($K$4/100)*H11)+H11</f>
        <v>7.887243999999999</v>
      </c>
      <c r="J11" s="89">
        <f aca="true" t="shared" si="1" ref="J11:J13">G11*H11</f>
        <v>1052.3671199999999</v>
      </c>
      <c r="K11" s="89">
        <f aca="true" t="shared" si="2" ref="K11:K13">I11*G11</f>
        <v>1273.0485050639998</v>
      </c>
    </row>
    <row r="12" spans="1:11" ht="64.5" customHeight="1">
      <c r="A12" s="111" t="s">
        <v>95</v>
      </c>
      <c r="B12" s="88" t="s">
        <v>97</v>
      </c>
      <c r="C12" s="2" t="s">
        <v>6</v>
      </c>
      <c r="D12" s="2" t="s">
        <v>5</v>
      </c>
      <c r="E12" s="62" t="s">
        <v>98</v>
      </c>
      <c r="F12" s="111" t="s">
        <v>25</v>
      </c>
      <c r="G12" s="89">
        <f>'[2]MEMORIAL QUANT. CBUQ'!I11</f>
        <v>161.40599999999998</v>
      </c>
      <c r="H12" s="89">
        <v>4.44</v>
      </c>
      <c r="I12" s="89">
        <f t="shared" si="0"/>
        <v>5.371068</v>
      </c>
      <c r="J12" s="89">
        <f t="shared" si="1"/>
        <v>716.6426399999999</v>
      </c>
      <c r="K12" s="89">
        <f t="shared" si="2"/>
        <v>866.9226016079999</v>
      </c>
    </row>
    <row r="13" spans="1:11" ht="60">
      <c r="A13" s="111" t="s">
        <v>96</v>
      </c>
      <c r="B13" s="4">
        <v>72838</v>
      </c>
      <c r="C13" s="2" t="s">
        <v>6</v>
      </c>
      <c r="D13" s="2" t="s">
        <v>5</v>
      </c>
      <c r="E13" s="63" t="s">
        <v>109</v>
      </c>
      <c r="F13" s="3" t="s">
        <v>99</v>
      </c>
      <c r="G13" s="89">
        <f>'[2]MEMORIAL QUANT. CBUQ'!I12</f>
        <v>712.7688959999999</v>
      </c>
      <c r="H13" s="89">
        <v>0.85</v>
      </c>
      <c r="I13" s="89">
        <f t="shared" si="0"/>
        <v>1.028245</v>
      </c>
      <c r="J13" s="89">
        <f t="shared" si="1"/>
        <v>605.8535615999999</v>
      </c>
      <c r="K13" s="89">
        <f t="shared" si="2"/>
        <v>732.90105346752</v>
      </c>
    </row>
    <row r="14" spans="1:11" ht="15">
      <c r="A14" s="126" t="s">
        <v>2</v>
      </c>
      <c r="B14" s="127"/>
      <c r="C14" s="127"/>
      <c r="D14" s="127"/>
      <c r="E14" s="127"/>
      <c r="F14" s="127"/>
      <c r="G14" s="127"/>
      <c r="H14" s="127"/>
      <c r="I14" s="128"/>
      <c r="J14" s="54">
        <f>SUM(J10:J13)</f>
        <v>3709.1529216</v>
      </c>
      <c r="K14" s="54">
        <f>SUM(K10:K13)</f>
        <v>4486.96228925952</v>
      </c>
    </row>
    <row r="15" spans="1:11" ht="33" customHeight="1">
      <c r="A15" s="105">
        <v>2</v>
      </c>
      <c r="B15" s="8"/>
      <c r="C15" s="8"/>
      <c r="D15" s="8"/>
      <c r="E15" s="110" t="s">
        <v>50</v>
      </c>
      <c r="F15" s="6"/>
      <c r="G15" s="6"/>
      <c r="H15" s="25"/>
      <c r="I15" s="25"/>
      <c r="J15" s="53"/>
      <c r="K15" s="53"/>
    </row>
    <row r="16" spans="1:11" ht="30">
      <c r="A16" s="5" t="s">
        <v>49</v>
      </c>
      <c r="B16" s="4">
        <v>96401</v>
      </c>
      <c r="C16" s="4" t="s">
        <v>6</v>
      </c>
      <c r="D16" s="4" t="s">
        <v>5</v>
      </c>
      <c r="E16" s="63" t="s">
        <v>100</v>
      </c>
      <c r="F16" s="3" t="s">
        <v>27</v>
      </c>
      <c r="G16" s="26">
        <f>'[2]MEMORIAL QUANT. CBUQ'!H16</f>
        <v>915</v>
      </c>
      <c r="H16" s="26">
        <v>4.29</v>
      </c>
      <c r="I16" s="89">
        <f>IF(D16="S",($K$5/100)*H16,($K$4/100)*H16)+H16</f>
        <v>5.189613</v>
      </c>
      <c r="J16" s="26">
        <f>G16*H16</f>
        <v>3925.35</v>
      </c>
      <c r="K16" s="89">
        <f>I16*G16</f>
        <v>4748.495895</v>
      </c>
    </row>
    <row r="17" spans="1:11" ht="84" customHeight="1">
      <c r="A17" s="5" t="s">
        <v>48</v>
      </c>
      <c r="B17" s="4">
        <v>72840</v>
      </c>
      <c r="C17" s="4" t="s">
        <v>6</v>
      </c>
      <c r="D17" s="4" t="s">
        <v>5</v>
      </c>
      <c r="E17" s="63" t="s">
        <v>145</v>
      </c>
      <c r="F17" s="3" t="s">
        <v>99</v>
      </c>
      <c r="G17" s="26">
        <f>'[2]MEMORIAL QUANT. CBUQ'!H17</f>
        <v>79.05599999999998</v>
      </c>
      <c r="H17" s="26">
        <v>0.57</v>
      </c>
      <c r="I17" s="89">
        <f aca="true" t="shared" si="3" ref="I17:I20">IF(D17="S",($K$5/100)*H17,($K$4/100)*H17)+H17</f>
        <v>0.689529</v>
      </c>
      <c r="J17" s="26">
        <f>G17*H17</f>
        <v>45.061919999999986</v>
      </c>
      <c r="K17" s="89">
        <f>I17*G17</f>
        <v>54.51140462399999</v>
      </c>
    </row>
    <row r="18" spans="1:11" ht="75">
      <c r="A18" s="111" t="s">
        <v>47</v>
      </c>
      <c r="B18" s="2">
        <v>95996</v>
      </c>
      <c r="C18" s="2" t="s">
        <v>6</v>
      </c>
      <c r="D18" s="2" t="s">
        <v>5</v>
      </c>
      <c r="E18" s="62" t="s">
        <v>46</v>
      </c>
      <c r="F18" s="111" t="s">
        <v>25</v>
      </c>
      <c r="G18" s="89">
        <f>'[2]MEMORIAL QUANT. CBUQ'!H18</f>
        <v>45.75</v>
      </c>
      <c r="H18" s="89">
        <v>643.61</v>
      </c>
      <c r="I18" s="89">
        <f t="shared" si="3"/>
        <v>778.575017</v>
      </c>
      <c r="J18" s="26">
        <f>G18*H18</f>
        <v>29445.1575</v>
      </c>
      <c r="K18" s="89">
        <f>I18*G18</f>
        <v>35619.80702775</v>
      </c>
    </row>
    <row r="19" spans="1:11" ht="60">
      <c r="A19" s="111" t="s">
        <v>45</v>
      </c>
      <c r="B19" s="4">
        <v>95303</v>
      </c>
      <c r="C19" s="4" t="s">
        <v>6</v>
      </c>
      <c r="D19" s="4" t="s">
        <v>5</v>
      </c>
      <c r="E19" s="63" t="s">
        <v>44</v>
      </c>
      <c r="F19" s="3" t="s">
        <v>22</v>
      </c>
      <c r="G19" s="89">
        <f>'[2]MEMORIAL QUANT. CBUQ'!H19</f>
        <v>3294</v>
      </c>
      <c r="H19" s="89">
        <v>0.96</v>
      </c>
      <c r="I19" s="89">
        <f t="shared" si="3"/>
        <v>1.161312</v>
      </c>
      <c r="J19" s="26">
        <f>G19*H19</f>
        <v>3162.24</v>
      </c>
      <c r="K19" s="89">
        <f>I19*G19</f>
        <v>3825.361728</v>
      </c>
    </row>
    <row r="20" spans="1:11" ht="45">
      <c r="A20" s="111" t="s">
        <v>43</v>
      </c>
      <c r="B20" s="2">
        <v>94963</v>
      </c>
      <c r="C20" s="2" t="s">
        <v>6</v>
      </c>
      <c r="D20" s="2" t="s">
        <v>5</v>
      </c>
      <c r="E20" s="62" t="s">
        <v>146</v>
      </c>
      <c r="F20" s="111" t="s">
        <v>25</v>
      </c>
      <c r="G20" s="89">
        <f>'[2]MEMORIAL QUANT. CBUQ'!G22:H22</f>
        <v>0.42336</v>
      </c>
      <c r="H20" s="27">
        <v>345.06</v>
      </c>
      <c r="I20" s="89">
        <f t="shared" si="3"/>
        <v>417.419082</v>
      </c>
      <c r="J20" s="26">
        <f>G20*H20</f>
        <v>146.0846016</v>
      </c>
      <c r="K20" s="89">
        <f>I20*G20</f>
        <v>176.71854255552</v>
      </c>
    </row>
    <row r="21" spans="1:11" ht="15">
      <c r="A21" s="140" t="s">
        <v>2</v>
      </c>
      <c r="B21" s="141"/>
      <c r="C21" s="141"/>
      <c r="D21" s="141"/>
      <c r="E21" s="141"/>
      <c r="F21" s="141"/>
      <c r="G21" s="141"/>
      <c r="H21" s="141"/>
      <c r="I21" s="142"/>
      <c r="J21" s="54">
        <f>SUM(J16:J20)</f>
        <v>36723.8940216</v>
      </c>
      <c r="K21" s="54">
        <f>SUM(K16:K20)</f>
        <v>44424.894597929524</v>
      </c>
    </row>
    <row r="22" spans="1:11" ht="15" customHeight="1">
      <c r="A22" s="105">
        <v>3</v>
      </c>
      <c r="B22" s="8"/>
      <c r="C22" s="8"/>
      <c r="D22" s="8"/>
      <c r="E22" s="110" t="s">
        <v>42</v>
      </c>
      <c r="F22" s="6"/>
      <c r="G22" s="6"/>
      <c r="H22" s="25"/>
      <c r="I22" s="25"/>
      <c r="J22" s="53"/>
      <c r="K22" s="53"/>
    </row>
    <row r="23" spans="1:11" ht="105">
      <c r="A23" s="111" t="s">
        <v>41</v>
      </c>
      <c r="B23" s="2">
        <v>94996</v>
      </c>
      <c r="C23" s="2" t="s">
        <v>6</v>
      </c>
      <c r="D23" s="2" t="s">
        <v>5</v>
      </c>
      <c r="E23" s="62" t="s">
        <v>113</v>
      </c>
      <c r="F23" s="111" t="s">
        <v>27</v>
      </c>
      <c r="G23" s="89">
        <f>'[2]MEMORIAL QUANT. CBUQ'!I26</f>
        <v>8.16</v>
      </c>
      <c r="H23" s="89">
        <v>83.62</v>
      </c>
      <c r="I23" s="89">
        <f aca="true" t="shared" si="4" ref="I23">IF(D23="S",($K$5/100)*H23,($K$4/100)*H23)+H23</f>
        <v>101.155114</v>
      </c>
      <c r="J23" s="89">
        <f>G23*H23</f>
        <v>682.3392</v>
      </c>
      <c r="K23" s="89">
        <f>G23*I23</f>
        <v>825.42573024</v>
      </c>
    </row>
    <row r="24" spans="1:11" ht="15">
      <c r="A24" s="126" t="s">
        <v>2</v>
      </c>
      <c r="B24" s="127"/>
      <c r="C24" s="127"/>
      <c r="D24" s="127"/>
      <c r="E24" s="127"/>
      <c r="F24" s="127"/>
      <c r="G24" s="127"/>
      <c r="H24" s="127"/>
      <c r="I24" s="128"/>
      <c r="J24" s="54">
        <f>J23</f>
        <v>682.3392</v>
      </c>
      <c r="K24" s="54">
        <f>K23</f>
        <v>825.42573024</v>
      </c>
    </row>
    <row r="25" spans="1:11" ht="21" customHeight="1">
      <c r="A25" s="105">
        <v>4</v>
      </c>
      <c r="B25" s="110"/>
      <c r="C25" s="110"/>
      <c r="D25" s="110"/>
      <c r="E25" s="110" t="s">
        <v>40</v>
      </c>
      <c r="F25" s="6"/>
      <c r="G25" s="6"/>
      <c r="H25" s="25"/>
      <c r="I25" s="25"/>
      <c r="J25" s="53"/>
      <c r="K25" s="53"/>
    </row>
    <row r="26" spans="1:11" ht="75">
      <c r="A26" s="111" t="s">
        <v>39</v>
      </c>
      <c r="B26" s="2">
        <v>72947</v>
      </c>
      <c r="C26" s="2" t="s">
        <v>6</v>
      </c>
      <c r="D26" s="2" t="s">
        <v>5</v>
      </c>
      <c r="E26" s="62" t="s">
        <v>147</v>
      </c>
      <c r="F26" s="111" t="s">
        <v>27</v>
      </c>
      <c r="G26" s="89">
        <f>SUM('[2]MEMORIAL QUANT. CBUQ'!G30:G31)</f>
        <v>72.54</v>
      </c>
      <c r="H26" s="89">
        <v>24.63</v>
      </c>
      <c r="I26" s="89">
        <f aca="true" t="shared" si="5" ref="I26:I29">IF(D26="S",($K$5/100)*H26,($K$4/100)*H26)+H26</f>
        <v>29.794911</v>
      </c>
      <c r="J26" s="89">
        <f>G26*H26</f>
        <v>1786.6602</v>
      </c>
      <c r="K26" s="89">
        <f>I26*G26</f>
        <v>2161.32284394</v>
      </c>
    </row>
    <row r="27" spans="1:11" ht="45">
      <c r="A27" s="111" t="s">
        <v>38</v>
      </c>
      <c r="B27" s="88">
        <v>36178</v>
      </c>
      <c r="C27" s="88" t="s">
        <v>6</v>
      </c>
      <c r="D27" s="88" t="s">
        <v>10</v>
      </c>
      <c r="E27" s="92" t="s">
        <v>122</v>
      </c>
      <c r="F27" s="90" t="s">
        <v>14</v>
      </c>
      <c r="G27" s="91">
        <f>'[2]MEMORIAL QUANT. CBUQ'!G32</f>
        <v>11.999999999999998</v>
      </c>
      <c r="H27" s="91">
        <v>6.67</v>
      </c>
      <c r="I27" s="89">
        <f t="shared" si="5"/>
        <v>7.605134</v>
      </c>
      <c r="J27" s="91">
        <v>0</v>
      </c>
      <c r="K27" s="91">
        <v>0</v>
      </c>
    </row>
    <row r="28" spans="1:11" ht="30">
      <c r="A28" s="111" t="s">
        <v>37</v>
      </c>
      <c r="B28" s="2">
        <v>34723</v>
      </c>
      <c r="C28" s="2" t="s">
        <v>6</v>
      </c>
      <c r="D28" s="2" t="s">
        <v>10</v>
      </c>
      <c r="E28" s="62" t="s">
        <v>36</v>
      </c>
      <c r="F28" s="111" t="s">
        <v>27</v>
      </c>
      <c r="G28" s="89">
        <f>SUM('[2]MEMORIAL QUANT. CBUQ'!G35:G38)</f>
        <v>0.55</v>
      </c>
      <c r="H28" s="89">
        <v>519.75</v>
      </c>
      <c r="I28" s="89">
        <f t="shared" si="5"/>
        <v>592.61895</v>
      </c>
      <c r="J28" s="89">
        <f>G28*H28</f>
        <v>285.8625</v>
      </c>
      <c r="K28" s="89">
        <f>I28*G28</f>
        <v>325.94042250000007</v>
      </c>
    </row>
    <row r="29" spans="1:11" ht="60">
      <c r="A29" s="111" t="s">
        <v>132</v>
      </c>
      <c r="B29" s="2">
        <v>21013</v>
      </c>
      <c r="C29" s="2" t="s">
        <v>6</v>
      </c>
      <c r="D29" s="2" t="s">
        <v>10</v>
      </c>
      <c r="E29" s="92" t="s">
        <v>153</v>
      </c>
      <c r="F29" s="111" t="s">
        <v>3</v>
      </c>
      <c r="G29" s="89">
        <f>'[2]MEMORIAL QUANT. CBUQ'!G41</f>
        <v>8.399999999999999</v>
      </c>
      <c r="H29" s="89">
        <v>33.31</v>
      </c>
      <c r="I29" s="89">
        <f t="shared" si="5"/>
        <v>37.980062000000004</v>
      </c>
      <c r="J29" s="89">
        <f>G29*H29</f>
        <v>279.804</v>
      </c>
      <c r="K29" s="89">
        <f>G29*I29</f>
        <v>319.0325208</v>
      </c>
    </row>
    <row r="30" spans="1:11" ht="15">
      <c r="A30" s="126" t="s">
        <v>2</v>
      </c>
      <c r="B30" s="127"/>
      <c r="C30" s="127"/>
      <c r="D30" s="127"/>
      <c r="E30" s="127"/>
      <c r="F30" s="127"/>
      <c r="G30" s="127"/>
      <c r="H30" s="127"/>
      <c r="I30" s="128"/>
      <c r="J30" s="54">
        <f>SUM(J26:J29)</f>
        <v>2352.3267</v>
      </c>
      <c r="K30" s="54">
        <f>SUM(K26:K29)</f>
        <v>2806.2957872399998</v>
      </c>
    </row>
    <row r="31" spans="1:11" ht="15.75" customHeight="1">
      <c r="A31" s="105">
        <v>5</v>
      </c>
      <c r="B31" s="8"/>
      <c r="C31" s="8"/>
      <c r="D31" s="8"/>
      <c r="E31" s="110" t="s">
        <v>35</v>
      </c>
      <c r="F31" s="6"/>
      <c r="G31" s="6"/>
      <c r="H31" s="25"/>
      <c r="I31" s="25"/>
      <c r="J31" s="53"/>
      <c r="K31" s="53"/>
    </row>
    <row r="32" spans="1:11" ht="60">
      <c r="A32" s="5" t="s">
        <v>34</v>
      </c>
      <c r="B32" s="2">
        <v>94265</v>
      </c>
      <c r="C32" s="2" t="s">
        <v>6</v>
      </c>
      <c r="D32" s="4" t="s">
        <v>5</v>
      </c>
      <c r="E32" s="62" t="s">
        <v>33</v>
      </c>
      <c r="F32" s="26" t="s">
        <v>3</v>
      </c>
      <c r="G32" s="26">
        <f>'[2]MEMORIAL QUANT. CBUQ'!K46</f>
        <v>366</v>
      </c>
      <c r="H32" s="26">
        <v>31.39</v>
      </c>
      <c r="I32" s="89">
        <f aca="true" t="shared" si="6" ref="I32:I51">IF(D32="S",($K$5/100)*H32,($K$4/100)*H32)+H32</f>
        <v>37.972483</v>
      </c>
      <c r="J32" s="26">
        <f aca="true" t="shared" si="7" ref="J32:J51">G32*H32</f>
        <v>11488.74</v>
      </c>
      <c r="K32" s="89">
        <f aca="true" t="shared" si="8" ref="K32:K51">I32*G32</f>
        <v>13897.928778</v>
      </c>
    </row>
    <row r="33" spans="1:11" ht="60">
      <c r="A33" s="111" t="s">
        <v>32</v>
      </c>
      <c r="B33" s="2">
        <v>94281</v>
      </c>
      <c r="C33" s="2" t="s">
        <v>6</v>
      </c>
      <c r="D33" s="2" t="s">
        <v>5</v>
      </c>
      <c r="E33" s="62" t="s">
        <v>31</v>
      </c>
      <c r="F33" s="89" t="s">
        <v>3</v>
      </c>
      <c r="G33" s="89">
        <f>'[2]MEMORIAL QUANT. CBUQ'!K47</f>
        <v>366</v>
      </c>
      <c r="H33" s="89">
        <v>37.49</v>
      </c>
      <c r="I33" s="89">
        <f t="shared" si="6"/>
        <v>45.351653</v>
      </c>
      <c r="J33" s="26">
        <f t="shared" si="7"/>
        <v>13721.34</v>
      </c>
      <c r="K33" s="89">
        <f t="shared" si="8"/>
        <v>16598.704998</v>
      </c>
    </row>
    <row r="34" spans="1:11" ht="165">
      <c r="A34" s="111" t="s">
        <v>30</v>
      </c>
      <c r="B34" s="2">
        <v>90105</v>
      </c>
      <c r="C34" s="2" t="s">
        <v>6</v>
      </c>
      <c r="D34" s="2" t="s">
        <v>5</v>
      </c>
      <c r="E34" s="62" t="s">
        <v>151</v>
      </c>
      <c r="F34" s="89" t="s">
        <v>25</v>
      </c>
      <c r="G34" s="89">
        <f>'[2]MEMORIAL QUANT. CBUQ'!K48</f>
        <v>24.156</v>
      </c>
      <c r="H34" s="89">
        <v>11.93</v>
      </c>
      <c r="I34" s="89">
        <f t="shared" si="6"/>
        <v>14.431721</v>
      </c>
      <c r="J34" s="26">
        <f t="shared" si="7"/>
        <v>288.18107999999995</v>
      </c>
      <c r="K34" s="89">
        <f t="shared" si="8"/>
        <v>348.612652476</v>
      </c>
    </row>
    <row r="35" spans="1:11" ht="60">
      <c r="A35" s="111" t="s">
        <v>29</v>
      </c>
      <c r="B35" s="2">
        <v>94097</v>
      </c>
      <c r="C35" s="2" t="s">
        <v>6</v>
      </c>
      <c r="D35" s="2" t="s">
        <v>5</v>
      </c>
      <c r="E35" s="62" t="s">
        <v>28</v>
      </c>
      <c r="F35" s="89" t="s">
        <v>27</v>
      </c>
      <c r="G35" s="89">
        <f>'[2]MEMORIAL QUANT. CBUQ'!K49</f>
        <v>161.04</v>
      </c>
      <c r="H35" s="89">
        <v>4.6</v>
      </c>
      <c r="I35" s="89">
        <f t="shared" si="6"/>
        <v>5.56462</v>
      </c>
      <c r="J35" s="26">
        <f t="shared" si="7"/>
        <v>740.7839999999999</v>
      </c>
      <c r="K35" s="89">
        <f t="shared" si="8"/>
        <v>896.1264047999999</v>
      </c>
    </row>
    <row r="36" spans="1:11" ht="45">
      <c r="A36" s="111" t="s">
        <v>26</v>
      </c>
      <c r="B36" s="2">
        <v>95290</v>
      </c>
      <c r="C36" s="2" t="s">
        <v>6</v>
      </c>
      <c r="D36" s="2" t="s">
        <v>5</v>
      </c>
      <c r="E36" s="92" t="s">
        <v>23</v>
      </c>
      <c r="F36" s="89" t="s">
        <v>136</v>
      </c>
      <c r="G36" s="89">
        <f>'[2]MEMORIAL QUANT. CBUQ'!K50</f>
        <v>165.77055000000001</v>
      </c>
      <c r="H36" s="89">
        <v>1.76</v>
      </c>
      <c r="I36" s="89">
        <f t="shared" si="6"/>
        <v>2.129072</v>
      </c>
      <c r="J36" s="26">
        <f t="shared" si="7"/>
        <v>291.756168</v>
      </c>
      <c r="K36" s="89">
        <f aca="true" t="shared" si="9" ref="K36:K48">G36*I36</f>
        <v>352.9374364296</v>
      </c>
    </row>
    <row r="37" spans="1:11" ht="30">
      <c r="A37" s="111" t="s">
        <v>24</v>
      </c>
      <c r="B37" s="2">
        <v>7781</v>
      </c>
      <c r="C37" s="2" t="s">
        <v>6</v>
      </c>
      <c r="D37" s="2" t="s">
        <v>10</v>
      </c>
      <c r="E37" s="62" t="s">
        <v>9</v>
      </c>
      <c r="F37" s="89" t="s">
        <v>3</v>
      </c>
      <c r="G37" s="89">
        <f>'[2]MEMORIAL QUANT. CBUQ'!K52</f>
        <v>0</v>
      </c>
      <c r="H37" s="89">
        <v>51.95</v>
      </c>
      <c r="I37" s="89">
        <f t="shared" si="6"/>
        <v>59.23339</v>
      </c>
      <c r="J37" s="26">
        <f t="shared" si="7"/>
        <v>0</v>
      </c>
      <c r="K37" s="89">
        <f t="shared" si="9"/>
        <v>0</v>
      </c>
    </row>
    <row r="38" spans="1:11" ht="165">
      <c r="A38" s="111" t="s">
        <v>21</v>
      </c>
      <c r="B38" s="2">
        <v>90106</v>
      </c>
      <c r="C38" s="2" t="s">
        <v>6</v>
      </c>
      <c r="D38" s="2" t="s">
        <v>5</v>
      </c>
      <c r="E38" s="62" t="s">
        <v>156</v>
      </c>
      <c r="F38" s="89" t="s">
        <v>25</v>
      </c>
      <c r="G38" s="89">
        <f>'[2]MEMORIAL QUANT. CBUQ'!K53</f>
        <v>0</v>
      </c>
      <c r="H38" s="89">
        <v>10.22</v>
      </c>
      <c r="I38" s="89">
        <f t="shared" si="6"/>
        <v>12.363134</v>
      </c>
      <c r="J38" s="26">
        <f t="shared" si="7"/>
        <v>0</v>
      </c>
      <c r="K38" s="89">
        <f t="shared" si="9"/>
        <v>0</v>
      </c>
    </row>
    <row r="39" spans="1:11" ht="60">
      <c r="A39" s="111" t="s">
        <v>18</v>
      </c>
      <c r="B39" s="2">
        <v>94097</v>
      </c>
      <c r="C39" s="2" t="s">
        <v>6</v>
      </c>
      <c r="D39" s="2" t="s">
        <v>5</v>
      </c>
      <c r="E39" s="62" t="s">
        <v>28</v>
      </c>
      <c r="F39" s="89" t="s">
        <v>25</v>
      </c>
      <c r="G39" s="89">
        <f>'[2]MEMORIAL QUANT. CBUQ'!K54</f>
        <v>0</v>
      </c>
      <c r="H39" s="89">
        <v>4.6</v>
      </c>
      <c r="I39" s="89">
        <f t="shared" si="6"/>
        <v>5.56462</v>
      </c>
      <c r="J39" s="26">
        <f t="shared" si="7"/>
        <v>0</v>
      </c>
      <c r="K39" s="89">
        <f t="shared" si="9"/>
        <v>0</v>
      </c>
    </row>
    <row r="40" spans="1:11" ht="99" customHeight="1">
      <c r="A40" s="111" t="s">
        <v>16</v>
      </c>
      <c r="B40" s="2">
        <v>93378</v>
      </c>
      <c r="C40" s="2" t="s">
        <v>6</v>
      </c>
      <c r="D40" s="2" t="s">
        <v>5</v>
      </c>
      <c r="E40" s="62" t="s">
        <v>148</v>
      </c>
      <c r="F40" s="89" t="s">
        <v>25</v>
      </c>
      <c r="G40" s="89">
        <f>'[2]MEMORIAL QUANT. CBUQ'!K55</f>
        <v>0</v>
      </c>
      <c r="H40" s="89">
        <v>19.6</v>
      </c>
      <c r="I40" s="89">
        <f t="shared" si="6"/>
        <v>23.710120000000003</v>
      </c>
      <c r="J40" s="26">
        <f t="shared" si="7"/>
        <v>0</v>
      </c>
      <c r="K40" s="89">
        <f t="shared" si="9"/>
        <v>0</v>
      </c>
    </row>
    <row r="41" spans="1:11" ht="95.25" customHeight="1">
      <c r="A41" s="111" t="s">
        <v>13</v>
      </c>
      <c r="B41" s="2">
        <v>92809</v>
      </c>
      <c r="C41" s="2" t="s">
        <v>6</v>
      </c>
      <c r="D41" s="2" t="s">
        <v>5</v>
      </c>
      <c r="E41" s="62" t="s">
        <v>149</v>
      </c>
      <c r="F41" s="89" t="s">
        <v>3</v>
      </c>
      <c r="G41" s="89">
        <f>'[2]MEMORIAL QUANT. CBUQ'!K56</f>
        <v>0</v>
      </c>
      <c r="H41" s="89">
        <v>37.54</v>
      </c>
      <c r="I41" s="89">
        <f t="shared" si="6"/>
        <v>45.412138</v>
      </c>
      <c r="J41" s="26">
        <f t="shared" si="7"/>
        <v>0</v>
      </c>
      <c r="K41" s="89">
        <f t="shared" si="9"/>
        <v>0</v>
      </c>
    </row>
    <row r="42" spans="1:11" ht="45">
      <c r="A42" s="111" t="s">
        <v>11</v>
      </c>
      <c r="B42" s="4">
        <v>95290</v>
      </c>
      <c r="C42" s="2" t="s">
        <v>6</v>
      </c>
      <c r="D42" s="2" t="s">
        <v>5</v>
      </c>
      <c r="E42" s="63" t="s">
        <v>23</v>
      </c>
      <c r="F42" s="26" t="s">
        <v>22</v>
      </c>
      <c r="G42" s="89">
        <f>'[2]MEMORIAL QUANT. CBUQ'!K57</f>
        <v>0</v>
      </c>
      <c r="H42" s="89">
        <v>1.76</v>
      </c>
      <c r="I42" s="89">
        <f t="shared" si="6"/>
        <v>2.129072</v>
      </c>
      <c r="J42" s="26">
        <f t="shared" si="7"/>
        <v>0</v>
      </c>
      <c r="K42" s="89">
        <f t="shared" si="9"/>
        <v>0</v>
      </c>
    </row>
    <row r="43" spans="1:11" ht="30">
      <c r="A43" s="111" t="s">
        <v>8</v>
      </c>
      <c r="B43" s="2">
        <v>7793</v>
      </c>
      <c r="C43" s="2" t="s">
        <v>6</v>
      </c>
      <c r="D43" s="2" t="s">
        <v>10</v>
      </c>
      <c r="E43" s="62" t="s">
        <v>12</v>
      </c>
      <c r="F43" s="89" t="s">
        <v>3</v>
      </c>
      <c r="G43" s="89">
        <f>'[2]MEMORIAL QUANT. CBUQ'!K58</f>
        <v>0</v>
      </c>
      <c r="H43" s="89">
        <v>104.87</v>
      </c>
      <c r="I43" s="89">
        <f t="shared" si="6"/>
        <v>119.57277400000001</v>
      </c>
      <c r="J43" s="26">
        <f t="shared" si="7"/>
        <v>0</v>
      </c>
      <c r="K43" s="89">
        <f t="shared" si="9"/>
        <v>0</v>
      </c>
    </row>
    <row r="44" spans="1:11" ht="165">
      <c r="A44" s="111" t="s">
        <v>7</v>
      </c>
      <c r="B44" s="2">
        <v>90106</v>
      </c>
      <c r="C44" s="2" t="s">
        <v>6</v>
      </c>
      <c r="D44" s="2" t="s">
        <v>5</v>
      </c>
      <c r="E44" s="63" t="s">
        <v>157</v>
      </c>
      <c r="F44" s="26" t="s">
        <v>25</v>
      </c>
      <c r="G44" s="89">
        <f>'[2]MEMORIAL QUANT. CBUQ'!K59</f>
        <v>0</v>
      </c>
      <c r="H44" s="89">
        <v>10.22</v>
      </c>
      <c r="I44" s="89">
        <f t="shared" si="6"/>
        <v>12.363134</v>
      </c>
      <c r="J44" s="26">
        <f t="shared" si="7"/>
        <v>0</v>
      </c>
      <c r="K44" s="89">
        <f t="shared" si="9"/>
        <v>0</v>
      </c>
    </row>
    <row r="45" spans="1:11" ht="89.25" customHeight="1">
      <c r="A45" s="111" t="s">
        <v>138</v>
      </c>
      <c r="B45" s="2">
        <v>94097</v>
      </c>
      <c r="C45" s="2" t="s">
        <v>6</v>
      </c>
      <c r="D45" s="2" t="s">
        <v>5</v>
      </c>
      <c r="E45" s="62" t="s">
        <v>28</v>
      </c>
      <c r="F45" s="89" t="s">
        <v>25</v>
      </c>
      <c r="G45" s="89">
        <f>'[2]MEMORIAL QUANT. CBUQ'!K60</f>
        <v>0</v>
      </c>
      <c r="H45" s="89">
        <v>4.6</v>
      </c>
      <c r="I45" s="89">
        <f t="shared" si="6"/>
        <v>5.56462</v>
      </c>
      <c r="J45" s="26">
        <f t="shared" si="7"/>
        <v>0</v>
      </c>
      <c r="K45" s="89">
        <f t="shared" si="9"/>
        <v>0</v>
      </c>
    </row>
    <row r="46" spans="1:11" ht="89.25" customHeight="1">
      <c r="A46" s="111" t="s">
        <v>139</v>
      </c>
      <c r="B46" s="2">
        <v>93378</v>
      </c>
      <c r="C46" s="2" t="s">
        <v>6</v>
      </c>
      <c r="D46" s="2" t="s">
        <v>5</v>
      </c>
      <c r="E46" s="62" t="s">
        <v>148</v>
      </c>
      <c r="F46" s="89" t="s">
        <v>25</v>
      </c>
      <c r="G46" s="89">
        <f>'[2]MEMORIAL QUANT. CBUQ'!K61</f>
        <v>0</v>
      </c>
      <c r="H46" s="89">
        <v>19.6</v>
      </c>
      <c r="I46" s="89">
        <f t="shared" si="6"/>
        <v>23.710120000000003</v>
      </c>
      <c r="J46" s="26">
        <f t="shared" si="7"/>
        <v>0</v>
      </c>
      <c r="K46" s="89">
        <f t="shared" si="9"/>
        <v>0</v>
      </c>
    </row>
    <row r="47" spans="1:11" ht="89.25" customHeight="1">
      <c r="A47" s="111" t="s">
        <v>140</v>
      </c>
      <c r="B47" s="2">
        <v>92811</v>
      </c>
      <c r="C47" s="2" t="s">
        <v>6</v>
      </c>
      <c r="D47" s="2" t="s">
        <v>5</v>
      </c>
      <c r="E47" s="62" t="s">
        <v>4</v>
      </c>
      <c r="F47" s="89" t="s">
        <v>3</v>
      </c>
      <c r="G47" s="89">
        <f>'[2]MEMORIAL QUANT. CBUQ'!K62</f>
        <v>0</v>
      </c>
      <c r="H47" s="89">
        <v>54.41</v>
      </c>
      <c r="I47" s="89">
        <f t="shared" si="6"/>
        <v>65.81977699999999</v>
      </c>
      <c r="J47" s="26">
        <f t="shared" si="7"/>
        <v>0</v>
      </c>
      <c r="K47" s="89">
        <f t="shared" si="9"/>
        <v>0</v>
      </c>
    </row>
    <row r="48" spans="1:11" ht="45">
      <c r="A48" s="111" t="s">
        <v>141</v>
      </c>
      <c r="B48" s="4">
        <v>95290</v>
      </c>
      <c r="C48" s="2" t="s">
        <v>6</v>
      </c>
      <c r="D48" s="2" t="s">
        <v>5</v>
      </c>
      <c r="E48" s="63" t="s">
        <v>23</v>
      </c>
      <c r="F48" s="26" t="s">
        <v>22</v>
      </c>
      <c r="G48" s="89">
        <f>'[2]MEMORIAL QUANT. CBUQ'!K63</f>
        <v>0</v>
      </c>
      <c r="H48" s="89">
        <v>1.76</v>
      </c>
      <c r="I48" s="89">
        <f t="shared" si="6"/>
        <v>2.129072</v>
      </c>
      <c r="J48" s="26">
        <f t="shared" si="7"/>
        <v>0</v>
      </c>
      <c r="K48" s="89">
        <f t="shared" si="9"/>
        <v>0</v>
      </c>
    </row>
    <row r="49" spans="1:11" ht="75">
      <c r="A49" s="111" t="s">
        <v>142</v>
      </c>
      <c r="B49" s="2">
        <v>83659</v>
      </c>
      <c r="C49" s="2" t="s">
        <v>20</v>
      </c>
      <c r="D49" s="2" t="s">
        <v>5</v>
      </c>
      <c r="E49" s="62" t="s">
        <v>19</v>
      </c>
      <c r="F49" s="89" t="s">
        <v>14</v>
      </c>
      <c r="G49" s="89">
        <f>'[2]MEMORIAL QUANT. CBUQ'!K64</f>
        <v>0</v>
      </c>
      <c r="H49" s="89">
        <v>694.56</v>
      </c>
      <c r="I49" s="89">
        <f t="shared" si="6"/>
        <v>840.2092319999999</v>
      </c>
      <c r="J49" s="26">
        <f t="shared" si="7"/>
        <v>0</v>
      </c>
      <c r="K49" s="89">
        <f t="shared" si="8"/>
        <v>0</v>
      </c>
    </row>
    <row r="50" spans="1:11" ht="75">
      <c r="A50" s="111" t="s">
        <v>143</v>
      </c>
      <c r="B50" s="2" t="s">
        <v>150</v>
      </c>
      <c r="C50" s="2" t="s">
        <v>6</v>
      </c>
      <c r="D50" s="2" t="s">
        <v>5</v>
      </c>
      <c r="E50" s="62" t="s">
        <v>17</v>
      </c>
      <c r="F50" s="89" t="s">
        <v>14</v>
      </c>
      <c r="G50" s="89">
        <f>'[2]MEMORIAL QUANT. CBUQ'!K65</f>
        <v>0</v>
      </c>
      <c r="H50" s="89">
        <v>332.61</v>
      </c>
      <c r="I50" s="89">
        <f t="shared" si="6"/>
        <v>402.358317</v>
      </c>
      <c r="J50" s="26">
        <f t="shared" si="7"/>
        <v>0</v>
      </c>
      <c r="K50" s="89">
        <f t="shared" si="8"/>
        <v>0</v>
      </c>
    </row>
    <row r="51" spans="1:11" ht="60">
      <c r="A51" s="111" t="s">
        <v>144</v>
      </c>
      <c r="B51" s="2">
        <v>21090</v>
      </c>
      <c r="C51" s="2" t="s">
        <v>6</v>
      </c>
      <c r="D51" s="2" t="s">
        <v>10</v>
      </c>
      <c r="E51" s="62" t="s">
        <v>15</v>
      </c>
      <c r="F51" s="89" t="s">
        <v>14</v>
      </c>
      <c r="G51" s="89">
        <f>'[2]MEMORIAL QUANT. CBUQ'!K66</f>
        <v>0</v>
      </c>
      <c r="H51" s="89">
        <v>431.62</v>
      </c>
      <c r="I51" s="89">
        <f t="shared" si="6"/>
        <v>492.133124</v>
      </c>
      <c r="J51" s="26">
        <f t="shared" si="7"/>
        <v>0</v>
      </c>
      <c r="K51" s="89">
        <f t="shared" si="8"/>
        <v>0</v>
      </c>
    </row>
    <row r="52" spans="1:11" ht="15">
      <c r="A52" s="126" t="s">
        <v>2</v>
      </c>
      <c r="B52" s="127"/>
      <c r="C52" s="127"/>
      <c r="D52" s="127"/>
      <c r="E52" s="127"/>
      <c r="F52" s="127"/>
      <c r="G52" s="127"/>
      <c r="H52" s="127"/>
      <c r="I52" s="128"/>
      <c r="J52" s="54">
        <f>SUM(J32:J51)</f>
        <v>26530.801248</v>
      </c>
      <c r="K52" s="54">
        <f>SUM(K32:K51)</f>
        <v>32094.310269705602</v>
      </c>
    </row>
    <row r="53" spans="1:11" ht="17.25">
      <c r="A53" s="129" t="s">
        <v>1</v>
      </c>
      <c r="B53" s="129"/>
      <c r="C53" s="129"/>
      <c r="D53" s="129"/>
      <c r="E53" s="129"/>
      <c r="F53" s="129"/>
      <c r="G53" s="129"/>
      <c r="H53" s="129"/>
      <c r="I53" s="102"/>
      <c r="J53" s="138">
        <f>J14+J21+J24+J30+J52</f>
        <v>69998.51409119999</v>
      </c>
      <c r="K53" s="139"/>
    </row>
    <row r="54" spans="1:11" ht="17.25">
      <c r="A54" s="129" t="s">
        <v>0</v>
      </c>
      <c r="B54" s="129"/>
      <c r="C54" s="129"/>
      <c r="D54" s="129"/>
      <c r="E54" s="129"/>
      <c r="F54" s="129"/>
      <c r="G54" s="129"/>
      <c r="H54" s="129"/>
      <c r="I54" s="102"/>
      <c r="J54" s="138">
        <f>K14+K21+K24+K30+K52</f>
        <v>84637.88867437464</v>
      </c>
      <c r="K54" s="139"/>
    </row>
  </sheetData>
  <sheetProtection algorithmName="SHA-512" hashValue="YpLgvlKCQBV/uqMe9pA/KLto8SuvTTnKcDPk0YlVoS5sCghtc+o7hFwkx/v4YJnKfDksa+GVIwZX+GA9Z76GLA==" saltValue="Ztlqnw09Y7YhWnrEjriVOg==" spinCount="100000" sheet="1" objects="1" scenarios="1"/>
  <autoFilter ref="A8:K54"/>
  <mergeCells count="15">
    <mergeCell ref="A7:K7"/>
    <mergeCell ref="A1:J1"/>
    <mergeCell ref="A2:K2"/>
    <mergeCell ref="A3:J3"/>
    <mergeCell ref="I4:J4"/>
    <mergeCell ref="I5:J5"/>
    <mergeCell ref="J53:K53"/>
    <mergeCell ref="A54:H54"/>
    <mergeCell ref="J54:K54"/>
    <mergeCell ref="A14:I14"/>
    <mergeCell ref="A21:I21"/>
    <mergeCell ref="A24:I24"/>
    <mergeCell ref="A30:I30"/>
    <mergeCell ref="A52:I52"/>
    <mergeCell ref="A53:H53"/>
  </mergeCells>
  <printOptions/>
  <pageMargins left="0.5118110236220472" right="0.5118110236220472" top="1.3779527559055118" bottom="1.1811023622047245" header="0.31496062992125984" footer="0.31496062992125984"/>
  <pageSetup horizontalDpi="360" verticalDpi="360" orientation="portrait" paperSize="9" scale="61" r:id="rId2"/>
  <headerFooter scaleWithDoc="0">
    <oddHeader>&amp;C&amp;G</oddHeader>
    <oddFooter>&amp;C&amp;G&amp;R&amp;G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view="pageBreakPreview" zoomScale="115" zoomScaleSheetLayoutView="115" workbookViewId="0" topLeftCell="A1">
      <selection activeCell="A7" sqref="A7:K7"/>
    </sheetView>
  </sheetViews>
  <sheetFormatPr defaultColWidth="9.140625" defaultRowHeight="15"/>
  <cols>
    <col min="1" max="1" width="9.140625" style="30" customWidth="1"/>
    <col min="2" max="2" width="10.57421875" style="30" customWidth="1"/>
    <col min="3" max="3" width="9.140625" style="30" customWidth="1"/>
    <col min="4" max="4" width="12.140625" style="30" customWidth="1"/>
    <col min="5" max="5" width="30.57421875" style="30" customWidth="1"/>
    <col min="6" max="6" width="6.7109375" style="30" customWidth="1"/>
    <col min="7" max="7" width="17.421875" style="30" customWidth="1"/>
    <col min="8" max="8" width="14.421875" style="30" customWidth="1"/>
    <col min="9" max="9" width="11.8515625" style="30" customWidth="1"/>
    <col min="10" max="11" width="14.421875" style="30" customWidth="1"/>
    <col min="12" max="16384" width="9.140625" style="30" customWidth="1"/>
  </cols>
  <sheetData>
    <row r="1" spans="1:11" ht="18.75">
      <c r="A1" s="130" t="s">
        <v>70</v>
      </c>
      <c r="B1" s="131"/>
      <c r="C1" s="131"/>
      <c r="D1" s="131"/>
      <c r="E1" s="131"/>
      <c r="F1" s="131"/>
      <c r="G1" s="131"/>
      <c r="H1" s="131"/>
      <c r="I1" s="131"/>
      <c r="J1" s="131"/>
      <c r="K1" s="113"/>
    </row>
    <row r="2" spans="1:11" ht="18.75">
      <c r="A2" s="143" t="str">
        <f>'[2]CBUQ NÃO DESONERADA'!A2:K2</f>
        <v>PREFEITURA MUNICIPAL DE OURÉM</v>
      </c>
      <c r="B2" s="144"/>
      <c r="C2" s="144"/>
      <c r="D2" s="144"/>
      <c r="E2" s="144"/>
      <c r="F2" s="144"/>
      <c r="G2" s="144"/>
      <c r="H2" s="144"/>
      <c r="I2" s="144"/>
      <c r="J2" s="144"/>
      <c r="K2" s="104"/>
    </row>
    <row r="3" spans="1:11" ht="18.75">
      <c r="A3" s="132" t="s">
        <v>69</v>
      </c>
      <c r="B3" s="133"/>
      <c r="C3" s="133"/>
      <c r="D3" s="133"/>
      <c r="E3" s="133"/>
      <c r="F3" s="133"/>
      <c r="G3" s="133"/>
      <c r="H3" s="133"/>
      <c r="I3" s="133"/>
      <c r="J3" s="133"/>
      <c r="K3" s="18"/>
    </row>
    <row r="4" spans="1:11" ht="18.75">
      <c r="A4" s="17"/>
      <c r="B4" s="109"/>
      <c r="C4" s="109"/>
      <c r="D4" s="109"/>
      <c r="E4" s="109"/>
      <c r="F4" s="109"/>
      <c r="G4" s="109"/>
      <c r="H4" s="109"/>
      <c r="I4" s="137" t="s">
        <v>68</v>
      </c>
      <c r="J4" s="137"/>
      <c r="K4" s="114">
        <v>14.02</v>
      </c>
    </row>
    <row r="5" spans="1:11" ht="15">
      <c r="A5" s="15" t="s">
        <v>105</v>
      </c>
      <c r="B5" s="14"/>
      <c r="C5" s="14"/>
      <c r="D5" s="14"/>
      <c r="E5" s="14"/>
      <c r="F5" s="14"/>
      <c r="G5" s="14"/>
      <c r="H5" s="37"/>
      <c r="I5" s="137" t="s">
        <v>66</v>
      </c>
      <c r="J5" s="137"/>
      <c r="K5" s="114">
        <v>27.03</v>
      </c>
    </row>
    <row r="6" spans="1:11" ht="15">
      <c r="A6" s="15"/>
      <c r="B6" s="14"/>
      <c r="C6" s="14"/>
      <c r="D6" s="14"/>
      <c r="E6" s="14"/>
      <c r="F6" s="14"/>
      <c r="G6" s="14"/>
      <c r="H6" s="37"/>
      <c r="I6" s="37"/>
      <c r="J6" s="103"/>
      <c r="K6" s="12"/>
    </row>
    <row r="7" spans="1:13" ht="18.75">
      <c r="A7" s="134" t="str">
        <f>'[2]CBUQ NÃO DESONERADA'!A7:K7</f>
        <v>TV. 3 (Trecho: Entre Rua C e Rua Hermenegildo Alves)</v>
      </c>
      <c r="B7" s="135"/>
      <c r="C7" s="135"/>
      <c r="D7" s="135"/>
      <c r="E7" s="135"/>
      <c r="F7" s="135"/>
      <c r="G7" s="135"/>
      <c r="H7" s="135"/>
      <c r="I7" s="135"/>
      <c r="J7" s="135"/>
      <c r="K7" s="136"/>
      <c r="M7" s="40"/>
    </row>
    <row r="8" spans="1:11" ht="51.75">
      <c r="A8" s="102" t="s">
        <v>65</v>
      </c>
      <c r="B8" s="102" t="s">
        <v>64</v>
      </c>
      <c r="C8" s="102" t="s">
        <v>63</v>
      </c>
      <c r="D8" s="10" t="s">
        <v>62</v>
      </c>
      <c r="E8" s="102" t="s">
        <v>61</v>
      </c>
      <c r="F8" s="102" t="s">
        <v>60</v>
      </c>
      <c r="G8" s="10" t="s">
        <v>59</v>
      </c>
      <c r="H8" s="10" t="s">
        <v>106</v>
      </c>
      <c r="I8" s="10" t="s">
        <v>58</v>
      </c>
      <c r="J8" s="52" t="s">
        <v>57</v>
      </c>
      <c r="K8" s="52" t="s">
        <v>56</v>
      </c>
    </row>
    <row r="9" spans="1:11" ht="21" customHeight="1">
      <c r="A9" s="105">
        <v>1</v>
      </c>
      <c r="B9" s="41"/>
      <c r="C9" s="41"/>
      <c r="D9" s="41"/>
      <c r="E9" s="110" t="s">
        <v>55</v>
      </c>
      <c r="F9" s="42"/>
      <c r="G9" s="42"/>
      <c r="H9" s="43"/>
      <c r="I9" s="43"/>
      <c r="J9" s="55"/>
      <c r="K9" s="55"/>
    </row>
    <row r="10" spans="1:11" ht="30">
      <c r="A10" s="44" t="s">
        <v>54</v>
      </c>
      <c r="B10" s="45">
        <v>72961</v>
      </c>
      <c r="C10" s="45" t="s">
        <v>6</v>
      </c>
      <c r="D10" s="45" t="s">
        <v>5</v>
      </c>
      <c r="E10" s="84" t="s">
        <v>53</v>
      </c>
      <c r="F10" s="44" t="s">
        <v>27</v>
      </c>
      <c r="G10" s="89">
        <f>'[2]MEMORIAL QUANT. CBUQ'!I9</f>
        <v>1076.04</v>
      </c>
      <c r="H10" s="46">
        <v>1.2</v>
      </c>
      <c r="I10" s="46">
        <f>IF(D10="S",($K$5/100)*H10,($K$4/100)*H10)+H10</f>
        <v>1.52436</v>
      </c>
      <c r="J10" s="56">
        <f>G10*H10</f>
        <v>1291.2479999999998</v>
      </c>
      <c r="K10" s="56">
        <f>I10*G10</f>
        <v>1640.2723343999999</v>
      </c>
    </row>
    <row r="11" spans="1:11" ht="90">
      <c r="A11" s="44" t="s">
        <v>52</v>
      </c>
      <c r="B11" s="88">
        <v>96387</v>
      </c>
      <c r="C11" s="45" t="s">
        <v>6</v>
      </c>
      <c r="D11" s="45" t="s">
        <v>5</v>
      </c>
      <c r="E11" s="84" t="s">
        <v>51</v>
      </c>
      <c r="F11" s="44" t="s">
        <v>25</v>
      </c>
      <c r="G11" s="89">
        <f>'[2]MEMORIAL QUANT. CBUQ'!I10</f>
        <v>161.40599999999998</v>
      </c>
      <c r="H11" s="46">
        <v>6.23</v>
      </c>
      <c r="I11" s="46">
        <f aca="true" t="shared" si="0" ref="I11:I13">IF(D11="S",($K$5/100)*H11,($K$4/100)*H11)+H11</f>
        <v>7.913969000000001</v>
      </c>
      <c r="J11" s="56">
        <f aca="true" t="shared" si="1" ref="J11:J13">G11*H11</f>
        <v>1005.5593799999999</v>
      </c>
      <c r="K11" s="56">
        <f aca="true" t="shared" si="2" ref="K11:K13">I11*G11</f>
        <v>1277.362080414</v>
      </c>
    </row>
    <row r="12" spans="1:11" ht="60">
      <c r="A12" s="44" t="s">
        <v>95</v>
      </c>
      <c r="B12" s="88" t="s">
        <v>97</v>
      </c>
      <c r="C12" s="45" t="s">
        <v>6</v>
      </c>
      <c r="D12" s="45" t="s">
        <v>5</v>
      </c>
      <c r="E12" s="84" t="s">
        <v>98</v>
      </c>
      <c r="F12" s="44" t="s">
        <v>25</v>
      </c>
      <c r="G12" s="89">
        <f>'[2]MEMORIAL QUANT. CBUQ'!I11</f>
        <v>161.40599999999998</v>
      </c>
      <c r="H12" s="46">
        <v>4.33</v>
      </c>
      <c r="I12" s="46">
        <f t="shared" si="0"/>
        <v>5.500399</v>
      </c>
      <c r="J12" s="56">
        <f t="shared" si="1"/>
        <v>698.88798</v>
      </c>
      <c r="K12" s="56">
        <f t="shared" si="2"/>
        <v>887.7974009939999</v>
      </c>
    </row>
    <row r="13" spans="1:11" ht="60">
      <c r="A13" s="44" t="s">
        <v>96</v>
      </c>
      <c r="B13" s="48">
        <v>72838</v>
      </c>
      <c r="C13" s="45" t="s">
        <v>6</v>
      </c>
      <c r="D13" s="45" t="s">
        <v>5</v>
      </c>
      <c r="E13" s="63" t="s">
        <v>109</v>
      </c>
      <c r="F13" s="47" t="s">
        <v>99</v>
      </c>
      <c r="G13" s="89">
        <f>'[2]MEMORIAL QUANT. CBUQ'!I12</f>
        <v>712.7688959999999</v>
      </c>
      <c r="H13" s="46">
        <v>0.83</v>
      </c>
      <c r="I13" s="46">
        <f t="shared" si="0"/>
        <v>1.054349</v>
      </c>
      <c r="J13" s="56">
        <f t="shared" si="1"/>
        <v>591.5981836799999</v>
      </c>
      <c r="K13" s="56">
        <f t="shared" si="2"/>
        <v>751.507172728704</v>
      </c>
    </row>
    <row r="14" spans="1:11" ht="15">
      <c r="A14" s="126" t="s">
        <v>2</v>
      </c>
      <c r="B14" s="127"/>
      <c r="C14" s="127"/>
      <c r="D14" s="127"/>
      <c r="E14" s="127"/>
      <c r="F14" s="127"/>
      <c r="G14" s="127"/>
      <c r="H14" s="127"/>
      <c r="I14" s="128"/>
      <c r="J14" s="56">
        <f>SUM(J10:J13)</f>
        <v>3587.29354368</v>
      </c>
      <c r="K14" s="56">
        <f>SUM(K10:K13)</f>
        <v>4556.938988536704</v>
      </c>
    </row>
    <row r="15" spans="1:11" ht="33" customHeight="1">
      <c r="A15" s="105">
        <v>2</v>
      </c>
      <c r="B15" s="41"/>
      <c r="C15" s="41"/>
      <c r="D15" s="41"/>
      <c r="E15" s="110" t="s">
        <v>50</v>
      </c>
      <c r="F15" s="42"/>
      <c r="G15" s="42"/>
      <c r="H15" s="43"/>
      <c r="I15" s="43"/>
      <c r="J15" s="55"/>
      <c r="K15" s="55"/>
    </row>
    <row r="16" spans="1:11" ht="30">
      <c r="A16" s="47" t="s">
        <v>49</v>
      </c>
      <c r="B16" s="48">
        <v>96401</v>
      </c>
      <c r="C16" s="48" t="s">
        <v>6</v>
      </c>
      <c r="D16" s="48" t="s">
        <v>5</v>
      </c>
      <c r="E16" s="85" t="s">
        <v>100</v>
      </c>
      <c r="F16" s="47" t="s">
        <v>27</v>
      </c>
      <c r="G16" s="26">
        <f>'[2]MEMORIAL QUANT. CBUQ'!H16</f>
        <v>915</v>
      </c>
      <c r="H16" s="49">
        <v>4.28</v>
      </c>
      <c r="I16" s="46">
        <f aca="true" t="shared" si="3" ref="I16:I20">IF(D16="S",($K$5/100)*H16,($K$4/100)*H16)+H16</f>
        <v>5.436884</v>
      </c>
      <c r="J16" s="57">
        <f>G16*H16</f>
        <v>3916.2000000000003</v>
      </c>
      <c r="K16" s="56">
        <f>I16*G16</f>
        <v>4974.74886</v>
      </c>
    </row>
    <row r="17" spans="1:11" ht="75">
      <c r="A17" s="47" t="s">
        <v>48</v>
      </c>
      <c r="B17" s="48">
        <v>72840</v>
      </c>
      <c r="C17" s="48" t="s">
        <v>6</v>
      </c>
      <c r="D17" s="48" t="s">
        <v>5</v>
      </c>
      <c r="E17" s="63" t="s">
        <v>145</v>
      </c>
      <c r="F17" s="47" t="s">
        <v>99</v>
      </c>
      <c r="G17" s="26">
        <f>'[2]MEMORIAL QUANT. CBUQ'!H17</f>
        <v>79.05599999999998</v>
      </c>
      <c r="H17" s="49">
        <v>0.56</v>
      </c>
      <c r="I17" s="46">
        <f t="shared" si="3"/>
        <v>0.711368</v>
      </c>
      <c r="J17" s="57">
        <f>G17*H17</f>
        <v>44.271359999999994</v>
      </c>
      <c r="K17" s="56">
        <f>I17*G17</f>
        <v>56.23790860799999</v>
      </c>
    </row>
    <row r="18" spans="1:11" ht="75">
      <c r="A18" s="44" t="s">
        <v>47</v>
      </c>
      <c r="B18" s="45">
        <v>95996</v>
      </c>
      <c r="C18" s="45" t="s">
        <v>6</v>
      </c>
      <c r="D18" s="45" t="s">
        <v>5</v>
      </c>
      <c r="E18" s="84" t="s">
        <v>46</v>
      </c>
      <c r="F18" s="44" t="s">
        <v>25</v>
      </c>
      <c r="G18" s="89">
        <f>'[2]MEMORIAL QUANT. CBUQ'!H18</f>
        <v>45.75</v>
      </c>
      <c r="H18" s="46">
        <v>641.91</v>
      </c>
      <c r="I18" s="46">
        <f t="shared" si="3"/>
        <v>815.418273</v>
      </c>
      <c r="J18" s="57">
        <f>G18*H18</f>
        <v>29367.3825</v>
      </c>
      <c r="K18" s="56">
        <f>I18*G18</f>
        <v>37305.38598975</v>
      </c>
    </row>
    <row r="19" spans="1:11" ht="60">
      <c r="A19" s="44" t="s">
        <v>45</v>
      </c>
      <c r="B19" s="48">
        <v>95303</v>
      </c>
      <c r="C19" s="48" t="s">
        <v>6</v>
      </c>
      <c r="D19" s="48" t="s">
        <v>5</v>
      </c>
      <c r="E19" s="85" t="s">
        <v>44</v>
      </c>
      <c r="F19" s="47" t="s">
        <v>22</v>
      </c>
      <c r="G19" s="89">
        <f>'[2]MEMORIAL QUANT. CBUQ'!H19</f>
        <v>3294</v>
      </c>
      <c r="H19" s="46">
        <v>0.95</v>
      </c>
      <c r="I19" s="46">
        <f t="shared" si="3"/>
        <v>1.206785</v>
      </c>
      <c r="J19" s="57">
        <f>G19*H19</f>
        <v>3129.2999999999997</v>
      </c>
      <c r="K19" s="56">
        <f>I19*G19</f>
        <v>3975.14979</v>
      </c>
    </row>
    <row r="20" spans="1:11" ht="45">
      <c r="A20" s="44" t="s">
        <v>43</v>
      </c>
      <c r="B20" s="45">
        <v>94963</v>
      </c>
      <c r="C20" s="45" t="s">
        <v>6</v>
      </c>
      <c r="D20" s="45" t="s">
        <v>5</v>
      </c>
      <c r="E20" s="93" t="s">
        <v>146</v>
      </c>
      <c r="F20" s="44" t="s">
        <v>25</v>
      </c>
      <c r="G20" s="89">
        <f>'[2]MEMORIAL QUANT. CBUQ'!G22:H22</f>
        <v>0.42336</v>
      </c>
      <c r="H20" s="50">
        <v>339.24</v>
      </c>
      <c r="I20" s="46">
        <f t="shared" si="3"/>
        <v>430.936572</v>
      </c>
      <c r="J20" s="57">
        <f>G20*H20</f>
        <v>143.6206464</v>
      </c>
      <c r="K20" s="56">
        <f>I20*G20</f>
        <v>182.44130712192</v>
      </c>
    </row>
    <row r="21" spans="1:11" ht="15">
      <c r="A21" s="140" t="s">
        <v>2</v>
      </c>
      <c r="B21" s="141"/>
      <c r="C21" s="141"/>
      <c r="D21" s="141"/>
      <c r="E21" s="141"/>
      <c r="F21" s="141"/>
      <c r="G21" s="141"/>
      <c r="H21" s="141"/>
      <c r="I21" s="142"/>
      <c r="J21" s="56">
        <f>SUM(J16:J20)</f>
        <v>36600.774506400005</v>
      </c>
      <c r="K21" s="56">
        <f>SUM(K16:K20)</f>
        <v>46493.963855479924</v>
      </c>
    </row>
    <row r="22" spans="1:11" ht="15" customHeight="1">
      <c r="A22" s="105">
        <v>3</v>
      </c>
      <c r="B22" s="41"/>
      <c r="C22" s="41"/>
      <c r="D22" s="41"/>
      <c r="E22" s="110" t="s">
        <v>42</v>
      </c>
      <c r="F22" s="42"/>
      <c r="G22" s="42"/>
      <c r="H22" s="43"/>
      <c r="I22" s="43"/>
      <c r="J22" s="55"/>
      <c r="K22" s="55"/>
    </row>
    <row r="23" spans="1:11" ht="105">
      <c r="A23" s="44" t="s">
        <v>41</v>
      </c>
      <c r="B23" s="45">
        <v>94996</v>
      </c>
      <c r="C23" s="45" t="s">
        <v>6</v>
      </c>
      <c r="D23" s="45" t="s">
        <v>5</v>
      </c>
      <c r="E23" s="62" t="s">
        <v>113</v>
      </c>
      <c r="F23" s="44" t="s">
        <v>27</v>
      </c>
      <c r="G23" s="89">
        <f>'[2]MEMORIAL QUANT. CBUQ'!I26</f>
        <v>8.16</v>
      </c>
      <c r="H23" s="46">
        <v>80.97</v>
      </c>
      <c r="I23" s="46">
        <f aca="true" t="shared" si="4" ref="I23">IF(D23="S",($K$5/100)*H23,($K$4/100)*H23)+H23</f>
        <v>102.856191</v>
      </c>
      <c r="J23" s="56">
        <f>G23*H23</f>
        <v>660.7152</v>
      </c>
      <c r="K23" s="56">
        <f>G23*I23</f>
        <v>839.30651856</v>
      </c>
    </row>
    <row r="24" spans="1:11" ht="15">
      <c r="A24" s="126" t="s">
        <v>2</v>
      </c>
      <c r="B24" s="127"/>
      <c r="C24" s="127"/>
      <c r="D24" s="127"/>
      <c r="E24" s="127"/>
      <c r="F24" s="127"/>
      <c r="G24" s="127"/>
      <c r="H24" s="127"/>
      <c r="I24" s="128"/>
      <c r="J24" s="56">
        <f>J23</f>
        <v>660.7152</v>
      </c>
      <c r="K24" s="56">
        <f>K23</f>
        <v>839.30651856</v>
      </c>
    </row>
    <row r="25" spans="1:11" ht="21" customHeight="1">
      <c r="A25" s="105">
        <v>4</v>
      </c>
      <c r="B25" s="110"/>
      <c r="C25" s="110"/>
      <c r="D25" s="110"/>
      <c r="E25" s="110" t="s">
        <v>40</v>
      </c>
      <c r="F25" s="42"/>
      <c r="G25" s="42"/>
      <c r="H25" s="43"/>
      <c r="I25" s="43"/>
      <c r="J25" s="55"/>
      <c r="K25" s="55"/>
    </row>
    <row r="26" spans="1:11" ht="75">
      <c r="A26" s="44" t="s">
        <v>39</v>
      </c>
      <c r="B26" s="45">
        <v>72947</v>
      </c>
      <c r="C26" s="45" t="s">
        <v>6</v>
      </c>
      <c r="D26" s="45" t="s">
        <v>5</v>
      </c>
      <c r="E26" s="62" t="s">
        <v>147</v>
      </c>
      <c r="F26" s="44" t="s">
        <v>27</v>
      </c>
      <c r="G26" s="89">
        <f>SUM('[2]MEMORIAL QUANT. CBUQ'!G30:G31)</f>
        <v>72.54</v>
      </c>
      <c r="H26" s="46">
        <v>24.57</v>
      </c>
      <c r="I26" s="46">
        <f aca="true" t="shared" si="5" ref="I26:I29">IF(D26="S",($K$5/100)*H26,($K$4/100)*H26)+H26</f>
        <v>31.211271</v>
      </c>
      <c r="J26" s="56">
        <f>G26*H26</f>
        <v>1782.3078000000003</v>
      </c>
      <c r="K26" s="56">
        <f>I26*G26</f>
        <v>2264.06559834</v>
      </c>
    </row>
    <row r="27" spans="1:11" ht="45">
      <c r="A27" s="111" t="s">
        <v>38</v>
      </c>
      <c r="B27" s="88">
        <v>36178</v>
      </c>
      <c r="C27" s="88" t="s">
        <v>6</v>
      </c>
      <c r="D27" s="88" t="s">
        <v>10</v>
      </c>
      <c r="E27" s="92" t="s">
        <v>122</v>
      </c>
      <c r="F27" s="90" t="s">
        <v>14</v>
      </c>
      <c r="G27" s="91">
        <f>'[2]MEMORIAL QUANT. CBUQ'!G32</f>
        <v>11.999999999999998</v>
      </c>
      <c r="H27" s="46">
        <v>6.67</v>
      </c>
      <c r="I27" s="46">
        <f t="shared" si="5"/>
        <v>7.605134</v>
      </c>
      <c r="J27" s="56">
        <f>G27*H27</f>
        <v>80.03999999999999</v>
      </c>
      <c r="K27" s="56">
        <f>I27*G27</f>
        <v>91.26160799999998</v>
      </c>
    </row>
    <row r="28" spans="1:11" ht="30">
      <c r="A28" s="44" t="s">
        <v>37</v>
      </c>
      <c r="B28" s="45">
        <v>34723</v>
      </c>
      <c r="C28" s="45" t="s">
        <v>6</v>
      </c>
      <c r="D28" s="45" t="s">
        <v>10</v>
      </c>
      <c r="E28" s="84" t="s">
        <v>36</v>
      </c>
      <c r="F28" s="44" t="s">
        <v>27</v>
      </c>
      <c r="G28" s="89">
        <f>SUM('[2]MEMORIAL QUANT. CBUQ'!G35:G38)</f>
        <v>0.55</v>
      </c>
      <c r="H28" s="46">
        <v>519.75</v>
      </c>
      <c r="I28" s="46">
        <f t="shared" si="5"/>
        <v>592.61895</v>
      </c>
      <c r="J28" s="56">
        <f>G28*H28</f>
        <v>285.8625</v>
      </c>
      <c r="K28" s="56">
        <f>I28*G28</f>
        <v>325.94042250000007</v>
      </c>
    </row>
    <row r="29" spans="1:11" ht="60">
      <c r="A29" s="65" t="s">
        <v>132</v>
      </c>
      <c r="B29" s="45">
        <v>21013</v>
      </c>
      <c r="C29" s="67" t="s">
        <v>6</v>
      </c>
      <c r="D29" s="67" t="s">
        <v>10</v>
      </c>
      <c r="E29" s="92" t="s">
        <v>153</v>
      </c>
      <c r="F29" s="65" t="s">
        <v>3</v>
      </c>
      <c r="G29" s="89">
        <f>'[2]MEMORIAL QUANT. CBUQ'!G41</f>
        <v>8.399999999999999</v>
      </c>
      <c r="H29" s="46">
        <v>33.31</v>
      </c>
      <c r="I29" s="46">
        <f t="shared" si="5"/>
        <v>37.980062000000004</v>
      </c>
      <c r="J29" s="56">
        <f>G29*H29</f>
        <v>279.804</v>
      </c>
      <c r="K29" s="56">
        <f>G29*I29</f>
        <v>319.0325208</v>
      </c>
    </row>
    <row r="30" spans="1:11" ht="15.75" customHeight="1">
      <c r="A30" s="126" t="s">
        <v>2</v>
      </c>
      <c r="B30" s="127"/>
      <c r="C30" s="127"/>
      <c r="D30" s="127"/>
      <c r="E30" s="127"/>
      <c r="F30" s="127"/>
      <c r="G30" s="127"/>
      <c r="H30" s="127"/>
      <c r="I30" s="128"/>
      <c r="J30" s="56">
        <f>SUM(J26:J29)</f>
        <v>2428.0143000000003</v>
      </c>
      <c r="K30" s="56">
        <f>SUM(K26:K29)</f>
        <v>3000.3001496399997</v>
      </c>
    </row>
    <row r="31" spans="1:11" ht="15">
      <c r="A31" s="105">
        <v>5</v>
      </c>
      <c r="B31" s="41"/>
      <c r="C31" s="41"/>
      <c r="D31" s="41"/>
      <c r="E31" s="110" t="s">
        <v>35</v>
      </c>
      <c r="F31" s="42"/>
      <c r="G31" s="42"/>
      <c r="H31" s="43"/>
      <c r="I31" s="43"/>
      <c r="J31" s="55"/>
      <c r="K31" s="55"/>
    </row>
    <row r="32" spans="1:11" ht="60">
      <c r="A32" s="47" t="s">
        <v>34</v>
      </c>
      <c r="B32" s="45">
        <v>94265</v>
      </c>
      <c r="C32" s="45" t="s">
        <v>6</v>
      </c>
      <c r="D32" s="48" t="s">
        <v>5</v>
      </c>
      <c r="E32" s="84" t="s">
        <v>33</v>
      </c>
      <c r="F32" s="47" t="s">
        <v>3</v>
      </c>
      <c r="G32" s="26">
        <f>'[2]MEMORIAL QUANT. CBUQ'!K46</f>
        <v>366</v>
      </c>
      <c r="H32" s="49">
        <v>30.08</v>
      </c>
      <c r="I32" s="46">
        <f aca="true" t="shared" si="6" ref="I32:I51">IF(D32="S",($K$5/100)*H32,($K$4/100)*H32)+H32</f>
        <v>38.210623999999996</v>
      </c>
      <c r="J32" s="57">
        <f aca="true" t="shared" si="7" ref="J32:J51">G32*H32</f>
        <v>11009.279999999999</v>
      </c>
      <c r="K32" s="56">
        <f aca="true" t="shared" si="8" ref="K32:K51">I32*G32</f>
        <v>13985.088383999999</v>
      </c>
    </row>
    <row r="33" spans="1:11" ht="60">
      <c r="A33" s="44" t="s">
        <v>32</v>
      </c>
      <c r="B33" s="45">
        <v>94281</v>
      </c>
      <c r="C33" s="45" t="s">
        <v>6</v>
      </c>
      <c r="D33" s="45" t="s">
        <v>5</v>
      </c>
      <c r="E33" s="84" t="s">
        <v>31</v>
      </c>
      <c r="F33" s="44" t="s">
        <v>3</v>
      </c>
      <c r="G33" s="89">
        <f>'[2]MEMORIAL QUANT. CBUQ'!K47</f>
        <v>366</v>
      </c>
      <c r="H33" s="46">
        <v>35.81</v>
      </c>
      <c r="I33" s="46">
        <f t="shared" si="6"/>
        <v>45.489443</v>
      </c>
      <c r="J33" s="57">
        <f t="shared" si="7"/>
        <v>13106.460000000001</v>
      </c>
      <c r="K33" s="56">
        <f t="shared" si="8"/>
        <v>16649.136138</v>
      </c>
    </row>
    <row r="34" spans="1:11" ht="165">
      <c r="A34" s="111" t="s">
        <v>30</v>
      </c>
      <c r="B34" s="2">
        <v>90105</v>
      </c>
      <c r="C34" s="2" t="s">
        <v>6</v>
      </c>
      <c r="D34" s="2" t="s">
        <v>5</v>
      </c>
      <c r="E34" s="62" t="s">
        <v>151</v>
      </c>
      <c r="F34" s="44" t="s">
        <v>25</v>
      </c>
      <c r="G34" s="89">
        <f>'[2]MEMORIAL QUANT. CBUQ'!K48</f>
        <v>24.156</v>
      </c>
      <c r="H34" s="46">
        <v>11.38</v>
      </c>
      <c r="I34" s="46">
        <f t="shared" si="6"/>
        <v>14.456014000000001</v>
      </c>
      <c r="J34" s="57">
        <f t="shared" si="7"/>
        <v>274.89528</v>
      </c>
      <c r="K34" s="56">
        <f t="shared" si="8"/>
        <v>349.199474184</v>
      </c>
    </row>
    <row r="35" spans="1:11" ht="60">
      <c r="A35" s="44" t="s">
        <v>29</v>
      </c>
      <c r="B35" s="45">
        <v>94097</v>
      </c>
      <c r="C35" s="45" t="s">
        <v>6</v>
      </c>
      <c r="D35" s="45" t="s">
        <v>5</v>
      </c>
      <c r="E35" s="84" t="s">
        <v>28</v>
      </c>
      <c r="F35" s="44" t="s">
        <v>27</v>
      </c>
      <c r="G35" s="89">
        <f>'[2]MEMORIAL QUANT. CBUQ'!K49</f>
        <v>161.04</v>
      </c>
      <c r="H35" s="46">
        <v>4.15</v>
      </c>
      <c r="I35" s="46">
        <f t="shared" si="6"/>
        <v>5.271745</v>
      </c>
      <c r="J35" s="57">
        <f t="shared" si="7"/>
        <v>668.316</v>
      </c>
      <c r="K35" s="56">
        <f t="shared" si="8"/>
        <v>848.9618148</v>
      </c>
    </row>
    <row r="36" spans="1:11" ht="45">
      <c r="A36" s="65" t="s">
        <v>26</v>
      </c>
      <c r="B36" s="2">
        <v>95290</v>
      </c>
      <c r="C36" s="2" t="s">
        <v>6</v>
      </c>
      <c r="D36" s="2" t="s">
        <v>5</v>
      </c>
      <c r="E36" s="92" t="s">
        <v>23</v>
      </c>
      <c r="F36" s="111" t="s">
        <v>136</v>
      </c>
      <c r="G36" s="89">
        <f>'[2]MEMORIAL QUANT. CBUQ'!K50</f>
        <v>165.77055000000001</v>
      </c>
      <c r="H36" s="46">
        <v>1.74</v>
      </c>
      <c r="I36" s="46">
        <f t="shared" si="6"/>
        <v>2.210322</v>
      </c>
      <c r="J36" s="57">
        <f t="shared" si="7"/>
        <v>288.440757</v>
      </c>
      <c r="K36" s="56">
        <f t="shared" si="8"/>
        <v>366.40629361710006</v>
      </c>
    </row>
    <row r="37" spans="1:11" ht="30">
      <c r="A37" s="111" t="s">
        <v>24</v>
      </c>
      <c r="B37" s="2">
        <v>7781</v>
      </c>
      <c r="C37" s="2" t="s">
        <v>6</v>
      </c>
      <c r="D37" s="2" t="s">
        <v>10</v>
      </c>
      <c r="E37" s="62" t="s">
        <v>9</v>
      </c>
      <c r="F37" s="111" t="s">
        <v>3</v>
      </c>
      <c r="G37" s="89">
        <f>'[2]MEMORIAL QUANT. CBUQ'!K52</f>
        <v>0</v>
      </c>
      <c r="H37" s="46">
        <v>51.95</v>
      </c>
      <c r="I37" s="46">
        <f t="shared" si="6"/>
        <v>59.23339</v>
      </c>
      <c r="J37" s="57">
        <f t="shared" si="7"/>
        <v>0</v>
      </c>
      <c r="K37" s="56">
        <f t="shared" si="8"/>
        <v>0</v>
      </c>
    </row>
    <row r="38" spans="1:11" ht="165">
      <c r="A38" s="111" t="s">
        <v>21</v>
      </c>
      <c r="B38" s="2">
        <v>90106</v>
      </c>
      <c r="C38" s="2" t="s">
        <v>6</v>
      </c>
      <c r="D38" s="2" t="s">
        <v>5</v>
      </c>
      <c r="E38" s="62" t="s">
        <v>152</v>
      </c>
      <c r="F38" s="111" t="s">
        <v>25</v>
      </c>
      <c r="G38" s="89">
        <f>'[2]MEMORIAL QUANT. CBUQ'!K53</f>
        <v>0</v>
      </c>
      <c r="H38" s="91">
        <v>9.73</v>
      </c>
      <c r="I38" s="46">
        <f t="shared" si="6"/>
        <v>12.360019000000001</v>
      </c>
      <c r="J38" s="57">
        <f t="shared" si="7"/>
        <v>0</v>
      </c>
      <c r="K38" s="56">
        <f t="shared" si="8"/>
        <v>0</v>
      </c>
    </row>
    <row r="39" spans="1:11" ht="60">
      <c r="A39" s="111" t="s">
        <v>18</v>
      </c>
      <c r="B39" s="2">
        <v>94097</v>
      </c>
      <c r="C39" s="2" t="s">
        <v>6</v>
      </c>
      <c r="D39" s="2" t="s">
        <v>5</v>
      </c>
      <c r="E39" s="62" t="s">
        <v>28</v>
      </c>
      <c r="F39" s="111" t="s">
        <v>25</v>
      </c>
      <c r="G39" s="89">
        <f>'[2]MEMORIAL QUANT. CBUQ'!K54</f>
        <v>0</v>
      </c>
      <c r="H39" s="46">
        <v>4.15</v>
      </c>
      <c r="I39" s="46">
        <f t="shared" si="6"/>
        <v>5.271745</v>
      </c>
      <c r="J39" s="57">
        <f t="shared" si="7"/>
        <v>0</v>
      </c>
      <c r="K39" s="56">
        <f t="shared" si="8"/>
        <v>0</v>
      </c>
    </row>
    <row r="40" spans="1:11" ht="90">
      <c r="A40" s="111" t="s">
        <v>16</v>
      </c>
      <c r="B40" s="2">
        <v>93378</v>
      </c>
      <c r="C40" s="2" t="s">
        <v>6</v>
      </c>
      <c r="D40" s="2" t="s">
        <v>5</v>
      </c>
      <c r="E40" s="62" t="s">
        <v>148</v>
      </c>
      <c r="F40" s="111" t="s">
        <v>25</v>
      </c>
      <c r="G40" s="89">
        <f>'[2]MEMORIAL QUANT. CBUQ'!K55</f>
        <v>0</v>
      </c>
      <c r="H40" s="46">
        <v>18.15</v>
      </c>
      <c r="I40" s="46">
        <f t="shared" si="6"/>
        <v>23.055944999999998</v>
      </c>
      <c r="J40" s="57">
        <f t="shared" si="7"/>
        <v>0</v>
      </c>
      <c r="K40" s="56">
        <f t="shared" si="8"/>
        <v>0</v>
      </c>
    </row>
    <row r="41" spans="1:11" ht="90">
      <c r="A41" s="111" t="s">
        <v>13</v>
      </c>
      <c r="B41" s="2">
        <v>92809</v>
      </c>
      <c r="C41" s="2" t="s">
        <v>6</v>
      </c>
      <c r="D41" s="2" t="s">
        <v>5</v>
      </c>
      <c r="E41" s="62" t="s">
        <v>149</v>
      </c>
      <c r="F41" s="111" t="s">
        <v>3</v>
      </c>
      <c r="G41" s="89">
        <f>'[2]MEMORIAL QUANT. CBUQ'!K56</f>
        <v>0</v>
      </c>
      <c r="H41" s="46">
        <v>35.08</v>
      </c>
      <c r="I41" s="46">
        <f t="shared" si="6"/>
        <v>44.562124</v>
      </c>
      <c r="J41" s="57">
        <f t="shared" si="7"/>
        <v>0</v>
      </c>
      <c r="K41" s="56">
        <f t="shared" si="8"/>
        <v>0</v>
      </c>
    </row>
    <row r="42" spans="1:11" ht="45">
      <c r="A42" s="111" t="s">
        <v>11</v>
      </c>
      <c r="B42" s="4">
        <v>95290</v>
      </c>
      <c r="C42" s="2" t="s">
        <v>6</v>
      </c>
      <c r="D42" s="2" t="s">
        <v>5</v>
      </c>
      <c r="E42" s="63" t="s">
        <v>23</v>
      </c>
      <c r="F42" s="3" t="s">
        <v>22</v>
      </c>
      <c r="G42" s="89">
        <f>'[2]MEMORIAL QUANT. CBUQ'!K57</f>
        <v>0</v>
      </c>
      <c r="H42" s="46">
        <v>1.74</v>
      </c>
      <c r="I42" s="46">
        <f t="shared" si="6"/>
        <v>2.210322</v>
      </c>
      <c r="J42" s="57">
        <f t="shared" si="7"/>
        <v>0</v>
      </c>
      <c r="K42" s="56">
        <f t="shared" si="8"/>
        <v>0</v>
      </c>
    </row>
    <row r="43" spans="1:11" ht="30">
      <c r="A43" s="111" t="s">
        <v>8</v>
      </c>
      <c r="B43" s="2">
        <v>7793</v>
      </c>
      <c r="C43" s="2" t="s">
        <v>6</v>
      </c>
      <c r="D43" s="2" t="s">
        <v>10</v>
      </c>
      <c r="E43" s="62" t="s">
        <v>12</v>
      </c>
      <c r="F43" s="111" t="s">
        <v>3</v>
      </c>
      <c r="G43" s="89">
        <f>'[2]MEMORIAL QUANT. CBUQ'!K58</f>
        <v>0</v>
      </c>
      <c r="H43" s="46">
        <v>104.87</v>
      </c>
      <c r="I43" s="46">
        <f t="shared" si="6"/>
        <v>119.57277400000001</v>
      </c>
      <c r="J43" s="57">
        <f t="shared" si="7"/>
        <v>0</v>
      </c>
      <c r="K43" s="56">
        <f t="shared" si="8"/>
        <v>0</v>
      </c>
    </row>
    <row r="44" spans="1:11" ht="165">
      <c r="A44" s="111" t="s">
        <v>7</v>
      </c>
      <c r="B44" s="2">
        <v>90106</v>
      </c>
      <c r="C44" s="2" t="s">
        <v>6</v>
      </c>
      <c r="D44" s="2" t="s">
        <v>5</v>
      </c>
      <c r="E44" s="63" t="s">
        <v>152</v>
      </c>
      <c r="F44" s="3" t="s">
        <v>25</v>
      </c>
      <c r="G44" s="89">
        <f>'[2]MEMORIAL QUANT. CBUQ'!K59</f>
        <v>0</v>
      </c>
      <c r="H44" s="91">
        <v>9.73</v>
      </c>
      <c r="I44" s="46">
        <f t="shared" si="6"/>
        <v>12.360019000000001</v>
      </c>
      <c r="J44" s="57">
        <f t="shared" si="7"/>
        <v>0</v>
      </c>
      <c r="K44" s="56">
        <f t="shared" si="8"/>
        <v>0</v>
      </c>
    </row>
    <row r="45" spans="1:11" ht="60">
      <c r="A45" s="111" t="s">
        <v>138</v>
      </c>
      <c r="B45" s="2">
        <v>94097</v>
      </c>
      <c r="C45" s="2" t="s">
        <v>6</v>
      </c>
      <c r="D45" s="2" t="s">
        <v>5</v>
      </c>
      <c r="E45" s="62" t="s">
        <v>28</v>
      </c>
      <c r="F45" s="111" t="s">
        <v>25</v>
      </c>
      <c r="G45" s="89">
        <f>'[2]MEMORIAL QUANT. CBUQ'!K60</f>
        <v>0</v>
      </c>
      <c r="H45" s="46">
        <v>4.15</v>
      </c>
      <c r="I45" s="46">
        <f t="shared" si="6"/>
        <v>5.271745</v>
      </c>
      <c r="J45" s="57">
        <f t="shared" si="7"/>
        <v>0</v>
      </c>
      <c r="K45" s="56">
        <f t="shared" si="8"/>
        <v>0</v>
      </c>
    </row>
    <row r="46" spans="1:11" ht="90">
      <c r="A46" s="111" t="s">
        <v>139</v>
      </c>
      <c r="B46" s="2">
        <v>93378</v>
      </c>
      <c r="C46" s="2" t="s">
        <v>6</v>
      </c>
      <c r="D46" s="2" t="s">
        <v>5</v>
      </c>
      <c r="E46" s="62" t="s">
        <v>148</v>
      </c>
      <c r="F46" s="111" t="s">
        <v>25</v>
      </c>
      <c r="G46" s="89">
        <f>'[2]MEMORIAL QUANT. CBUQ'!K61</f>
        <v>0</v>
      </c>
      <c r="H46" s="46">
        <v>18.15</v>
      </c>
      <c r="I46" s="46">
        <f t="shared" si="6"/>
        <v>23.055944999999998</v>
      </c>
      <c r="J46" s="57">
        <f t="shared" si="7"/>
        <v>0</v>
      </c>
      <c r="K46" s="56">
        <f t="shared" si="8"/>
        <v>0</v>
      </c>
    </row>
    <row r="47" spans="1:11" ht="90">
      <c r="A47" s="111" t="s">
        <v>140</v>
      </c>
      <c r="B47" s="2">
        <v>92811</v>
      </c>
      <c r="C47" s="2" t="s">
        <v>6</v>
      </c>
      <c r="D47" s="2" t="s">
        <v>5</v>
      </c>
      <c r="E47" s="62" t="s">
        <v>4</v>
      </c>
      <c r="F47" s="111" t="s">
        <v>3</v>
      </c>
      <c r="G47" s="89">
        <f>'[2]MEMORIAL QUANT. CBUQ'!K62</f>
        <v>0</v>
      </c>
      <c r="H47" s="46">
        <v>50.87</v>
      </c>
      <c r="I47" s="46">
        <f t="shared" si="6"/>
        <v>64.620161</v>
      </c>
      <c r="J47" s="57">
        <f t="shared" si="7"/>
        <v>0</v>
      </c>
      <c r="K47" s="56">
        <f t="shared" si="8"/>
        <v>0</v>
      </c>
    </row>
    <row r="48" spans="1:11" ht="45">
      <c r="A48" s="111" t="s">
        <v>141</v>
      </c>
      <c r="B48" s="4">
        <v>95290</v>
      </c>
      <c r="C48" s="2" t="s">
        <v>6</v>
      </c>
      <c r="D48" s="2" t="s">
        <v>5</v>
      </c>
      <c r="E48" s="63" t="s">
        <v>23</v>
      </c>
      <c r="F48" s="3" t="s">
        <v>22</v>
      </c>
      <c r="G48" s="89">
        <f>'[2]MEMORIAL QUANT. CBUQ'!K63</f>
        <v>0</v>
      </c>
      <c r="H48" s="46">
        <v>1.74</v>
      </c>
      <c r="I48" s="46">
        <f t="shared" si="6"/>
        <v>2.210322</v>
      </c>
      <c r="J48" s="57">
        <f t="shared" si="7"/>
        <v>0</v>
      </c>
      <c r="K48" s="56">
        <f t="shared" si="8"/>
        <v>0</v>
      </c>
    </row>
    <row r="49" spans="1:11" ht="75">
      <c r="A49" s="111" t="s">
        <v>142</v>
      </c>
      <c r="B49" s="2">
        <v>83659</v>
      </c>
      <c r="C49" s="2" t="s">
        <v>20</v>
      </c>
      <c r="D49" s="2" t="s">
        <v>5</v>
      </c>
      <c r="E49" s="62" t="s">
        <v>19</v>
      </c>
      <c r="F49" s="111" t="s">
        <v>14</v>
      </c>
      <c r="G49" s="89">
        <f>'[2]MEMORIAL QUANT. CBUQ'!K64</f>
        <v>0</v>
      </c>
      <c r="H49" s="46">
        <v>647.98</v>
      </c>
      <c r="I49" s="46">
        <f t="shared" si="6"/>
        <v>823.128994</v>
      </c>
      <c r="J49" s="57">
        <f t="shared" si="7"/>
        <v>0</v>
      </c>
      <c r="K49" s="56">
        <f t="shared" si="8"/>
        <v>0</v>
      </c>
    </row>
    <row r="50" spans="1:11" ht="75">
      <c r="A50" s="111" t="s">
        <v>143</v>
      </c>
      <c r="B50" s="2" t="s">
        <v>150</v>
      </c>
      <c r="C50" s="2" t="s">
        <v>6</v>
      </c>
      <c r="D50" s="2" t="s">
        <v>5</v>
      </c>
      <c r="E50" s="62" t="s">
        <v>17</v>
      </c>
      <c r="F50" s="111" t="s">
        <v>14</v>
      </c>
      <c r="G50" s="89">
        <f>'[2]MEMORIAL QUANT. CBUQ'!K65</f>
        <v>0</v>
      </c>
      <c r="H50" s="46">
        <v>319.32</v>
      </c>
      <c r="I50" s="46">
        <f t="shared" si="6"/>
        <v>405.632196</v>
      </c>
      <c r="J50" s="57">
        <f t="shared" si="7"/>
        <v>0</v>
      </c>
      <c r="K50" s="56">
        <f t="shared" si="8"/>
        <v>0</v>
      </c>
    </row>
    <row r="51" spans="1:11" ht="60">
      <c r="A51" s="111" t="s">
        <v>144</v>
      </c>
      <c r="B51" s="2">
        <v>21090</v>
      </c>
      <c r="C51" s="2" t="s">
        <v>6</v>
      </c>
      <c r="D51" s="2" t="s">
        <v>10</v>
      </c>
      <c r="E51" s="62" t="s">
        <v>15</v>
      </c>
      <c r="F51" s="111" t="s">
        <v>14</v>
      </c>
      <c r="G51" s="89">
        <f>'[2]MEMORIAL QUANT. CBUQ'!K66</f>
        <v>0</v>
      </c>
      <c r="H51" s="46">
        <v>431.62</v>
      </c>
      <c r="I51" s="46">
        <f t="shared" si="6"/>
        <v>492.133124</v>
      </c>
      <c r="J51" s="57">
        <f t="shared" si="7"/>
        <v>0</v>
      </c>
      <c r="K51" s="56">
        <f t="shared" si="8"/>
        <v>0</v>
      </c>
    </row>
    <row r="52" spans="1:11" ht="15">
      <c r="A52" s="126" t="s">
        <v>2</v>
      </c>
      <c r="B52" s="127"/>
      <c r="C52" s="127"/>
      <c r="D52" s="127"/>
      <c r="E52" s="127"/>
      <c r="F52" s="127"/>
      <c r="G52" s="127"/>
      <c r="H52" s="127"/>
      <c r="I52" s="128"/>
      <c r="J52" s="56">
        <f>SUM(J32:J51)</f>
        <v>25347.392036999998</v>
      </c>
      <c r="K52" s="56">
        <f>SUM(K32:K51)</f>
        <v>32198.7921046011</v>
      </c>
    </row>
    <row r="53" spans="1:11" ht="17.25">
      <c r="A53" s="129" t="s">
        <v>1</v>
      </c>
      <c r="B53" s="129"/>
      <c r="C53" s="129"/>
      <c r="D53" s="129"/>
      <c r="E53" s="129"/>
      <c r="F53" s="129"/>
      <c r="G53" s="129"/>
      <c r="H53" s="129"/>
      <c r="I53" s="102"/>
      <c r="J53" s="146">
        <f>J14+J21+J24+J30+J52</f>
        <v>68624.18958708</v>
      </c>
      <c r="K53" s="147"/>
    </row>
    <row r="54" spans="1:11" ht="17.25">
      <c r="A54" s="129" t="s">
        <v>0</v>
      </c>
      <c r="B54" s="129"/>
      <c r="C54" s="129"/>
      <c r="D54" s="129"/>
      <c r="E54" s="129"/>
      <c r="F54" s="129"/>
      <c r="G54" s="129"/>
      <c r="H54" s="129"/>
      <c r="I54" s="102"/>
      <c r="J54" s="146">
        <f>K14+K21+K24+K30+K52</f>
        <v>87089.30161681773</v>
      </c>
      <c r="K54" s="147"/>
    </row>
  </sheetData>
  <sheetProtection algorithmName="SHA-512" hashValue="nHw0yo6ia+qp+Lmoni3YecgF857AxpmHteF4oDfs+z6YxBZ9hUA8T666nmZeYkXJaii9CAFivqz6r/rQyaFhJQ==" saltValue="9Kg/il7dCzzY9yQriWRhBQ==" spinCount="100000" sheet="1" objects="1" scenarios="1"/>
  <autoFilter ref="A8:K54"/>
  <mergeCells count="15">
    <mergeCell ref="A7:K7"/>
    <mergeCell ref="A1:J1"/>
    <mergeCell ref="A2:J2"/>
    <mergeCell ref="A3:J3"/>
    <mergeCell ref="I4:J4"/>
    <mergeCell ref="I5:J5"/>
    <mergeCell ref="J53:K53"/>
    <mergeCell ref="A54:H54"/>
    <mergeCell ref="J54:K54"/>
    <mergeCell ref="A14:I14"/>
    <mergeCell ref="A21:I21"/>
    <mergeCell ref="A24:I24"/>
    <mergeCell ref="A30:I30"/>
    <mergeCell ref="A52:I52"/>
    <mergeCell ref="A53:H53"/>
  </mergeCells>
  <printOptions/>
  <pageMargins left="0.5118110236220472" right="0.5118110236220472" top="1.3779527559055118" bottom="1.1811023622047245" header="0.31496062992125984" footer="0.31496062992125984"/>
  <pageSetup horizontalDpi="360" verticalDpi="360" orientation="portrait" paperSize="9" scale="61" r:id="rId2"/>
  <headerFooter scaleWithDoc="0">
    <oddHeader>&amp;C&amp;G</oddHeader>
    <oddFooter>&amp;C&amp;G&amp;R&amp;G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6"/>
  <sheetViews>
    <sheetView view="pageBreakPreview" zoomScale="85" zoomScaleSheetLayoutView="85" workbookViewId="0" topLeftCell="A1">
      <selection activeCell="A4" sqref="A4"/>
    </sheetView>
  </sheetViews>
  <sheetFormatPr defaultColWidth="9.140625" defaultRowHeight="15"/>
  <cols>
    <col min="2" max="2" width="25.8515625" style="99" customWidth="1"/>
    <col min="3" max="3" width="13.57421875" style="0" customWidth="1"/>
    <col min="4" max="4" width="18.140625" style="0" customWidth="1"/>
    <col min="5" max="5" width="23.00390625" style="0" customWidth="1"/>
    <col min="6" max="6" width="14.140625" style="0" customWidth="1"/>
    <col min="7" max="8" width="12.8515625" style="0" customWidth="1"/>
    <col min="9" max="9" width="14.00390625" style="0" customWidth="1"/>
    <col min="10" max="10" width="17.421875" style="0" customWidth="1"/>
    <col min="16" max="16" width="10.00390625" style="0" bestFit="1" customWidth="1"/>
  </cols>
  <sheetData>
    <row r="1" spans="1:12" ht="18.75">
      <c r="A1" s="171" t="s">
        <v>94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2"/>
    </row>
    <row r="2" spans="1:12" ht="18.75">
      <c r="A2" s="144" t="s">
        <v>166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5"/>
    </row>
    <row r="3" spans="1:12" ht="18.75">
      <c r="A3" s="144" t="s">
        <v>169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5"/>
    </row>
    <row r="4" spans="1:12" ht="15">
      <c r="A4" s="13"/>
      <c r="B4" s="98"/>
      <c r="C4" s="13"/>
      <c r="D4" s="13"/>
      <c r="E4" s="13"/>
      <c r="F4" s="13"/>
      <c r="G4" s="13"/>
      <c r="H4" s="13"/>
      <c r="I4" s="13"/>
      <c r="J4" s="13"/>
      <c r="K4" s="13"/>
      <c r="L4" s="68"/>
    </row>
    <row r="5" spans="1:12" ht="18.75">
      <c r="A5" s="173" t="str">
        <f>'[2]CBUQ NÃO DESONERADA'!A7:K7</f>
        <v>TV. 3 (Trecho: Entre Rua C e Rua Hermenegildo Alves)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4"/>
    </row>
    <row r="6" spans="1:13" ht="15">
      <c r="A6" s="105" t="s">
        <v>93</v>
      </c>
      <c r="B6" s="182" t="s">
        <v>55</v>
      </c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24"/>
    </row>
    <row r="7" spans="1:13" ht="45">
      <c r="A7" s="183" t="s">
        <v>65</v>
      </c>
      <c r="B7" s="184" t="s">
        <v>61</v>
      </c>
      <c r="C7" s="112" t="s">
        <v>85</v>
      </c>
      <c r="D7" s="112" t="s">
        <v>84</v>
      </c>
      <c r="E7" s="107" t="s">
        <v>90</v>
      </c>
      <c r="F7" s="106" t="s">
        <v>101</v>
      </c>
      <c r="G7" s="107" t="s">
        <v>80</v>
      </c>
      <c r="H7" s="107" t="s">
        <v>81</v>
      </c>
      <c r="I7" s="169" t="s">
        <v>78</v>
      </c>
      <c r="J7" s="160" t="s">
        <v>71</v>
      </c>
      <c r="K7" s="161"/>
      <c r="L7" s="162"/>
      <c r="M7" s="23"/>
    </row>
    <row r="8" spans="1:13" ht="15">
      <c r="A8" s="183"/>
      <c r="B8" s="184"/>
      <c r="C8" s="107" t="s">
        <v>77</v>
      </c>
      <c r="D8" s="107" t="s">
        <v>77</v>
      </c>
      <c r="E8" s="107" t="s">
        <v>77</v>
      </c>
      <c r="F8" s="107" t="s">
        <v>102</v>
      </c>
      <c r="G8" s="107" t="s">
        <v>74</v>
      </c>
      <c r="H8" s="107" t="s">
        <v>89</v>
      </c>
      <c r="I8" s="169"/>
      <c r="J8" s="163"/>
      <c r="K8" s="164"/>
      <c r="L8" s="165"/>
      <c r="M8" s="23"/>
    </row>
    <row r="9" spans="1:13" ht="45.75" customHeight="1">
      <c r="A9" s="111" t="s">
        <v>54</v>
      </c>
      <c r="B9" s="62" t="s">
        <v>53</v>
      </c>
      <c r="C9" s="87">
        <v>5.88</v>
      </c>
      <c r="D9" s="87">
        <v>183</v>
      </c>
      <c r="E9" s="89"/>
      <c r="F9" s="89"/>
      <c r="G9" s="89"/>
      <c r="H9" s="89"/>
      <c r="I9" s="89">
        <f>C9*D9</f>
        <v>1076.04</v>
      </c>
      <c r="J9" s="166" t="s">
        <v>27</v>
      </c>
      <c r="K9" s="167"/>
      <c r="L9" s="168"/>
      <c r="M9" s="23"/>
    </row>
    <row r="10" spans="1:13" ht="97.5" customHeight="1">
      <c r="A10" s="111" t="s">
        <v>52</v>
      </c>
      <c r="B10" s="62" t="s">
        <v>51</v>
      </c>
      <c r="C10" s="108">
        <f>C9</f>
        <v>5.88</v>
      </c>
      <c r="D10" s="108">
        <f>D9</f>
        <v>183</v>
      </c>
      <c r="E10" s="87">
        <v>0.15</v>
      </c>
      <c r="F10" s="89"/>
      <c r="G10" s="89"/>
      <c r="H10" s="89"/>
      <c r="I10" s="89">
        <f>C10*D10*E10</f>
        <v>161.40599999999998</v>
      </c>
      <c r="J10" s="166" t="s">
        <v>25</v>
      </c>
      <c r="K10" s="167"/>
      <c r="L10" s="168"/>
      <c r="M10" s="23"/>
    </row>
    <row r="11" spans="1:13" ht="100.5" customHeight="1">
      <c r="A11" s="111" t="s">
        <v>95</v>
      </c>
      <c r="B11" s="62" t="s">
        <v>98</v>
      </c>
      <c r="C11" s="108">
        <f>C9</f>
        <v>5.88</v>
      </c>
      <c r="D11" s="108">
        <f>D9</f>
        <v>183</v>
      </c>
      <c r="E11" s="108">
        <f>+E10</f>
        <v>0.15</v>
      </c>
      <c r="F11" s="89"/>
      <c r="G11" s="89"/>
      <c r="H11" s="89"/>
      <c r="I11" s="89">
        <f>C11*D11*E11</f>
        <v>161.40599999999998</v>
      </c>
      <c r="J11" s="166" t="s">
        <v>25</v>
      </c>
      <c r="K11" s="167"/>
      <c r="L11" s="168"/>
      <c r="M11" s="23"/>
    </row>
    <row r="12" spans="1:13" ht="78.75" customHeight="1">
      <c r="A12" s="111" t="s">
        <v>96</v>
      </c>
      <c r="B12" s="63" t="s">
        <v>107</v>
      </c>
      <c r="C12" s="89"/>
      <c r="D12" s="89"/>
      <c r="E12" s="89"/>
      <c r="F12" s="89">
        <v>1.6</v>
      </c>
      <c r="G12" s="89">
        <f>I11*F12</f>
        <v>258.2496</v>
      </c>
      <c r="H12" s="87">
        <v>2.76</v>
      </c>
      <c r="I12" s="89">
        <f>G12*H12</f>
        <v>712.7688959999999</v>
      </c>
      <c r="J12" s="166" t="s">
        <v>108</v>
      </c>
      <c r="K12" s="167"/>
      <c r="L12" s="168"/>
      <c r="M12" s="23"/>
    </row>
    <row r="13" spans="1:13" ht="15">
      <c r="A13" s="105" t="s">
        <v>92</v>
      </c>
      <c r="B13" s="179" t="s">
        <v>91</v>
      </c>
      <c r="C13" s="180"/>
      <c r="D13" s="180"/>
      <c r="E13" s="180"/>
      <c r="F13" s="180"/>
      <c r="G13" s="180"/>
      <c r="H13" s="180"/>
      <c r="I13" s="180"/>
      <c r="J13" s="180"/>
      <c r="K13" s="180"/>
      <c r="L13" s="181"/>
      <c r="M13" s="21"/>
    </row>
    <row r="14" spans="1:13" ht="15">
      <c r="A14" s="175" t="s">
        <v>65</v>
      </c>
      <c r="B14" s="177" t="s">
        <v>61</v>
      </c>
      <c r="C14" s="112" t="s">
        <v>85</v>
      </c>
      <c r="D14" s="112" t="s">
        <v>84</v>
      </c>
      <c r="E14" s="112" t="s">
        <v>90</v>
      </c>
      <c r="F14" s="112" t="s">
        <v>80</v>
      </c>
      <c r="G14" s="112" t="s">
        <v>81</v>
      </c>
      <c r="H14" s="175" t="s">
        <v>78</v>
      </c>
      <c r="I14" s="185" t="s">
        <v>71</v>
      </c>
      <c r="J14" s="186"/>
      <c r="K14" s="186"/>
      <c r="L14" s="187"/>
      <c r="M14" s="22"/>
    </row>
    <row r="15" spans="1:13" ht="15">
      <c r="A15" s="176"/>
      <c r="B15" s="178"/>
      <c r="C15" s="112" t="s">
        <v>77</v>
      </c>
      <c r="D15" s="112" t="s">
        <v>77</v>
      </c>
      <c r="E15" s="112" t="s">
        <v>77</v>
      </c>
      <c r="F15" s="112" t="s">
        <v>74</v>
      </c>
      <c r="G15" s="112" t="s">
        <v>89</v>
      </c>
      <c r="H15" s="176"/>
      <c r="I15" s="188"/>
      <c r="J15" s="189"/>
      <c r="K15" s="189"/>
      <c r="L15" s="190"/>
      <c r="M15" s="21"/>
    </row>
    <row r="16" spans="1:13" ht="30">
      <c r="A16" s="111" t="s">
        <v>49</v>
      </c>
      <c r="B16" s="63" t="s">
        <v>100</v>
      </c>
      <c r="C16" s="108">
        <f>+C9-(2*(C46+C47))</f>
        <v>5</v>
      </c>
      <c r="D16" s="108">
        <f>+D9</f>
        <v>183</v>
      </c>
      <c r="E16" s="89"/>
      <c r="F16" s="89"/>
      <c r="G16" s="89"/>
      <c r="H16" s="89">
        <f>C16*D16</f>
        <v>915</v>
      </c>
      <c r="I16" s="166" t="s">
        <v>27</v>
      </c>
      <c r="J16" s="167"/>
      <c r="K16" s="167"/>
      <c r="L16" s="168"/>
      <c r="M16" s="21"/>
    </row>
    <row r="17" spans="1:12" ht="90">
      <c r="A17" s="111" t="s">
        <v>48</v>
      </c>
      <c r="B17" s="63" t="s">
        <v>103</v>
      </c>
      <c r="C17" s="89"/>
      <c r="D17" s="89"/>
      <c r="E17" s="89"/>
      <c r="F17" s="89">
        <f>(0.0012)*H16</f>
        <v>1.0979999999999999</v>
      </c>
      <c r="G17" s="87">
        <v>72</v>
      </c>
      <c r="H17" s="89">
        <f>F17*G17</f>
        <v>79.05599999999998</v>
      </c>
      <c r="I17" s="166" t="s">
        <v>99</v>
      </c>
      <c r="J17" s="167"/>
      <c r="K17" s="167"/>
      <c r="L17" s="168"/>
    </row>
    <row r="18" spans="1:14" ht="75">
      <c r="A18" s="111" t="s">
        <v>47</v>
      </c>
      <c r="B18" s="62" t="s">
        <v>46</v>
      </c>
      <c r="C18" s="108">
        <f>C16</f>
        <v>5</v>
      </c>
      <c r="D18" s="108">
        <f>D16</f>
        <v>183</v>
      </c>
      <c r="E18" s="89">
        <v>0.05</v>
      </c>
      <c r="F18" s="89"/>
      <c r="G18" s="89"/>
      <c r="H18" s="89">
        <f>C18*D18*E18</f>
        <v>45.75</v>
      </c>
      <c r="I18" s="166" t="s">
        <v>25</v>
      </c>
      <c r="J18" s="167"/>
      <c r="K18" s="167"/>
      <c r="L18" s="168"/>
      <c r="N18" s="20"/>
    </row>
    <row r="19" spans="1:12" ht="60">
      <c r="A19" s="111" t="s">
        <v>45</v>
      </c>
      <c r="B19" s="63" t="s">
        <v>44</v>
      </c>
      <c r="C19" s="89"/>
      <c r="D19" s="89"/>
      <c r="E19" s="89"/>
      <c r="F19" s="89">
        <f>H18</f>
        <v>45.75</v>
      </c>
      <c r="G19" s="87">
        <f>G17</f>
        <v>72</v>
      </c>
      <c r="H19" s="89">
        <f>F19*G19</f>
        <v>3294</v>
      </c>
      <c r="I19" s="166" t="s">
        <v>110</v>
      </c>
      <c r="J19" s="167"/>
      <c r="K19" s="167"/>
      <c r="L19" s="168"/>
    </row>
    <row r="20" spans="1:12" ht="15">
      <c r="A20" s="195" t="s">
        <v>65</v>
      </c>
      <c r="B20" s="205" t="s">
        <v>61</v>
      </c>
      <c r="C20" s="107" t="s">
        <v>85</v>
      </c>
      <c r="D20" s="107" t="s">
        <v>112</v>
      </c>
      <c r="E20" s="107" t="s">
        <v>90</v>
      </c>
      <c r="F20" s="107" t="s">
        <v>82</v>
      </c>
      <c r="G20" s="207" t="s">
        <v>78</v>
      </c>
      <c r="H20" s="208"/>
      <c r="I20" s="160" t="s">
        <v>71</v>
      </c>
      <c r="J20" s="161"/>
      <c r="K20" s="161"/>
      <c r="L20" s="162"/>
    </row>
    <row r="21" spans="1:12" ht="15">
      <c r="A21" s="196"/>
      <c r="B21" s="206"/>
      <c r="C21" s="107" t="s">
        <v>77</v>
      </c>
      <c r="D21" s="107" t="s">
        <v>77</v>
      </c>
      <c r="E21" s="107" t="s">
        <v>77</v>
      </c>
      <c r="F21" s="107" t="s">
        <v>71</v>
      </c>
      <c r="G21" s="209"/>
      <c r="H21" s="210"/>
      <c r="I21" s="163"/>
      <c r="J21" s="164"/>
      <c r="K21" s="164"/>
      <c r="L21" s="165"/>
    </row>
    <row r="22" spans="1:12" ht="89.25" customHeight="1">
      <c r="A22" s="111" t="s">
        <v>43</v>
      </c>
      <c r="B22" s="62" t="s">
        <v>111</v>
      </c>
      <c r="C22" s="89">
        <f>C9</f>
        <v>5.88</v>
      </c>
      <c r="D22" s="108">
        <v>0.3</v>
      </c>
      <c r="E22" s="89">
        <v>0.12</v>
      </c>
      <c r="F22" s="87">
        <v>2</v>
      </c>
      <c r="G22" s="211">
        <f>C22*D22*E22*F22</f>
        <v>0.42336</v>
      </c>
      <c r="H22" s="212"/>
      <c r="I22" s="166" t="s">
        <v>25</v>
      </c>
      <c r="J22" s="167"/>
      <c r="K22" s="167"/>
      <c r="L22" s="168"/>
    </row>
    <row r="23" spans="1:12" ht="15">
      <c r="A23" s="105" t="s">
        <v>88</v>
      </c>
      <c r="B23" s="158" t="s">
        <v>42</v>
      </c>
      <c r="C23" s="158"/>
      <c r="D23" s="158"/>
      <c r="E23" s="158"/>
      <c r="F23" s="158"/>
      <c r="G23" s="158"/>
      <c r="H23" s="158"/>
      <c r="I23" s="158"/>
      <c r="J23" s="158"/>
      <c r="K23" s="158"/>
      <c r="L23" s="158"/>
    </row>
    <row r="24" spans="1:12" ht="15">
      <c r="A24" s="191" t="s">
        <v>65</v>
      </c>
      <c r="B24" s="192" t="s">
        <v>61</v>
      </c>
      <c r="C24" s="169" t="s">
        <v>114</v>
      </c>
      <c r="D24" s="169"/>
      <c r="E24" s="169" t="s">
        <v>115</v>
      </c>
      <c r="F24" s="169"/>
      <c r="G24" s="107" t="s">
        <v>112</v>
      </c>
      <c r="H24" s="107" t="s">
        <v>82</v>
      </c>
      <c r="I24" s="169" t="s">
        <v>78</v>
      </c>
      <c r="J24" s="160" t="s">
        <v>71</v>
      </c>
      <c r="K24" s="161"/>
      <c r="L24" s="162"/>
    </row>
    <row r="25" spans="1:12" ht="15">
      <c r="A25" s="191"/>
      <c r="B25" s="192"/>
      <c r="C25" s="169" t="s">
        <v>77</v>
      </c>
      <c r="D25" s="169"/>
      <c r="E25" s="169" t="s">
        <v>77</v>
      </c>
      <c r="F25" s="169"/>
      <c r="G25" s="107" t="s">
        <v>77</v>
      </c>
      <c r="H25" s="107" t="s">
        <v>71</v>
      </c>
      <c r="I25" s="169"/>
      <c r="J25" s="163"/>
      <c r="K25" s="164"/>
      <c r="L25" s="165"/>
    </row>
    <row r="26" spans="1:12" ht="125.25" customHeight="1">
      <c r="A26" s="64" t="s">
        <v>41</v>
      </c>
      <c r="B26" s="62" t="s">
        <v>113</v>
      </c>
      <c r="C26" s="170">
        <v>2.2</v>
      </c>
      <c r="D26" s="170"/>
      <c r="E26" s="170">
        <v>1.2</v>
      </c>
      <c r="F26" s="170"/>
      <c r="G26" s="108">
        <v>1.2</v>
      </c>
      <c r="H26" s="87">
        <v>4</v>
      </c>
      <c r="I26" s="27">
        <f>(((C26+E26)*G26)/2)*H26</f>
        <v>8.16</v>
      </c>
      <c r="J26" s="166" t="s">
        <v>27</v>
      </c>
      <c r="K26" s="167"/>
      <c r="L26" s="168"/>
    </row>
    <row r="27" spans="1:12" ht="15">
      <c r="A27" s="105" t="s">
        <v>87</v>
      </c>
      <c r="B27" s="158" t="s">
        <v>40</v>
      </c>
      <c r="C27" s="158"/>
      <c r="D27" s="158"/>
      <c r="E27" s="158"/>
      <c r="F27" s="158"/>
      <c r="G27" s="158"/>
      <c r="H27" s="158"/>
      <c r="I27" s="158"/>
      <c r="J27" s="158"/>
      <c r="K27" s="158"/>
      <c r="L27" s="158"/>
    </row>
    <row r="28" spans="1:12" ht="15">
      <c r="A28" s="191" t="s">
        <v>65</v>
      </c>
      <c r="B28" s="192" t="s">
        <v>61</v>
      </c>
      <c r="C28" s="107" t="s">
        <v>85</v>
      </c>
      <c r="D28" s="107" t="s">
        <v>84</v>
      </c>
      <c r="E28" s="107" t="s">
        <v>119</v>
      </c>
      <c r="F28" s="107" t="s">
        <v>82</v>
      </c>
      <c r="G28" s="169" t="s">
        <v>78</v>
      </c>
      <c r="H28" s="160" t="s">
        <v>71</v>
      </c>
      <c r="I28" s="161"/>
      <c r="J28" s="161"/>
      <c r="K28" s="161"/>
      <c r="L28" s="162"/>
    </row>
    <row r="29" spans="1:12" ht="15">
      <c r="A29" s="191"/>
      <c r="B29" s="192"/>
      <c r="C29" s="107" t="s">
        <v>77</v>
      </c>
      <c r="D29" s="107" t="s">
        <v>77</v>
      </c>
      <c r="E29" s="107" t="s">
        <v>76</v>
      </c>
      <c r="F29" s="107" t="s">
        <v>76</v>
      </c>
      <c r="G29" s="169"/>
      <c r="H29" s="163"/>
      <c r="I29" s="164"/>
      <c r="J29" s="164"/>
      <c r="K29" s="164"/>
      <c r="L29" s="165"/>
    </row>
    <row r="30" spans="1:12" ht="90">
      <c r="A30" s="5" t="s">
        <v>116</v>
      </c>
      <c r="B30" s="62" t="s">
        <v>118</v>
      </c>
      <c r="C30" s="94">
        <v>0.1</v>
      </c>
      <c r="D30" s="94">
        <f>D9</f>
        <v>183</v>
      </c>
      <c r="E30" s="94" t="s">
        <v>120</v>
      </c>
      <c r="F30" s="86">
        <v>3</v>
      </c>
      <c r="G30" s="94">
        <f>C30*D30*F30</f>
        <v>54.900000000000006</v>
      </c>
      <c r="H30" s="213" t="s">
        <v>27</v>
      </c>
      <c r="I30" s="214"/>
      <c r="J30" s="214"/>
      <c r="K30" s="214"/>
      <c r="L30" s="215"/>
    </row>
    <row r="31" spans="1:12" ht="75">
      <c r="A31" s="111" t="s">
        <v>117</v>
      </c>
      <c r="B31" s="62" t="s">
        <v>121</v>
      </c>
      <c r="C31" s="108">
        <v>0.4</v>
      </c>
      <c r="D31" s="108">
        <v>3</v>
      </c>
      <c r="E31" s="108">
        <f>C9/(2*C31)</f>
        <v>7.35</v>
      </c>
      <c r="F31" s="108">
        <f>ROUNDUP(H26/2,0)</f>
        <v>2</v>
      </c>
      <c r="G31" s="89">
        <f>C31*D31*E31*F31</f>
        <v>17.64</v>
      </c>
      <c r="H31" s="166" t="s">
        <v>27</v>
      </c>
      <c r="I31" s="167"/>
      <c r="J31" s="167"/>
      <c r="K31" s="167"/>
      <c r="L31" s="168"/>
    </row>
    <row r="32" spans="1:12" ht="45">
      <c r="A32" s="111" t="s">
        <v>38</v>
      </c>
      <c r="B32" s="93" t="s">
        <v>122</v>
      </c>
      <c r="C32" s="108">
        <v>0.4</v>
      </c>
      <c r="D32" s="108">
        <f>+E26</f>
        <v>1.2</v>
      </c>
      <c r="E32" s="108" t="s">
        <v>120</v>
      </c>
      <c r="F32" s="108">
        <f>H26</f>
        <v>4</v>
      </c>
      <c r="G32" s="89">
        <f>(D32/C32)*F32</f>
        <v>11.999999999999998</v>
      </c>
      <c r="H32" s="166" t="s">
        <v>27</v>
      </c>
      <c r="I32" s="167"/>
      <c r="J32" s="167"/>
      <c r="K32" s="167"/>
      <c r="L32" s="168"/>
    </row>
    <row r="33" spans="1:12" ht="15">
      <c r="A33" s="195" t="s">
        <v>37</v>
      </c>
      <c r="B33" s="199" t="s">
        <v>61</v>
      </c>
      <c r="C33" s="197" t="s">
        <v>123</v>
      </c>
      <c r="D33" s="197"/>
      <c r="E33" s="198" t="s">
        <v>82</v>
      </c>
      <c r="F33" s="198"/>
      <c r="G33" s="195" t="s">
        <v>78</v>
      </c>
      <c r="H33" s="160" t="s">
        <v>71</v>
      </c>
      <c r="I33" s="161"/>
      <c r="J33" s="161"/>
      <c r="K33" s="161"/>
      <c r="L33" s="162"/>
    </row>
    <row r="34" spans="1:12" ht="15">
      <c r="A34" s="196"/>
      <c r="B34" s="200"/>
      <c r="C34" s="201" t="s">
        <v>27</v>
      </c>
      <c r="D34" s="202"/>
      <c r="E34" s="203" t="s">
        <v>76</v>
      </c>
      <c r="F34" s="204"/>
      <c r="G34" s="196"/>
      <c r="H34" s="163"/>
      <c r="I34" s="164"/>
      <c r="J34" s="164"/>
      <c r="K34" s="164"/>
      <c r="L34" s="165"/>
    </row>
    <row r="35" spans="1:12" ht="75">
      <c r="A35" s="111" t="s">
        <v>124</v>
      </c>
      <c r="B35" s="62" t="s">
        <v>127</v>
      </c>
      <c r="C35" s="216">
        <v>0.3</v>
      </c>
      <c r="D35" s="217"/>
      <c r="E35" s="193">
        <v>1</v>
      </c>
      <c r="F35" s="194"/>
      <c r="G35" s="89">
        <f>+C35*E35</f>
        <v>0.3</v>
      </c>
      <c r="H35" s="166" t="s">
        <v>27</v>
      </c>
      <c r="I35" s="167"/>
      <c r="J35" s="167"/>
      <c r="K35" s="167"/>
      <c r="L35" s="168"/>
    </row>
    <row r="36" spans="1:12" ht="60">
      <c r="A36" s="111" t="s">
        <v>125</v>
      </c>
      <c r="B36" s="62" t="s">
        <v>128</v>
      </c>
      <c r="C36" s="216">
        <v>0.13</v>
      </c>
      <c r="D36" s="217"/>
      <c r="E36" s="193"/>
      <c r="F36" s="194"/>
      <c r="G36" s="89">
        <f aca="true" t="shared" si="0" ref="G36:G38">+C36*E36</f>
        <v>0</v>
      </c>
      <c r="H36" s="166" t="s">
        <v>27</v>
      </c>
      <c r="I36" s="167"/>
      <c r="J36" s="167"/>
      <c r="K36" s="167"/>
      <c r="L36" s="168"/>
    </row>
    <row r="37" spans="1:12" ht="75">
      <c r="A37" s="111" t="s">
        <v>126</v>
      </c>
      <c r="B37" s="62" t="s">
        <v>129</v>
      </c>
      <c r="C37" s="216">
        <v>0.2</v>
      </c>
      <c r="D37" s="217"/>
      <c r="E37" s="193"/>
      <c r="F37" s="194"/>
      <c r="G37" s="89">
        <f t="shared" si="0"/>
        <v>0</v>
      </c>
      <c r="H37" s="166" t="s">
        <v>27</v>
      </c>
      <c r="I37" s="167"/>
      <c r="J37" s="167"/>
      <c r="K37" s="167"/>
      <c r="L37" s="168"/>
    </row>
    <row r="38" spans="1:12" ht="75">
      <c r="A38" s="111" t="s">
        <v>131</v>
      </c>
      <c r="B38" s="62" t="s">
        <v>130</v>
      </c>
      <c r="C38" s="216">
        <v>0.125</v>
      </c>
      <c r="D38" s="217"/>
      <c r="E38" s="193">
        <f>F31</f>
        <v>2</v>
      </c>
      <c r="F38" s="194"/>
      <c r="G38" s="89">
        <f t="shared" si="0"/>
        <v>0.25</v>
      </c>
      <c r="H38" s="166" t="s">
        <v>27</v>
      </c>
      <c r="I38" s="167"/>
      <c r="J38" s="167"/>
      <c r="K38" s="167"/>
      <c r="L38" s="168"/>
    </row>
    <row r="39" spans="1:12" ht="15">
      <c r="A39" s="195" t="s">
        <v>132</v>
      </c>
      <c r="B39" s="199" t="s">
        <v>61</v>
      </c>
      <c r="C39" s="201" t="s">
        <v>112</v>
      </c>
      <c r="D39" s="202"/>
      <c r="E39" s="203" t="s">
        <v>82</v>
      </c>
      <c r="F39" s="204"/>
      <c r="G39" s="195" t="s">
        <v>78</v>
      </c>
      <c r="H39" s="160" t="s">
        <v>71</v>
      </c>
      <c r="I39" s="161"/>
      <c r="J39" s="161"/>
      <c r="K39" s="161"/>
      <c r="L39" s="162"/>
    </row>
    <row r="40" spans="1:12" ht="15">
      <c r="A40" s="196"/>
      <c r="B40" s="200"/>
      <c r="C40" s="201" t="s">
        <v>77</v>
      </c>
      <c r="D40" s="202"/>
      <c r="E40" s="203" t="s">
        <v>71</v>
      </c>
      <c r="F40" s="204"/>
      <c r="G40" s="196"/>
      <c r="H40" s="163"/>
      <c r="I40" s="164"/>
      <c r="J40" s="164"/>
      <c r="K40" s="164"/>
      <c r="L40" s="165"/>
    </row>
    <row r="41" spans="1:12" ht="60">
      <c r="A41" s="111" t="s">
        <v>133</v>
      </c>
      <c r="B41" s="92" t="s">
        <v>153</v>
      </c>
      <c r="C41" s="216">
        <v>2.8</v>
      </c>
      <c r="D41" s="217"/>
      <c r="E41" s="216">
        <f>SUM(E35:F38)</f>
        <v>3</v>
      </c>
      <c r="F41" s="217"/>
      <c r="G41" s="89">
        <f>C41*E41</f>
        <v>8.399999999999999</v>
      </c>
      <c r="H41" s="166" t="s">
        <v>3</v>
      </c>
      <c r="I41" s="167"/>
      <c r="J41" s="167"/>
      <c r="K41" s="167"/>
      <c r="L41" s="168"/>
    </row>
    <row r="42" spans="1:15" ht="15">
      <c r="A42" s="105" t="s">
        <v>86</v>
      </c>
      <c r="B42" s="158" t="s">
        <v>35</v>
      </c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O42" s="11"/>
    </row>
    <row r="43" spans="1:13" ht="30">
      <c r="A43" s="191" t="s">
        <v>65</v>
      </c>
      <c r="B43" s="192" t="s">
        <v>61</v>
      </c>
      <c r="C43" s="107" t="s">
        <v>85</v>
      </c>
      <c r="D43" s="107" t="s">
        <v>84</v>
      </c>
      <c r="E43" s="107" t="s">
        <v>83</v>
      </c>
      <c r="F43" s="107" t="s">
        <v>82</v>
      </c>
      <c r="G43" s="107" t="s">
        <v>81</v>
      </c>
      <c r="H43" s="106" t="s">
        <v>80</v>
      </c>
      <c r="I43" s="106" t="s">
        <v>79</v>
      </c>
      <c r="J43" s="159" t="s">
        <v>104</v>
      </c>
      <c r="K43" s="169" t="s">
        <v>78</v>
      </c>
      <c r="L43" s="169" t="s">
        <v>71</v>
      </c>
      <c r="M43" s="19"/>
    </row>
    <row r="44" spans="1:12" ht="15">
      <c r="A44" s="191"/>
      <c r="B44" s="192"/>
      <c r="C44" s="107" t="s">
        <v>77</v>
      </c>
      <c r="D44" s="107" t="s">
        <v>77</v>
      </c>
      <c r="E44" s="107" t="s">
        <v>77</v>
      </c>
      <c r="F44" s="107" t="s">
        <v>76</v>
      </c>
      <c r="G44" s="107" t="s">
        <v>75</v>
      </c>
      <c r="H44" s="107" t="s">
        <v>74</v>
      </c>
      <c r="I44" s="107" t="s">
        <v>73</v>
      </c>
      <c r="J44" s="159"/>
      <c r="K44" s="169"/>
      <c r="L44" s="169"/>
    </row>
    <row r="45" spans="1:12" ht="15">
      <c r="A45" s="218" t="s">
        <v>134</v>
      </c>
      <c r="B45" s="219"/>
      <c r="C45" s="219"/>
      <c r="D45" s="219"/>
      <c r="E45" s="219"/>
      <c r="F45" s="219"/>
      <c r="G45" s="219"/>
      <c r="H45" s="219"/>
      <c r="I45" s="219"/>
      <c r="J45" s="219"/>
      <c r="K45" s="219"/>
      <c r="L45" s="220"/>
    </row>
    <row r="46" spans="1:12" ht="60">
      <c r="A46" s="64" t="s">
        <v>34</v>
      </c>
      <c r="B46" s="62" t="s">
        <v>33</v>
      </c>
      <c r="C46" s="89">
        <v>0.14</v>
      </c>
      <c r="D46" s="87">
        <f>2*D9</f>
        <v>366</v>
      </c>
      <c r="E46" s="89" t="s">
        <v>120</v>
      </c>
      <c r="F46" s="89" t="s">
        <v>120</v>
      </c>
      <c r="G46" s="89" t="s">
        <v>120</v>
      </c>
      <c r="H46" s="89" t="s">
        <v>120</v>
      </c>
      <c r="I46" s="96" t="s">
        <v>120</v>
      </c>
      <c r="J46" s="96" t="s">
        <v>120</v>
      </c>
      <c r="K46" s="89">
        <f>D46</f>
        <v>366</v>
      </c>
      <c r="L46" s="111" t="s">
        <v>3</v>
      </c>
    </row>
    <row r="47" spans="1:12" ht="60">
      <c r="A47" s="64" t="s">
        <v>32</v>
      </c>
      <c r="B47" s="62" t="s">
        <v>31</v>
      </c>
      <c r="C47" s="89">
        <v>0.3</v>
      </c>
      <c r="D47" s="87">
        <f>D46</f>
        <v>366</v>
      </c>
      <c r="E47" s="89" t="s">
        <v>120</v>
      </c>
      <c r="F47" s="89" t="s">
        <v>120</v>
      </c>
      <c r="G47" s="89" t="s">
        <v>120</v>
      </c>
      <c r="H47" s="89" t="s">
        <v>120</v>
      </c>
      <c r="I47" s="89" t="s">
        <v>120</v>
      </c>
      <c r="J47" s="89" t="s">
        <v>120</v>
      </c>
      <c r="K47" s="89">
        <f>D47</f>
        <v>366</v>
      </c>
      <c r="L47" s="111" t="s">
        <v>3</v>
      </c>
    </row>
    <row r="48" spans="1:12" ht="195">
      <c r="A48" s="64" t="s">
        <v>30</v>
      </c>
      <c r="B48" s="62" t="s">
        <v>151</v>
      </c>
      <c r="C48" s="108">
        <f>C47+C46</f>
        <v>0.44</v>
      </c>
      <c r="D48" s="108">
        <f>D47</f>
        <v>366</v>
      </c>
      <c r="E48" s="108">
        <v>0.15</v>
      </c>
      <c r="F48" s="89" t="s">
        <v>120</v>
      </c>
      <c r="G48" s="89" t="s">
        <v>120</v>
      </c>
      <c r="H48" s="89" t="s">
        <v>120</v>
      </c>
      <c r="I48" s="89" t="s">
        <v>120</v>
      </c>
      <c r="J48" s="89" t="s">
        <v>120</v>
      </c>
      <c r="K48" s="89">
        <f>C48*D48*E48</f>
        <v>24.156</v>
      </c>
      <c r="L48" s="111" t="s">
        <v>25</v>
      </c>
    </row>
    <row r="49" spans="1:12" ht="60">
      <c r="A49" s="64" t="s">
        <v>29</v>
      </c>
      <c r="B49" s="62" t="s">
        <v>28</v>
      </c>
      <c r="C49" s="108">
        <f>C48</f>
        <v>0.44</v>
      </c>
      <c r="D49" s="108">
        <f>D48</f>
        <v>366</v>
      </c>
      <c r="E49" s="89" t="s">
        <v>120</v>
      </c>
      <c r="F49" s="89" t="s">
        <v>120</v>
      </c>
      <c r="G49" s="89" t="s">
        <v>120</v>
      </c>
      <c r="H49" s="89" t="s">
        <v>120</v>
      </c>
      <c r="I49" s="89" t="s">
        <v>120</v>
      </c>
      <c r="J49" s="89" t="s">
        <v>120</v>
      </c>
      <c r="K49" s="95">
        <f>C49*D49</f>
        <v>161.04</v>
      </c>
      <c r="L49" s="73" t="s">
        <v>27</v>
      </c>
    </row>
    <row r="50" spans="1:12" ht="60">
      <c r="A50" s="64" t="s">
        <v>26</v>
      </c>
      <c r="B50" s="62" t="s">
        <v>135</v>
      </c>
      <c r="C50" s="108"/>
      <c r="D50" s="108"/>
      <c r="E50" s="89"/>
      <c r="F50" s="89"/>
      <c r="G50" s="87">
        <v>5.49</v>
      </c>
      <c r="H50" s="89">
        <f>K48*J50</f>
        <v>30.195</v>
      </c>
      <c r="I50" s="89"/>
      <c r="J50" s="89">
        <v>1.25</v>
      </c>
      <c r="K50" s="95">
        <f>G50*H50</f>
        <v>165.77055000000001</v>
      </c>
      <c r="L50" s="73" t="s">
        <v>136</v>
      </c>
    </row>
    <row r="51" spans="1:12" ht="15">
      <c r="A51" s="201" t="s">
        <v>137</v>
      </c>
      <c r="B51" s="221"/>
      <c r="C51" s="221"/>
      <c r="D51" s="221"/>
      <c r="E51" s="221"/>
      <c r="F51" s="221"/>
      <c r="G51" s="221"/>
      <c r="H51" s="221"/>
      <c r="I51" s="221"/>
      <c r="J51" s="221"/>
      <c r="K51" s="221"/>
      <c r="L51" s="202"/>
    </row>
    <row r="52" spans="1:12" ht="45">
      <c r="A52" s="74" t="s">
        <v>24</v>
      </c>
      <c r="B52" s="93" t="s">
        <v>9</v>
      </c>
      <c r="C52" s="76" t="s">
        <v>120</v>
      </c>
      <c r="D52" s="86"/>
      <c r="E52" s="76" t="s">
        <v>120</v>
      </c>
      <c r="F52" s="76" t="s">
        <v>120</v>
      </c>
      <c r="G52" s="76" t="s">
        <v>120</v>
      </c>
      <c r="H52" s="76">
        <f>D52*I52</f>
        <v>0</v>
      </c>
      <c r="I52" s="76">
        <v>0.13</v>
      </c>
      <c r="J52" s="76"/>
      <c r="K52" s="76">
        <f>D52</f>
        <v>0</v>
      </c>
      <c r="L52" s="75" t="s">
        <v>3</v>
      </c>
    </row>
    <row r="53" spans="1:12" ht="225">
      <c r="A53" s="74" t="s">
        <v>21</v>
      </c>
      <c r="B53" s="93" t="s">
        <v>154</v>
      </c>
      <c r="C53" s="76">
        <v>0.9</v>
      </c>
      <c r="D53" s="76">
        <f>D52</f>
        <v>0</v>
      </c>
      <c r="E53" s="76">
        <v>1</v>
      </c>
      <c r="F53" s="76" t="s">
        <v>120</v>
      </c>
      <c r="G53" s="76" t="s">
        <v>120</v>
      </c>
      <c r="H53" s="76" t="s">
        <v>120</v>
      </c>
      <c r="I53" s="76" t="s">
        <v>120</v>
      </c>
      <c r="J53" s="76" t="s">
        <v>120</v>
      </c>
      <c r="K53" s="76">
        <f>C53*D53*E53</f>
        <v>0</v>
      </c>
      <c r="L53" s="75" t="s">
        <v>25</v>
      </c>
    </row>
    <row r="54" spans="1:12" ht="75">
      <c r="A54" s="74" t="s">
        <v>18</v>
      </c>
      <c r="B54" s="93" t="s">
        <v>158</v>
      </c>
      <c r="C54" s="76">
        <v>0.9</v>
      </c>
      <c r="D54" s="76">
        <f>D52</f>
        <v>0</v>
      </c>
      <c r="E54" s="76" t="s">
        <v>120</v>
      </c>
      <c r="F54" s="76" t="s">
        <v>120</v>
      </c>
      <c r="G54" s="76" t="s">
        <v>120</v>
      </c>
      <c r="H54" s="76" t="s">
        <v>120</v>
      </c>
      <c r="I54" s="76" t="s">
        <v>120</v>
      </c>
      <c r="J54" s="76" t="s">
        <v>120</v>
      </c>
      <c r="K54" s="76">
        <f>C54*D54</f>
        <v>0</v>
      </c>
      <c r="L54" s="75" t="s">
        <v>25</v>
      </c>
    </row>
    <row r="55" spans="1:12" ht="105">
      <c r="A55" s="64" t="s">
        <v>16</v>
      </c>
      <c r="B55" s="93" t="s">
        <v>159</v>
      </c>
      <c r="C55" s="108">
        <v>0.9</v>
      </c>
      <c r="D55" s="108">
        <f>D53</f>
        <v>0</v>
      </c>
      <c r="E55" s="108">
        <f>E53</f>
        <v>1</v>
      </c>
      <c r="F55" s="89" t="s">
        <v>120</v>
      </c>
      <c r="G55" s="89" t="s">
        <v>120</v>
      </c>
      <c r="H55" s="89" t="s">
        <v>120</v>
      </c>
      <c r="I55" s="89" t="s">
        <v>120</v>
      </c>
      <c r="J55" s="89" t="s">
        <v>120</v>
      </c>
      <c r="K55" s="95">
        <f>K53-H52</f>
        <v>0</v>
      </c>
      <c r="L55" s="73" t="s">
        <v>25</v>
      </c>
    </row>
    <row r="56" spans="1:12" ht="120">
      <c r="A56" s="64" t="s">
        <v>13</v>
      </c>
      <c r="B56" s="93" t="s">
        <v>160</v>
      </c>
      <c r="C56" s="108" t="s">
        <v>120</v>
      </c>
      <c r="D56" s="108">
        <f>D52</f>
        <v>0</v>
      </c>
      <c r="E56" s="108" t="s">
        <v>120</v>
      </c>
      <c r="F56" s="89" t="s">
        <v>120</v>
      </c>
      <c r="G56" s="89" t="s">
        <v>120</v>
      </c>
      <c r="H56" s="89" t="s">
        <v>120</v>
      </c>
      <c r="I56" s="89" t="s">
        <v>120</v>
      </c>
      <c r="J56" s="89" t="s">
        <v>120</v>
      </c>
      <c r="K56" s="95">
        <f>D56</f>
        <v>0</v>
      </c>
      <c r="L56" s="73" t="s">
        <v>3</v>
      </c>
    </row>
    <row r="57" spans="1:12" ht="60">
      <c r="A57" s="64" t="s">
        <v>11</v>
      </c>
      <c r="B57" s="63" t="s">
        <v>161</v>
      </c>
      <c r="C57" s="89" t="s">
        <v>120</v>
      </c>
      <c r="D57" s="89" t="s">
        <v>120</v>
      </c>
      <c r="E57" s="89" t="s">
        <v>120</v>
      </c>
      <c r="F57" s="89" t="s">
        <v>120</v>
      </c>
      <c r="G57" s="87"/>
      <c r="H57" s="89">
        <f>H52</f>
        <v>0</v>
      </c>
      <c r="I57" s="89" t="s">
        <v>120</v>
      </c>
      <c r="J57" s="89">
        <v>1.25</v>
      </c>
      <c r="K57" s="89">
        <f>G57*H57*J57</f>
        <v>0</v>
      </c>
      <c r="L57" s="111" t="s">
        <v>72</v>
      </c>
    </row>
    <row r="58" spans="1:12" ht="45">
      <c r="A58" s="64" t="s">
        <v>8</v>
      </c>
      <c r="B58" s="62" t="s">
        <v>12</v>
      </c>
      <c r="C58" s="89" t="s">
        <v>120</v>
      </c>
      <c r="D58" s="87"/>
      <c r="E58" s="89" t="s">
        <v>120</v>
      </c>
      <c r="F58" s="89" t="s">
        <v>120</v>
      </c>
      <c r="G58" s="97" t="s">
        <v>120</v>
      </c>
      <c r="H58" s="89">
        <f>D58*I58</f>
        <v>0</v>
      </c>
      <c r="I58" s="89">
        <f>3.14*((0.3)^2)</f>
        <v>0.2826</v>
      </c>
      <c r="J58" s="89" t="s">
        <v>120</v>
      </c>
      <c r="K58" s="89">
        <f>D58</f>
        <v>0</v>
      </c>
      <c r="L58" s="111" t="s">
        <v>3</v>
      </c>
    </row>
    <row r="59" spans="1:12" ht="225">
      <c r="A59" s="64" t="s">
        <v>7</v>
      </c>
      <c r="B59" s="93" t="s">
        <v>155</v>
      </c>
      <c r="C59" s="89">
        <v>1.15</v>
      </c>
      <c r="D59" s="108">
        <f>D58</f>
        <v>0</v>
      </c>
      <c r="E59" s="89">
        <f>0.6+0.6</f>
        <v>1.2</v>
      </c>
      <c r="F59" s="89" t="s">
        <v>120</v>
      </c>
      <c r="G59" s="97" t="s">
        <v>120</v>
      </c>
      <c r="H59" s="89" t="s">
        <v>120</v>
      </c>
      <c r="I59" s="89" t="s">
        <v>120</v>
      </c>
      <c r="J59" s="89" t="s">
        <v>120</v>
      </c>
      <c r="K59" s="89">
        <f>C59*D59*E59</f>
        <v>0</v>
      </c>
      <c r="L59" s="111" t="s">
        <v>25</v>
      </c>
    </row>
    <row r="60" spans="1:12" ht="75">
      <c r="A60" s="64" t="s">
        <v>138</v>
      </c>
      <c r="B60" s="93" t="s">
        <v>162</v>
      </c>
      <c r="C60" s="89">
        <f>C59</f>
        <v>1.15</v>
      </c>
      <c r="D60" s="108">
        <f>D58</f>
        <v>0</v>
      </c>
      <c r="E60" s="89" t="s">
        <v>120</v>
      </c>
      <c r="F60" s="89" t="s">
        <v>120</v>
      </c>
      <c r="G60" s="97" t="s">
        <v>120</v>
      </c>
      <c r="H60" s="89" t="s">
        <v>120</v>
      </c>
      <c r="I60" s="89" t="s">
        <v>120</v>
      </c>
      <c r="J60" s="89" t="s">
        <v>120</v>
      </c>
      <c r="K60" s="89">
        <f>C60*D60</f>
        <v>0</v>
      </c>
      <c r="L60" s="111" t="s">
        <v>27</v>
      </c>
    </row>
    <row r="61" spans="1:12" ht="120">
      <c r="A61" s="64" t="s">
        <v>139</v>
      </c>
      <c r="B61" s="93" t="s">
        <v>163</v>
      </c>
      <c r="C61" s="89">
        <f>C59</f>
        <v>1.15</v>
      </c>
      <c r="D61" s="108">
        <f>D58</f>
        <v>0</v>
      </c>
      <c r="E61" s="89">
        <f>E59</f>
        <v>1.2</v>
      </c>
      <c r="F61" s="89" t="s">
        <v>120</v>
      </c>
      <c r="G61" s="97" t="s">
        <v>120</v>
      </c>
      <c r="H61" s="89" t="s">
        <v>120</v>
      </c>
      <c r="I61" s="89" t="s">
        <v>120</v>
      </c>
      <c r="J61" s="89" t="s">
        <v>120</v>
      </c>
      <c r="K61" s="89">
        <f>(K59)-(H58)</f>
        <v>0</v>
      </c>
      <c r="L61" s="111" t="s">
        <v>25</v>
      </c>
    </row>
    <row r="62" spans="1:12" ht="120">
      <c r="A62" s="64" t="s">
        <v>140</v>
      </c>
      <c r="B62" s="93" t="s">
        <v>164</v>
      </c>
      <c r="C62" s="89" t="s">
        <v>120</v>
      </c>
      <c r="D62" s="108">
        <f>D58</f>
        <v>0</v>
      </c>
      <c r="E62" s="89" t="s">
        <v>120</v>
      </c>
      <c r="F62" s="89" t="s">
        <v>120</v>
      </c>
      <c r="G62" s="97" t="s">
        <v>120</v>
      </c>
      <c r="H62" s="89" t="s">
        <v>120</v>
      </c>
      <c r="I62" s="89" t="s">
        <v>120</v>
      </c>
      <c r="J62" s="89" t="s">
        <v>120</v>
      </c>
      <c r="K62" s="89">
        <f>D62</f>
        <v>0</v>
      </c>
      <c r="L62" s="111" t="s">
        <v>3</v>
      </c>
    </row>
    <row r="63" spans="1:12" ht="60">
      <c r="A63" s="64" t="s">
        <v>141</v>
      </c>
      <c r="B63" s="63" t="s">
        <v>165</v>
      </c>
      <c r="C63" s="89" t="s">
        <v>120</v>
      </c>
      <c r="D63" s="108" t="s">
        <v>120</v>
      </c>
      <c r="E63" s="89" t="s">
        <v>120</v>
      </c>
      <c r="F63" s="89" t="s">
        <v>120</v>
      </c>
      <c r="G63" s="87"/>
      <c r="H63" s="89">
        <f>H58</f>
        <v>0</v>
      </c>
      <c r="I63" s="89" t="s">
        <v>120</v>
      </c>
      <c r="J63" s="89">
        <v>1.25</v>
      </c>
      <c r="K63" s="89">
        <f>G63*H63*J63</f>
        <v>0</v>
      </c>
      <c r="L63" s="111" t="s">
        <v>136</v>
      </c>
    </row>
    <row r="64" spans="1:12" ht="90">
      <c r="A64" s="64" t="s">
        <v>142</v>
      </c>
      <c r="B64" s="62" t="s">
        <v>19</v>
      </c>
      <c r="C64" s="89" t="s">
        <v>120</v>
      </c>
      <c r="D64" s="89" t="s">
        <v>120</v>
      </c>
      <c r="E64" s="89" t="s">
        <v>120</v>
      </c>
      <c r="F64" s="87"/>
      <c r="G64" s="89" t="s">
        <v>120</v>
      </c>
      <c r="H64" s="89" t="s">
        <v>120</v>
      </c>
      <c r="I64" s="89" t="s">
        <v>120</v>
      </c>
      <c r="J64" s="89" t="s">
        <v>120</v>
      </c>
      <c r="K64" s="89">
        <f>F64</f>
        <v>0</v>
      </c>
      <c r="L64" s="111" t="s">
        <v>71</v>
      </c>
    </row>
    <row r="65" spans="1:12" ht="90">
      <c r="A65" s="64" t="s">
        <v>143</v>
      </c>
      <c r="B65" s="62" t="s">
        <v>17</v>
      </c>
      <c r="C65" s="89" t="s">
        <v>120</v>
      </c>
      <c r="D65" s="89" t="s">
        <v>120</v>
      </c>
      <c r="E65" s="89" t="s">
        <v>120</v>
      </c>
      <c r="F65" s="87"/>
      <c r="G65" s="89" t="s">
        <v>120</v>
      </c>
      <c r="H65" s="89" t="s">
        <v>120</v>
      </c>
      <c r="I65" s="89" t="s">
        <v>120</v>
      </c>
      <c r="J65" s="89" t="s">
        <v>120</v>
      </c>
      <c r="K65" s="89">
        <f>F65</f>
        <v>0</v>
      </c>
      <c r="L65" s="111" t="s">
        <v>71</v>
      </c>
    </row>
    <row r="66" spans="1:12" ht="60">
      <c r="A66" s="64" t="s">
        <v>144</v>
      </c>
      <c r="B66" s="62" t="s">
        <v>15</v>
      </c>
      <c r="C66" s="89" t="s">
        <v>120</v>
      </c>
      <c r="D66" s="89" t="s">
        <v>120</v>
      </c>
      <c r="E66" s="89" t="s">
        <v>120</v>
      </c>
      <c r="F66" s="108">
        <f>F65</f>
        <v>0</v>
      </c>
      <c r="G66" s="89" t="s">
        <v>120</v>
      </c>
      <c r="H66" s="89" t="s">
        <v>120</v>
      </c>
      <c r="I66" s="89" t="s">
        <v>120</v>
      </c>
      <c r="J66" s="89" t="s">
        <v>120</v>
      </c>
      <c r="K66" s="89">
        <f>F66</f>
        <v>0</v>
      </c>
      <c r="L66" s="111" t="s">
        <v>71</v>
      </c>
    </row>
  </sheetData>
  <sheetProtection algorithmName="SHA-512" hashValue="LejAUfWZ0Is8KubHV9a4DHjc9bVx3GWQKg/1PgDwMg03CHIE7Oya25w79JjtjRYa5sbliPMhA66ydzWtcxtMAA==" saltValue="R0dEkUro3Mh5Kw5eW61VCQ==" spinCount="100000" sheet="1" objects="1" scenarios="1"/>
  <mergeCells count="87">
    <mergeCell ref="A14:A15"/>
    <mergeCell ref="B14:B15"/>
    <mergeCell ref="H14:H15"/>
    <mergeCell ref="I14:L15"/>
    <mergeCell ref="A1:L1"/>
    <mergeCell ref="A2:L2"/>
    <mergeCell ref="A3:L3"/>
    <mergeCell ref="A5:L5"/>
    <mergeCell ref="B6:L6"/>
    <mergeCell ref="A7:A8"/>
    <mergeCell ref="B7:B8"/>
    <mergeCell ref="I7:I8"/>
    <mergeCell ref="J7:L8"/>
    <mergeCell ref="J9:L9"/>
    <mergeCell ref="J10:L10"/>
    <mergeCell ref="J11:L11"/>
    <mergeCell ref="J12:L12"/>
    <mergeCell ref="B13:L13"/>
    <mergeCell ref="I16:L16"/>
    <mergeCell ref="I17:L17"/>
    <mergeCell ref="I18:L18"/>
    <mergeCell ref="I19:L19"/>
    <mergeCell ref="A20:A21"/>
    <mergeCell ref="B20:B21"/>
    <mergeCell ref="G20:H21"/>
    <mergeCell ref="I20:L21"/>
    <mergeCell ref="A28:A29"/>
    <mergeCell ref="B28:B29"/>
    <mergeCell ref="G28:G29"/>
    <mergeCell ref="H28:L29"/>
    <mergeCell ref="G22:H22"/>
    <mergeCell ref="I22:L22"/>
    <mergeCell ref="B23:L23"/>
    <mergeCell ref="A24:A25"/>
    <mergeCell ref="B24:B25"/>
    <mergeCell ref="C24:D24"/>
    <mergeCell ref="E24:F24"/>
    <mergeCell ref="I24:I25"/>
    <mergeCell ref="J24:L25"/>
    <mergeCell ref="C25:D25"/>
    <mergeCell ref="E25:F25"/>
    <mergeCell ref="C26:D26"/>
    <mergeCell ref="E26:F26"/>
    <mergeCell ref="J26:L26"/>
    <mergeCell ref="B27:L27"/>
    <mergeCell ref="H30:L30"/>
    <mergeCell ref="H31:L31"/>
    <mergeCell ref="H32:L32"/>
    <mergeCell ref="A33:A34"/>
    <mergeCell ref="B33:B34"/>
    <mergeCell ref="C33:D33"/>
    <mergeCell ref="E33:F33"/>
    <mergeCell ref="G33:G34"/>
    <mergeCell ref="H33:L34"/>
    <mergeCell ref="C34:D34"/>
    <mergeCell ref="E34:F34"/>
    <mergeCell ref="C35:D35"/>
    <mergeCell ref="E35:F35"/>
    <mergeCell ref="H35:L35"/>
    <mergeCell ref="C36:D36"/>
    <mergeCell ref="E36:F36"/>
    <mergeCell ref="H36:L36"/>
    <mergeCell ref="H39:L40"/>
    <mergeCell ref="C40:D40"/>
    <mergeCell ref="E40:F40"/>
    <mergeCell ref="C37:D37"/>
    <mergeCell ref="E37:F37"/>
    <mergeCell ref="H37:L37"/>
    <mergeCell ref="C38:D38"/>
    <mergeCell ref="E38:F38"/>
    <mergeCell ref="H38:L38"/>
    <mergeCell ref="A39:A40"/>
    <mergeCell ref="B39:B40"/>
    <mergeCell ref="C39:D39"/>
    <mergeCell ref="E39:F39"/>
    <mergeCell ref="G39:G40"/>
    <mergeCell ref="A45:L45"/>
    <mergeCell ref="A51:L51"/>
    <mergeCell ref="C41:D41"/>
    <mergeCell ref="E41:F41"/>
    <mergeCell ref="H41:L41"/>
    <mergeCell ref="B42:L42"/>
    <mergeCell ref="A43:A44"/>
    <mergeCell ref="B43:B44"/>
    <mergeCell ref="J43:J44"/>
    <mergeCell ref="K43:K44"/>
    <mergeCell ref="L43:L44"/>
  </mergeCells>
  <dataValidations count="1">
    <dataValidation type="decimal" allowBlank="1" showInputMessage="1" showErrorMessage="1" sqref="E10">
      <formula1>0.1</formula1>
      <formula2>0.15</formula2>
    </dataValidation>
  </dataValidations>
  <hyperlinks>
    <hyperlink ref="L49" r:id="rId1" display="m@"/>
  </hyperlinks>
  <printOptions/>
  <pageMargins left="0.5118110236220472" right="0.5118110236220472" top="1.3779527559055118" bottom="1.1811023622047245" header="0.31496062992125984" footer="0.31496062992125984"/>
  <pageSetup horizontalDpi="360" verticalDpi="360" orientation="portrait" paperSize="9" scale="51" r:id="rId5"/>
  <headerFooter scaleWithDoc="0">
    <oddHeader>&amp;C&amp;G</oddHeader>
    <oddFooter>&amp;C&amp;G&amp;R&amp;G</oddFooter>
  </headerFooter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Willian Costa Max</dc:creator>
  <cp:keywords/>
  <dc:description/>
  <cp:lastModifiedBy>Cliente01</cp:lastModifiedBy>
  <cp:lastPrinted>2018-02-26T12:51:31Z</cp:lastPrinted>
  <dcterms:created xsi:type="dcterms:W3CDTF">2017-12-06T10:41:34Z</dcterms:created>
  <dcterms:modified xsi:type="dcterms:W3CDTF">2018-11-28T12:12:24Z</dcterms:modified>
  <cp:category/>
  <cp:version/>
  <cp:contentType/>
  <cp:contentStatus/>
</cp:coreProperties>
</file>