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 activeTab="33"/>
  </bookViews>
  <sheets>
    <sheet name="CBUQ NÃO DESONERADA TV.5" sheetId="2" r:id="rId1"/>
    <sheet name="CBUQ DESONERADA TV.5" sheetId="5" r:id="rId2"/>
    <sheet name="MEMORIAL QUANT. CBUQ TV.5" sheetId="4" r:id="rId3"/>
    <sheet name="CBUQ NÃO DESONERADA TV.4" sheetId="6" r:id="rId4"/>
    <sheet name="CBUQ DESONERADA TV.4" sheetId="7" r:id="rId5"/>
    <sheet name="MEMORIAL QUANT. CBUQ TV.4" sheetId="8" r:id="rId6"/>
    <sheet name="CBUQ NÃO DESONERADA TV.3" sheetId="9" r:id="rId7"/>
    <sheet name="CBUQ DESONERADA TV.3" sheetId="10" r:id="rId8"/>
    <sheet name="MEMORIAL QUANT. CBUQ TV.3" sheetId="11" r:id="rId9"/>
    <sheet name="CBUQ NÃO DESONERADA TV.2" sheetId="12" r:id="rId10"/>
    <sheet name="CBUQ DESONERADA TV.2" sheetId="13" r:id="rId11"/>
    <sheet name="MEMORIAL QUANT. CBUQ TV.2" sheetId="14" r:id="rId12"/>
    <sheet name="CBUQ NÃO DESONERADA TV.1" sheetId="15" r:id="rId13"/>
    <sheet name="CBUQ DESONERADA TV.1" sheetId="16" r:id="rId14"/>
    <sheet name="MEMORIAL QUANT. CBUQ TV.1" sheetId="17" r:id="rId15"/>
    <sheet name="CBUQ NÃO DESONERADA RUA G" sheetId="18" r:id="rId16"/>
    <sheet name="CBUQ DESONERADA RUA G" sheetId="19" r:id="rId17"/>
    <sheet name="MEMORIAL QUANT. CBUQ RUA G" sheetId="20" r:id="rId18"/>
    <sheet name="CBUQ NÃO DESONERADA RUA F" sheetId="21" r:id="rId19"/>
    <sheet name="CBUQ DESONERADA RUA F" sheetId="22" r:id="rId20"/>
    <sheet name="MEMORIAL QUANT. CBUQ RUA F" sheetId="23" r:id="rId21"/>
    <sheet name="CBUQ NÃO DESONERADA RUA E" sheetId="24" r:id="rId22"/>
    <sheet name="CBUQ DESONERADA RUA E" sheetId="25" r:id="rId23"/>
    <sheet name="MEMORIAL QUANT. CBUQ RUA E" sheetId="26" r:id="rId24"/>
    <sheet name="CBUQ NÃO DESONERADA RUA D" sheetId="27" r:id="rId25"/>
    <sheet name="CBUQ DESONERADA RUA D" sheetId="28" r:id="rId26"/>
    <sheet name="MEMORIAL QUANT. CBUQ RUA D" sheetId="29" r:id="rId27"/>
    <sheet name="CBUQ NÃO DESONERADA RUA C" sheetId="30" r:id="rId28"/>
    <sheet name="CBUQ DESONERADA RUA C" sheetId="31" r:id="rId29"/>
    <sheet name="MEMORIAL QUANT. CBUQ RUA C" sheetId="32" r:id="rId30"/>
    <sheet name="CBUQ NÃO DESONERADA RUA B" sheetId="33" r:id="rId31"/>
    <sheet name="CBUQ DESONERADA RUA B" sheetId="34" r:id="rId32"/>
    <sheet name="MEMORIAL QUANT. CBUQ RUA B" sheetId="35" r:id="rId33"/>
    <sheet name="CBUQ NÃO DESONERADA RUA A" sheetId="36" r:id="rId34"/>
    <sheet name="CBUQ DESONERADA RUA A" sheetId="37" r:id="rId35"/>
    <sheet name="MEMORIAL QUANT. CBUQ RUA A" sheetId="38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xlnm._FilterDatabase" localSheetId="34" hidden="1">'CBUQ DESONERADA RUA A'!$A$8:$K$54</definedName>
    <definedName name="_xlnm._FilterDatabase" localSheetId="31" hidden="1">'CBUQ DESONERADA RUA B'!$A$8:$K$54</definedName>
    <definedName name="_xlnm._FilterDatabase" localSheetId="28" hidden="1">'CBUQ DESONERADA RUA C'!$A$8:$K$54</definedName>
    <definedName name="_xlnm._FilterDatabase" localSheetId="25" hidden="1">'CBUQ DESONERADA RUA D'!$A$8:$K$54</definedName>
    <definedName name="_xlnm._FilterDatabase" localSheetId="22" hidden="1">'CBUQ DESONERADA RUA E'!$A$8:$K$54</definedName>
    <definedName name="_xlnm._FilterDatabase" localSheetId="19" hidden="1">'CBUQ DESONERADA RUA F'!$A$8:$K$54</definedName>
    <definedName name="_xlnm._FilterDatabase" localSheetId="16" hidden="1">'CBUQ DESONERADA RUA G'!$A$8:$K$54</definedName>
    <definedName name="_xlnm._FilterDatabase" localSheetId="13" hidden="1">'CBUQ DESONERADA TV.1'!$A$8:$K$54</definedName>
    <definedName name="_xlnm._FilterDatabase" localSheetId="10" hidden="1">'CBUQ DESONERADA TV.2'!$A$8:$K$54</definedName>
    <definedName name="_xlnm._FilterDatabase" localSheetId="7" hidden="1">'CBUQ DESONERADA TV.3'!$A$8:$K$54</definedName>
    <definedName name="_xlnm._FilterDatabase" localSheetId="4" hidden="1">'CBUQ DESONERADA TV.4'!$A$8:$K$54</definedName>
    <definedName name="_xlnm._FilterDatabase" localSheetId="1" hidden="1">'CBUQ DESONERADA TV.5'!$A$8:$K$54</definedName>
    <definedName name="_xlnm._FilterDatabase" localSheetId="33" hidden="1">'CBUQ NÃO DESONERADA RUA A'!$A$8:$K$54</definedName>
    <definedName name="_xlnm._FilterDatabase" localSheetId="30" hidden="1">'CBUQ NÃO DESONERADA RUA B'!$A$8:$K$54</definedName>
    <definedName name="_xlnm._FilterDatabase" localSheetId="27" hidden="1">'CBUQ NÃO DESONERADA RUA C'!$A$8:$K$54</definedName>
    <definedName name="_xlnm._FilterDatabase" localSheetId="24" hidden="1">'CBUQ NÃO DESONERADA RUA D'!$A$8:$K$54</definedName>
    <definedName name="_xlnm._FilterDatabase" localSheetId="21" hidden="1">'CBUQ NÃO DESONERADA RUA E'!$A$8:$K$54</definedName>
    <definedName name="_xlnm._FilterDatabase" localSheetId="18" hidden="1">'CBUQ NÃO DESONERADA RUA F'!$A$8:$K$54</definedName>
    <definedName name="_xlnm._FilterDatabase" localSheetId="15" hidden="1">'CBUQ NÃO DESONERADA RUA G'!$A$8:$K$54</definedName>
    <definedName name="_xlnm._FilterDatabase" localSheetId="12" hidden="1">'CBUQ NÃO DESONERADA TV.1'!$A$8:$K$54</definedName>
    <definedName name="_xlnm._FilterDatabase" localSheetId="9" hidden="1">'CBUQ NÃO DESONERADA TV.2'!$A$8:$K$54</definedName>
    <definedName name="_xlnm._FilterDatabase" localSheetId="6" hidden="1">'CBUQ NÃO DESONERADA TV.3'!$A$8:$K$54</definedName>
    <definedName name="_xlnm._FilterDatabase" localSheetId="3" hidden="1">'CBUQ NÃO DESONERADA TV.4'!$A$8:$K$54</definedName>
    <definedName name="_xlnm._FilterDatabase" localSheetId="0" hidden="1">'CBUQ NÃO DESONERADA TV.5'!$A$8:$K$54</definedName>
    <definedName name="_xlnm._FilterDatabase" localSheetId="35" hidden="1">'MEMORIAL QUANT. CBUQ RUA A'!$A$1:$O$66</definedName>
    <definedName name="_xlnm._FilterDatabase" localSheetId="32" hidden="1">'MEMORIAL QUANT. CBUQ RUA B'!$A$1:$O$66</definedName>
    <definedName name="_xlnm._FilterDatabase" localSheetId="29" hidden="1">'MEMORIAL QUANT. CBUQ RUA C'!$A$1:$O$66</definedName>
    <definedName name="_xlnm._FilterDatabase" localSheetId="26" hidden="1">'MEMORIAL QUANT. CBUQ RUA D'!$A$1:$O$66</definedName>
    <definedName name="_xlnm._FilterDatabase" localSheetId="23" hidden="1">'MEMORIAL QUANT. CBUQ RUA E'!$A$1:$O$66</definedName>
    <definedName name="_xlnm._FilterDatabase" localSheetId="20" hidden="1">'MEMORIAL QUANT. CBUQ RUA F'!$A$1:$O$66</definedName>
    <definedName name="_xlnm._FilterDatabase" localSheetId="17" hidden="1">'MEMORIAL QUANT. CBUQ RUA G'!$A$1:$O$66</definedName>
    <definedName name="_xlnm._FilterDatabase" localSheetId="14" hidden="1">'MEMORIAL QUANT. CBUQ TV.1'!$A$1:$O$66</definedName>
    <definedName name="_xlnm._FilterDatabase" localSheetId="11" hidden="1">'MEMORIAL QUANT. CBUQ TV.2'!$A$1:$O$66</definedName>
    <definedName name="_xlnm._FilterDatabase" localSheetId="8" hidden="1">'MEMORIAL QUANT. CBUQ TV.3'!$A$1:$O$66</definedName>
    <definedName name="_xlnm._FilterDatabase" localSheetId="5" hidden="1">'MEMORIAL QUANT. CBUQ TV.4'!$A$1:$O$66</definedName>
    <definedName name="_xlnm._FilterDatabase" localSheetId="2" hidden="1">'MEMORIAL QUANT. CBUQ TV.5'!$A$1:$O$66</definedName>
    <definedName name="_xlnm.Print_Titles" localSheetId="34">'CBUQ DESONERADA RUA A'!$1:$8</definedName>
    <definedName name="_xlnm.Print_Titles" localSheetId="31">'CBUQ DESONERADA RUA B'!$1:$8</definedName>
    <definedName name="_xlnm.Print_Titles" localSheetId="28">'CBUQ DESONERADA RUA C'!$1:$8</definedName>
    <definedName name="_xlnm.Print_Titles" localSheetId="25">'CBUQ DESONERADA RUA D'!$1:$8</definedName>
    <definedName name="_xlnm.Print_Titles" localSheetId="22">'CBUQ DESONERADA RUA E'!$1:$8</definedName>
    <definedName name="_xlnm.Print_Titles" localSheetId="19">'CBUQ DESONERADA RUA F'!$1:$8</definedName>
    <definedName name="_xlnm.Print_Titles" localSheetId="16">'CBUQ DESONERADA RUA G'!$1:$8</definedName>
    <definedName name="_xlnm.Print_Titles" localSheetId="13">'CBUQ DESONERADA TV.1'!$1:$8</definedName>
    <definedName name="_xlnm.Print_Titles" localSheetId="10">'CBUQ DESONERADA TV.2'!$1:$8</definedName>
    <definedName name="_xlnm.Print_Titles" localSheetId="7">'CBUQ DESONERADA TV.3'!$1:$8</definedName>
    <definedName name="_xlnm.Print_Titles" localSheetId="4">'CBUQ DESONERADA TV.4'!$1:$8</definedName>
    <definedName name="_xlnm.Print_Titles" localSheetId="1">'CBUQ DESONERADA TV.5'!$1:$8</definedName>
    <definedName name="_xlnm.Print_Titles" localSheetId="33">'CBUQ NÃO DESONERADA RUA A'!$1:$8</definedName>
    <definedName name="_xlnm.Print_Titles" localSheetId="30">'CBUQ NÃO DESONERADA RUA B'!$1:$8</definedName>
    <definedName name="_xlnm.Print_Titles" localSheetId="27">'CBUQ NÃO DESONERADA RUA C'!$1:$8</definedName>
    <definedName name="_xlnm.Print_Titles" localSheetId="24">'CBUQ NÃO DESONERADA RUA D'!$1:$8</definedName>
    <definedName name="_xlnm.Print_Titles" localSheetId="21">'CBUQ NÃO DESONERADA RUA E'!$1:$8</definedName>
    <definedName name="_xlnm.Print_Titles" localSheetId="18">'CBUQ NÃO DESONERADA RUA F'!$1:$8</definedName>
    <definedName name="_xlnm.Print_Titles" localSheetId="15">'CBUQ NÃO DESONERADA RUA G'!$1:$8</definedName>
    <definedName name="_xlnm.Print_Titles" localSheetId="12">'CBUQ NÃO DESONERADA TV.1'!$1:$8</definedName>
    <definedName name="_xlnm.Print_Titles" localSheetId="9">'CBUQ NÃO DESONERADA TV.2'!$1:$8</definedName>
    <definedName name="_xlnm.Print_Titles" localSheetId="6">'CBUQ NÃO DESONERADA TV.3'!$1:$8</definedName>
    <definedName name="_xlnm.Print_Titles" localSheetId="3">'CBUQ NÃO DESONERADA TV.4'!$1:$8</definedName>
    <definedName name="_xlnm.Print_Titles" localSheetId="0">'CBUQ NÃO DESONERADA TV.5'!$1:$8</definedName>
    <definedName name="_xlnm.Print_Titles" localSheetId="35">'MEMORIAL QUANT. CBUQ RUA A'!$1:$5</definedName>
    <definedName name="_xlnm.Print_Titles" localSheetId="32">'MEMORIAL QUANT. CBUQ RUA B'!$1:$5</definedName>
    <definedName name="_xlnm.Print_Titles" localSheetId="29">'MEMORIAL QUANT. CBUQ RUA C'!$1:$5</definedName>
    <definedName name="_xlnm.Print_Titles" localSheetId="26">'MEMORIAL QUANT. CBUQ RUA D'!$1:$5</definedName>
    <definedName name="_xlnm.Print_Titles" localSheetId="23">'MEMORIAL QUANT. CBUQ RUA E'!$1:$5</definedName>
    <definedName name="_xlnm.Print_Titles" localSheetId="20">'MEMORIAL QUANT. CBUQ RUA F'!$1:$5</definedName>
    <definedName name="_xlnm.Print_Titles" localSheetId="17">'MEMORIAL QUANT. CBUQ RUA G'!$1:$5</definedName>
    <definedName name="_xlnm.Print_Titles" localSheetId="14">'MEMORIAL QUANT. CBUQ TV.1'!$1:$5</definedName>
    <definedName name="_xlnm.Print_Titles" localSheetId="11">'MEMORIAL QUANT. CBUQ TV.2'!$1:$5</definedName>
    <definedName name="_xlnm.Print_Titles" localSheetId="8">'MEMORIAL QUANT. CBUQ TV.3'!$1:$5</definedName>
    <definedName name="_xlnm.Print_Titles" localSheetId="5">'MEMORIAL QUANT. CBUQ TV.4'!$1:$5</definedName>
    <definedName name="_xlnm.Print_Titles" localSheetId="2">'MEMORIAL QUANT. CBUQ TV.5'!$1:$5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38" l="1"/>
  <c r="K66" i="38" s="1"/>
  <c r="K65" i="38"/>
  <c r="K64" i="38"/>
  <c r="D62" i="38"/>
  <c r="K62" i="38" s="1"/>
  <c r="E61" i="38"/>
  <c r="D61" i="38"/>
  <c r="C61" i="38"/>
  <c r="D60" i="38"/>
  <c r="K60" i="38" s="1"/>
  <c r="C60" i="38"/>
  <c r="E59" i="38"/>
  <c r="D59" i="38"/>
  <c r="K59" i="38" s="1"/>
  <c r="K58" i="38"/>
  <c r="I58" i="38"/>
  <c r="H58" i="38" s="1"/>
  <c r="H63" i="38" s="1"/>
  <c r="K63" i="38" s="1"/>
  <c r="K56" i="38"/>
  <c r="D56" i="38"/>
  <c r="E55" i="38"/>
  <c r="D54" i="38"/>
  <c r="K54" i="38" s="1"/>
  <c r="D53" i="38"/>
  <c r="K53" i="38" s="1"/>
  <c r="K55" i="38" s="1"/>
  <c r="K52" i="38"/>
  <c r="H52" i="38"/>
  <c r="H57" i="38" s="1"/>
  <c r="K57" i="38" s="1"/>
  <c r="C48" i="38"/>
  <c r="C49" i="38" s="1"/>
  <c r="D46" i="38"/>
  <c r="K46" i="38" s="1"/>
  <c r="G37" i="38"/>
  <c r="G36" i="38"/>
  <c r="G35" i="38"/>
  <c r="G32" i="38"/>
  <c r="F32" i="38"/>
  <c r="D32" i="38"/>
  <c r="F31" i="38"/>
  <c r="G31" i="38" s="1"/>
  <c r="E31" i="38"/>
  <c r="G30" i="38"/>
  <c r="D30" i="38"/>
  <c r="I26" i="38"/>
  <c r="C22" i="38"/>
  <c r="G22" i="38" s="1"/>
  <c r="G19" i="38"/>
  <c r="C18" i="38"/>
  <c r="H18" i="38" s="1"/>
  <c r="F19" i="38" s="1"/>
  <c r="H19" i="38" s="1"/>
  <c r="D16" i="38"/>
  <c r="D18" i="38" s="1"/>
  <c r="C16" i="38"/>
  <c r="I11" i="38"/>
  <c r="G12" i="38" s="1"/>
  <c r="I12" i="38" s="1"/>
  <c r="E11" i="38"/>
  <c r="D11" i="38"/>
  <c r="C11" i="38"/>
  <c r="I10" i="38"/>
  <c r="D10" i="38"/>
  <c r="C10" i="38"/>
  <c r="I9" i="38"/>
  <c r="A5" i="38"/>
  <c r="I51" i="37"/>
  <c r="K51" i="37" s="1"/>
  <c r="G51" i="37"/>
  <c r="J51" i="37" s="1"/>
  <c r="I50" i="37"/>
  <c r="K50" i="37" s="1"/>
  <c r="G50" i="37"/>
  <c r="J50" i="37" s="1"/>
  <c r="I49" i="37"/>
  <c r="K49" i="37" s="1"/>
  <c r="G49" i="37"/>
  <c r="J49" i="37" s="1"/>
  <c r="I48" i="37"/>
  <c r="K48" i="37" s="1"/>
  <c r="G48" i="37"/>
  <c r="J48" i="37" s="1"/>
  <c r="I47" i="37"/>
  <c r="K47" i="37" s="1"/>
  <c r="G47" i="37"/>
  <c r="J47" i="37" s="1"/>
  <c r="I46" i="37"/>
  <c r="K46" i="37" s="1"/>
  <c r="G46" i="37"/>
  <c r="J46" i="37" s="1"/>
  <c r="I45" i="37"/>
  <c r="K45" i="37" s="1"/>
  <c r="G45" i="37"/>
  <c r="J45" i="37" s="1"/>
  <c r="I44" i="37"/>
  <c r="K44" i="37" s="1"/>
  <c r="G44" i="37"/>
  <c r="J44" i="37" s="1"/>
  <c r="I43" i="37"/>
  <c r="K43" i="37" s="1"/>
  <c r="G43" i="37"/>
  <c r="J43" i="37" s="1"/>
  <c r="I42" i="37"/>
  <c r="K42" i="37" s="1"/>
  <c r="G42" i="37"/>
  <c r="J42" i="37" s="1"/>
  <c r="I41" i="37"/>
  <c r="K41" i="37" s="1"/>
  <c r="G41" i="37"/>
  <c r="J41" i="37" s="1"/>
  <c r="I40" i="37"/>
  <c r="K40" i="37" s="1"/>
  <c r="G40" i="37"/>
  <c r="J40" i="37" s="1"/>
  <c r="I39" i="37"/>
  <c r="K39" i="37" s="1"/>
  <c r="G39" i="37"/>
  <c r="J39" i="37" s="1"/>
  <c r="I38" i="37"/>
  <c r="K38" i="37" s="1"/>
  <c r="G38" i="37"/>
  <c r="J38" i="37" s="1"/>
  <c r="I37" i="37"/>
  <c r="K37" i="37" s="1"/>
  <c r="G37" i="37"/>
  <c r="J37" i="37" s="1"/>
  <c r="I36" i="37"/>
  <c r="K36" i="37" s="1"/>
  <c r="G36" i="37"/>
  <c r="J36" i="37" s="1"/>
  <c r="I35" i="37"/>
  <c r="K35" i="37" s="1"/>
  <c r="G35" i="37"/>
  <c r="J35" i="37" s="1"/>
  <c r="I34" i="37"/>
  <c r="K34" i="37" s="1"/>
  <c r="G34" i="37"/>
  <c r="J34" i="37" s="1"/>
  <c r="I33" i="37"/>
  <c r="K33" i="37" s="1"/>
  <c r="G33" i="37"/>
  <c r="J33" i="37" s="1"/>
  <c r="I32" i="37"/>
  <c r="K32" i="37" s="1"/>
  <c r="K52" i="37" s="1"/>
  <c r="G32" i="37"/>
  <c r="J32" i="37" s="1"/>
  <c r="J52" i="37" s="1"/>
  <c r="K29" i="37"/>
  <c r="J29" i="37"/>
  <c r="I29" i="37"/>
  <c r="G29" i="37"/>
  <c r="K28" i="37"/>
  <c r="J28" i="37"/>
  <c r="I28" i="37"/>
  <c r="G28" i="37"/>
  <c r="K27" i="37"/>
  <c r="J27" i="37"/>
  <c r="I27" i="37"/>
  <c r="G27" i="37"/>
  <c r="K26" i="37"/>
  <c r="K30" i="37" s="1"/>
  <c r="J26" i="37"/>
  <c r="J30" i="37" s="1"/>
  <c r="I26" i="37"/>
  <c r="G26" i="37"/>
  <c r="I23" i="37"/>
  <c r="G23" i="37"/>
  <c r="K23" i="37" s="1"/>
  <c r="K24" i="37" s="1"/>
  <c r="K20" i="37"/>
  <c r="J20" i="37"/>
  <c r="I20" i="37"/>
  <c r="G20" i="37"/>
  <c r="K19" i="37"/>
  <c r="J19" i="37"/>
  <c r="I19" i="37"/>
  <c r="G19" i="37"/>
  <c r="K18" i="37"/>
  <c r="J18" i="37"/>
  <c r="I18" i="37"/>
  <c r="G18" i="37"/>
  <c r="K17" i="37"/>
  <c r="J17" i="37"/>
  <c r="I17" i="37"/>
  <c r="G17" i="37"/>
  <c r="K16" i="37"/>
  <c r="K21" i="37" s="1"/>
  <c r="J16" i="37"/>
  <c r="J21" i="37" s="1"/>
  <c r="I16" i="37"/>
  <c r="G16" i="37"/>
  <c r="I13" i="37"/>
  <c r="K13" i="37" s="1"/>
  <c r="G13" i="37"/>
  <c r="J13" i="37" s="1"/>
  <c r="I12" i="37"/>
  <c r="K12" i="37" s="1"/>
  <c r="G12" i="37"/>
  <c r="J12" i="37" s="1"/>
  <c r="I11" i="37"/>
  <c r="K11" i="37" s="1"/>
  <c r="G11" i="37"/>
  <c r="J11" i="37" s="1"/>
  <c r="I10" i="37"/>
  <c r="K10" i="37" s="1"/>
  <c r="G10" i="37"/>
  <c r="J10" i="37" s="1"/>
  <c r="A7" i="37"/>
  <c r="A2" i="37"/>
  <c r="I51" i="36"/>
  <c r="K51" i="36" s="1"/>
  <c r="G51" i="36"/>
  <c r="J51" i="36" s="1"/>
  <c r="I50" i="36"/>
  <c r="K50" i="36" s="1"/>
  <c r="G50" i="36"/>
  <c r="J50" i="36" s="1"/>
  <c r="I49" i="36"/>
  <c r="K49" i="36" s="1"/>
  <c r="G49" i="36"/>
  <c r="J49" i="36" s="1"/>
  <c r="I48" i="36"/>
  <c r="G48" i="36"/>
  <c r="K48" i="36" s="1"/>
  <c r="I47" i="36"/>
  <c r="G47" i="36"/>
  <c r="K47" i="36" s="1"/>
  <c r="I46" i="36"/>
  <c r="G46" i="36"/>
  <c r="K46" i="36" s="1"/>
  <c r="I45" i="36"/>
  <c r="G45" i="36"/>
  <c r="K45" i="36" s="1"/>
  <c r="I44" i="36"/>
  <c r="G44" i="36"/>
  <c r="K44" i="36" s="1"/>
  <c r="I43" i="36"/>
  <c r="G43" i="36"/>
  <c r="K43" i="36" s="1"/>
  <c r="I42" i="36"/>
  <c r="G42" i="36"/>
  <c r="K42" i="36" s="1"/>
  <c r="I41" i="36"/>
  <c r="G41" i="36"/>
  <c r="K41" i="36" s="1"/>
  <c r="I40" i="36"/>
  <c r="G40" i="36"/>
  <c r="K40" i="36" s="1"/>
  <c r="I39" i="36"/>
  <c r="G39" i="36"/>
  <c r="K39" i="36" s="1"/>
  <c r="I38" i="36"/>
  <c r="G38" i="36"/>
  <c r="K38" i="36" s="1"/>
  <c r="I37" i="36"/>
  <c r="G37" i="36"/>
  <c r="K37" i="36" s="1"/>
  <c r="I36" i="36"/>
  <c r="G36" i="36"/>
  <c r="K36" i="36" s="1"/>
  <c r="I35" i="36"/>
  <c r="K35" i="36" s="1"/>
  <c r="G35" i="36"/>
  <c r="J35" i="36" s="1"/>
  <c r="I34" i="36"/>
  <c r="K34" i="36" s="1"/>
  <c r="G34" i="36"/>
  <c r="J34" i="36" s="1"/>
  <c r="I33" i="36"/>
  <c r="K33" i="36" s="1"/>
  <c r="G33" i="36"/>
  <c r="J33" i="36" s="1"/>
  <c r="I32" i="36"/>
  <c r="K32" i="36" s="1"/>
  <c r="G32" i="36"/>
  <c r="J32" i="36" s="1"/>
  <c r="K29" i="36"/>
  <c r="J29" i="36"/>
  <c r="I29" i="36"/>
  <c r="G29" i="36"/>
  <c r="K28" i="36"/>
  <c r="J28" i="36"/>
  <c r="I28" i="36"/>
  <c r="G28" i="36"/>
  <c r="I27" i="36"/>
  <c r="G27" i="36"/>
  <c r="I26" i="36"/>
  <c r="K26" i="36" s="1"/>
  <c r="K30" i="36" s="1"/>
  <c r="G26" i="36"/>
  <c r="J26" i="36" s="1"/>
  <c r="J30" i="36" s="1"/>
  <c r="K23" i="36"/>
  <c r="K24" i="36" s="1"/>
  <c r="J23" i="36"/>
  <c r="J24" i="36" s="1"/>
  <c r="I23" i="36"/>
  <c r="G23" i="36"/>
  <c r="I20" i="36"/>
  <c r="K20" i="36" s="1"/>
  <c r="G20" i="36"/>
  <c r="J20" i="36" s="1"/>
  <c r="I19" i="36"/>
  <c r="K19" i="36" s="1"/>
  <c r="G19" i="36"/>
  <c r="J19" i="36" s="1"/>
  <c r="I18" i="36"/>
  <c r="K18" i="36" s="1"/>
  <c r="G18" i="36"/>
  <c r="J18" i="36" s="1"/>
  <c r="I17" i="36"/>
  <c r="K17" i="36" s="1"/>
  <c r="G17" i="36"/>
  <c r="J17" i="36" s="1"/>
  <c r="I16" i="36"/>
  <c r="K16" i="36" s="1"/>
  <c r="G16" i="36"/>
  <c r="J16" i="36" s="1"/>
  <c r="K13" i="36"/>
  <c r="J13" i="36"/>
  <c r="I13" i="36"/>
  <c r="G13" i="36"/>
  <c r="K12" i="36"/>
  <c r="J12" i="36"/>
  <c r="I12" i="36"/>
  <c r="G12" i="36"/>
  <c r="K11" i="36"/>
  <c r="J11" i="36"/>
  <c r="I11" i="36"/>
  <c r="G11" i="36"/>
  <c r="K10" i="36"/>
  <c r="K14" i="36" s="1"/>
  <c r="J10" i="36"/>
  <c r="J14" i="36" s="1"/>
  <c r="I10" i="36"/>
  <c r="G10" i="36"/>
  <c r="F66" i="35"/>
  <c r="K66" i="35" s="1"/>
  <c r="K65" i="35"/>
  <c r="K64" i="35"/>
  <c r="D62" i="35"/>
  <c r="K62" i="35" s="1"/>
  <c r="E61" i="35"/>
  <c r="D61" i="35"/>
  <c r="C61" i="35"/>
  <c r="D60" i="35"/>
  <c r="C60" i="35"/>
  <c r="K60" i="35" s="1"/>
  <c r="K59" i="35"/>
  <c r="E59" i="35"/>
  <c r="D59" i="35"/>
  <c r="K58" i="35"/>
  <c r="I58" i="35"/>
  <c r="H58" i="35" s="1"/>
  <c r="H63" i="35" s="1"/>
  <c r="K63" i="35" s="1"/>
  <c r="H57" i="35"/>
  <c r="K57" i="35" s="1"/>
  <c r="K56" i="35"/>
  <c r="D56" i="35"/>
  <c r="E55" i="35"/>
  <c r="D54" i="35"/>
  <c r="K54" i="35" s="1"/>
  <c r="D53" i="35"/>
  <c r="K53" i="35" s="1"/>
  <c r="K55" i="35" s="1"/>
  <c r="K52" i="35"/>
  <c r="H52" i="35"/>
  <c r="C49" i="35"/>
  <c r="C48" i="35"/>
  <c r="D47" i="35"/>
  <c r="D48" i="35" s="1"/>
  <c r="D46" i="35"/>
  <c r="K46" i="35" s="1"/>
  <c r="G37" i="35"/>
  <c r="G36" i="35"/>
  <c r="G35" i="35"/>
  <c r="F32" i="35"/>
  <c r="D32" i="35"/>
  <c r="G32" i="35" s="1"/>
  <c r="F31" i="35"/>
  <c r="E38" i="35" s="1"/>
  <c r="E31" i="35"/>
  <c r="G31" i="35" s="1"/>
  <c r="G30" i="35"/>
  <c r="D30" i="35"/>
  <c r="I26" i="35"/>
  <c r="C22" i="35"/>
  <c r="G22" i="35" s="1"/>
  <c r="G19" i="35"/>
  <c r="D16" i="35"/>
  <c r="D18" i="35" s="1"/>
  <c r="C16" i="35"/>
  <c r="H16" i="35" s="1"/>
  <c r="F17" i="35" s="1"/>
  <c r="H17" i="35" s="1"/>
  <c r="E11" i="35"/>
  <c r="D11" i="35"/>
  <c r="I11" i="35" s="1"/>
  <c r="G12" i="35" s="1"/>
  <c r="I12" i="35" s="1"/>
  <c r="C11" i="35"/>
  <c r="D10" i="35"/>
  <c r="C10" i="35"/>
  <c r="I10" i="35" s="1"/>
  <c r="I9" i="35"/>
  <c r="A5" i="35"/>
  <c r="J51" i="34"/>
  <c r="I51" i="34"/>
  <c r="G51" i="34"/>
  <c r="K51" i="34" s="1"/>
  <c r="J50" i="34"/>
  <c r="I50" i="34"/>
  <c r="G50" i="34"/>
  <c r="K50" i="34" s="1"/>
  <c r="J49" i="34"/>
  <c r="I49" i="34"/>
  <c r="G49" i="34"/>
  <c r="K49" i="34" s="1"/>
  <c r="J48" i="34"/>
  <c r="I48" i="34"/>
  <c r="G48" i="34"/>
  <c r="K48" i="34" s="1"/>
  <c r="J47" i="34"/>
  <c r="I47" i="34"/>
  <c r="G47" i="34"/>
  <c r="K47" i="34" s="1"/>
  <c r="J46" i="34"/>
  <c r="I46" i="34"/>
  <c r="G46" i="34"/>
  <c r="K46" i="34" s="1"/>
  <c r="J45" i="34"/>
  <c r="I45" i="34"/>
  <c r="G45" i="34"/>
  <c r="K45" i="34" s="1"/>
  <c r="J44" i="34"/>
  <c r="I44" i="34"/>
  <c r="G44" i="34"/>
  <c r="K44" i="34" s="1"/>
  <c r="J43" i="34"/>
  <c r="I43" i="34"/>
  <c r="G43" i="34"/>
  <c r="K43" i="34" s="1"/>
  <c r="J42" i="34"/>
  <c r="I42" i="34"/>
  <c r="G42" i="34"/>
  <c r="K42" i="34" s="1"/>
  <c r="J41" i="34"/>
  <c r="I41" i="34"/>
  <c r="G41" i="34"/>
  <c r="K41" i="34" s="1"/>
  <c r="J40" i="34"/>
  <c r="I40" i="34"/>
  <c r="G40" i="34"/>
  <c r="K40" i="34" s="1"/>
  <c r="J39" i="34"/>
  <c r="I39" i="34"/>
  <c r="G39" i="34"/>
  <c r="K39" i="34" s="1"/>
  <c r="J38" i="34"/>
  <c r="I38" i="34"/>
  <c r="G38" i="34"/>
  <c r="K38" i="34" s="1"/>
  <c r="J37" i="34"/>
  <c r="I37" i="34"/>
  <c r="G37" i="34"/>
  <c r="K37" i="34" s="1"/>
  <c r="J36" i="34"/>
  <c r="I36" i="34"/>
  <c r="G36" i="34"/>
  <c r="K36" i="34" s="1"/>
  <c r="J35" i="34"/>
  <c r="I35" i="34"/>
  <c r="G35" i="34"/>
  <c r="K35" i="34" s="1"/>
  <c r="J34" i="34"/>
  <c r="I34" i="34"/>
  <c r="G34" i="34"/>
  <c r="K34" i="34" s="1"/>
  <c r="J33" i="34"/>
  <c r="I33" i="34"/>
  <c r="G33" i="34"/>
  <c r="K33" i="34" s="1"/>
  <c r="J32" i="34"/>
  <c r="J52" i="34" s="1"/>
  <c r="I32" i="34"/>
  <c r="G32" i="34"/>
  <c r="K32" i="34" s="1"/>
  <c r="I29" i="34"/>
  <c r="G29" i="34"/>
  <c r="K29" i="34" s="1"/>
  <c r="I28" i="34"/>
  <c r="K28" i="34" s="1"/>
  <c r="G28" i="34"/>
  <c r="J28" i="34" s="1"/>
  <c r="I27" i="34"/>
  <c r="K27" i="34" s="1"/>
  <c r="G27" i="34"/>
  <c r="J27" i="34" s="1"/>
  <c r="I26" i="34"/>
  <c r="K26" i="34" s="1"/>
  <c r="G26" i="34"/>
  <c r="J26" i="34" s="1"/>
  <c r="J23" i="34"/>
  <c r="J24" i="34" s="1"/>
  <c r="I23" i="34"/>
  <c r="G23" i="34"/>
  <c r="K23" i="34" s="1"/>
  <c r="K24" i="34" s="1"/>
  <c r="I20" i="34"/>
  <c r="K20" i="34" s="1"/>
  <c r="G20" i="34"/>
  <c r="J20" i="34" s="1"/>
  <c r="I19" i="34"/>
  <c r="K19" i="34" s="1"/>
  <c r="G19" i="34"/>
  <c r="J19" i="34" s="1"/>
  <c r="I18" i="34"/>
  <c r="K18" i="34" s="1"/>
  <c r="G18" i="34"/>
  <c r="J18" i="34" s="1"/>
  <c r="I17" i="34"/>
  <c r="K17" i="34" s="1"/>
  <c r="G17" i="34"/>
  <c r="J17" i="34" s="1"/>
  <c r="I16" i="34"/>
  <c r="K16" i="34" s="1"/>
  <c r="G16" i="34"/>
  <c r="J16" i="34" s="1"/>
  <c r="J21" i="34" s="1"/>
  <c r="J13" i="34"/>
  <c r="I13" i="34"/>
  <c r="G13" i="34"/>
  <c r="K13" i="34" s="1"/>
  <c r="J12" i="34"/>
  <c r="I12" i="34"/>
  <c r="G12" i="34"/>
  <c r="K12" i="34" s="1"/>
  <c r="J11" i="34"/>
  <c r="I11" i="34"/>
  <c r="G11" i="34"/>
  <c r="K11" i="34" s="1"/>
  <c r="J10" i="34"/>
  <c r="J14" i="34" s="1"/>
  <c r="I10" i="34"/>
  <c r="G10" i="34"/>
  <c r="K10" i="34" s="1"/>
  <c r="A7" i="34"/>
  <c r="A2" i="34"/>
  <c r="J51" i="33"/>
  <c r="I51" i="33"/>
  <c r="G51" i="33"/>
  <c r="K51" i="33" s="1"/>
  <c r="J50" i="33"/>
  <c r="I50" i="33"/>
  <c r="G50" i="33"/>
  <c r="K50" i="33" s="1"/>
  <c r="J49" i="33"/>
  <c r="I49" i="33"/>
  <c r="G49" i="33"/>
  <c r="K49" i="33" s="1"/>
  <c r="J48" i="33"/>
  <c r="I48" i="33"/>
  <c r="G48" i="33"/>
  <c r="K48" i="33" s="1"/>
  <c r="J47" i="33"/>
  <c r="I47" i="33"/>
  <c r="G47" i="33"/>
  <c r="K47" i="33" s="1"/>
  <c r="J46" i="33"/>
  <c r="I46" i="33"/>
  <c r="G46" i="33"/>
  <c r="K46" i="33" s="1"/>
  <c r="J45" i="33"/>
  <c r="I45" i="33"/>
  <c r="G45" i="33"/>
  <c r="K45" i="33" s="1"/>
  <c r="J44" i="33"/>
  <c r="I44" i="33"/>
  <c r="G44" i="33"/>
  <c r="K44" i="33" s="1"/>
  <c r="J43" i="33"/>
  <c r="I43" i="33"/>
  <c r="G43" i="33"/>
  <c r="K43" i="33" s="1"/>
  <c r="J42" i="33"/>
  <c r="I42" i="33"/>
  <c r="G42" i="33"/>
  <c r="K42" i="33" s="1"/>
  <c r="J41" i="33"/>
  <c r="I41" i="33"/>
  <c r="G41" i="33"/>
  <c r="K41" i="33" s="1"/>
  <c r="J40" i="33"/>
  <c r="I40" i="33"/>
  <c r="G40" i="33"/>
  <c r="K40" i="33" s="1"/>
  <c r="J39" i="33"/>
  <c r="I39" i="33"/>
  <c r="G39" i="33"/>
  <c r="K39" i="33" s="1"/>
  <c r="J38" i="33"/>
  <c r="I38" i="33"/>
  <c r="G38" i="33"/>
  <c r="K38" i="33" s="1"/>
  <c r="J37" i="33"/>
  <c r="I37" i="33"/>
  <c r="G37" i="33"/>
  <c r="K37" i="33" s="1"/>
  <c r="J36" i="33"/>
  <c r="I36" i="33"/>
  <c r="G36" i="33"/>
  <c r="K36" i="33" s="1"/>
  <c r="J35" i="33"/>
  <c r="I35" i="33"/>
  <c r="G35" i="33"/>
  <c r="K35" i="33" s="1"/>
  <c r="J34" i="33"/>
  <c r="I34" i="33"/>
  <c r="G34" i="33"/>
  <c r="K34" i="33" s="1"/>
  <c r="J33" i="33"/>
  <c r="I33" i="33"/>
  <c r="G33" i="33"/>
  <c r="K33" i="33" s="1"/>
  <c r="J32" i="33"/>
  <c r="J52" i="33" s="1"/>
  <c r="I32" i="33"/>
  <c r="G32" i="33"/>
  <c r="K32" i="33" s="1"/>
  <c r="I29" i="33"/>
  <c r="G29" i="33"/>
  <c r="K29" i="33" s="1"/>
  <c r="I28" i="33"/>
  <c r="K28" i="33" s="1"/>
  <c r="G28" i="33"/>
  <c r="J28" i="33" s="1"/>
  <c r="I27" i="33"/>
  <c r="G27" i="33"/>
  <c r="J26" i="33"/>
  <c r="I26" i="33"/>
  <c r="G26" i="33"/>
  <c r="K26" i="33" s="1"/>
  <c r="I23" i="33"/>
  <c r="G23" i="33"/>
  <c r="K23" i="33" s="1"/>
  <c r="K24" i="33" s="1"/>
  <c r="J20" i="33"/>
  <c r="I20" i="33"/>
  <c r="G20" i="33"/>
  <c r="K20" i="33" s="1"/>
  <c r="J19" i="33"/>
  <c r="I19" i="33"/>
  <c r="G19" i="33"/>
  <c r="K19" i="33" s="1"/>
  <c r="J18" i="33"/>
  <c r="I18" i="33"/>
  <c r="G18" i="33"/>
  <c r="K18" i="33" s="1"/>
  <c r="J17" i="33"/>
  <c r="I17" i="33"/>
  <c r="G17" i="33"/>
  <c r="K17" i="33" s="1"/>
  <c r="J16" i="33"/>
  <c r="J21" i="33" s="1"/>
  <c r="I16" i="33"/>
  <c r="G16" i="33"/>
  <c r="K16" i="33" s="1"/>
  <c r="K21" i="33" s="1"/>
  <c r="I13" i="33"/>
  <c r="K13" i="33" s="1"/>
  <c r="G13" i="33"/>
  <c r="J13" i="33" s="1"/>
  <c r="I12" i="33"/>
  <c r="K12" i="33" s="1"/>
  <c r="G12" i="33"/>
  <c r="J12" i="33" s="1"/>
  <c r="I11" i="33"/>
  <c r="K11" i="33" s="1"/>
  <c r="G11" i="33"/>
  <c r="J11" i="33" s="1"/>
  <c r="I10" i="33"/>
  <c r="K10" i="33" s="1"/>
  <c r="K14" i="33" s="1"/>
  <c r="G10" i="33"/>
  <c r="J10" i="33" s="1"/>
  <c r="J14" i="33" s="1"/>
  <c r="K66" i="32"/>
  <c r="F66" i="32"/>
  <c r="K65" i="32"/>
  <c r="K64" i="32"/>
  <c r="D62" i="32"/>
  <c r="K62" i="32" s="1"/>
  <c r="D61" i="32"/>
  <c r="C61" i="32"/>
  <c r="D60" i="32"/>
  <c r="C60" i="32"/>
  <c r="K60" i="32" s="1"/>
  <c r="K59" i="32"/>
  <c r="E59" i="32"/>
  <c r="E61" i="32" s="1"/>
  <c r="D59" i="32"/>
  <c r="K58" i="32"/>
  <c r="I58" i="32"/>
  <c r="H58" i="32" s="1"/>
  <c r="H63" i="32" s="1"/>
  <c r="K63" i="32" s="1"/>
  <c r="H57" i="32"/>
  <c r="K57" i="32" s="1"/>
  <c r="K56" i="32"/>
  <c r="D56" i="32"/>
  <c r="E55" i="32"/>
  <c r="K54" i="32"/>
  <c r="D54" i="32"/>
  <c r="D53" i="32"/>
  <c r="D55" i="32" s="1"/>
  <c r="K52" i="32"/>
  <c r="H52" i="32"/>
  <c r="C49" i="32"/>
  <c r="C48" i="32"/>
  <c r="D47" i="32"/>
  <c r="D48" i="32" s="1"/>
  <c r="K46" i="32"/>
  <c r="D46" i="32"/>
  <c r="G37" i="32"/>
  <c r="G36" i="32"/>
  <c r="G35" i="32"/>
  <c r="F32" i="32"/>
  <c r="D32" i="32"/>
  <c r="G32" i="32" s="1"/>
  <c r="F31" i="32"/>
  <c r="E38" i="32" s="1"/>
  <c r="E31" i="32"/>
  <c r="G31" i="32" s="1"/>
  <c r="G30" i="32"/>
  <c r="D30" i="32"/>
  <c r="I26" i="32"/>
  <c r="C22" i="32"/>
  <c r="G22" i="32" s="1"/>
  <c r="G19" i="32"/>
  <c r="D18" i="32"/>
  <c r="D16" i="32"/>
  <c r="C16" i="32"/>
  <c r="H16" i="32" s="1"/>
  <c r="F17" i="32" s="1"/>
  <c r="H17" i="32" s="1"/>
  <c r="E11" i="32"/>
  <c r="D11" i="32"/>
  <c r="C11" i="32"/>
  <c r="I11" i="32" s="1"/>
  <c r="G12" i="32" s="1"/>
  <c r="I12" i="32" s="1"/>
  <c r="D10" i="32"/>
  <c r="C10" i="32"/>
  <c r="I10" i="32" s="1"/>
  <c r="I9" i="32"/>
  <c r="A5" i="32"/>
  <c r="J51" i="31"/>
  <c r="I51" i="31"/>
  <c r="G51" i="31"/>
  <c r="K51" i="31" s="1"/>
  <c r="J50" i="31"/>
  <c r="I50" i="31"/>
  <c r="G50" i="31"/>
  <c r="K50" i="31" s="1"/>
  <c r="J49" i="31"/>
  <c r="I49" i="31"/>
  <c r="G49" i="31"/>
  <c r="K49" i="31" s="1"/>
  <c r="J48" i="31"/>
  <c r="I48" i="31"/>
  <c r="G48" i="31"/>
  <c r="K48" i="31" s="1"/>
  <c r="J47" i="31"/>
  <c r="I47" i="31"/>
  <c r="G47" i="31"/>
  <c r="K47" i="31" s="1"/>
  <c r="J46" i="31"/>
  <c r="I46" i="31"/>
  <c r="G46" i="31"/>
  <c r="K46" i="31" s="1"/>
  <c r="J45" i="31"/>
  <c r="I45" i="31"/>
  <c r="G45" i="31"/>
  <c r="K45" i="31" s="1"/>
  <c r="J44" i="31"/>
  <c r="I44" i="31"/>
  <c r="G44" i="31"/>
  <c r="K44" i="31" s="1"/>
  <c r="J43" i="31"/>
  <c r="I43" i="31"/>
  <c r="G43" i="31"/>
  <c r="K43" i="31" s="1"/>
  <c r="J42" i="31"/>
  <c r="I42" i="31"/>
  <c r="G42" i="31"/>
  <c r="K42" i="31" s="1"/>
  <c r="J41" i="31"/>
  <c r="I41" i="31"/>
  <c r="G41" i="31"/>
  <c r="K41" i="31" s="1"/>
  <c r="J40" i="31"/>
  <c r="I40" i="31"/>
  <c r="G40" i="31"/>
  <c r="K40" i="31" s="1"/>
  <c r="J39" i="31"/>
  <c r="I39" i="31"/>
  <c r="G39" i="31"/>
  <c r="K39" i="31" s="1"/>
  <c r="J38" i="31"/>
  <c r="I38" i="31"/>
  <c r="G38" i="31"/>
  <c r="K38" i="31" s="1"/>
  <c r="J37" i="31"/>
  <c r="I37" i="31"/>
  <c r="G37" i="31"/>
  <c r="K37" i="31" s="1"/>
  <c r="J36" i="31"/>
  <c r="I36" i="31"/>
  <c r="G36" i="31"/>
  <c r="K36" i="31" s="1"/>
  <c r="J35" i="31"/>
  <c r="I35" i="31"/>
  <c r="G35" i="31"/>
  <c r="K35" i="31" s="1"/>
  <c r="J34" i="31"/>
  <c r="I34" i="31"/>
  <c r="G34" i="31"/>
  <c r="K34" i="31" s="1"/>
  <c r="J33" i="31"/>
  <c r="I33" i="31"/>
  <c r="G33" i="31"/>
  <c r="K33" i="31" s="1"/>
  <c r="J32" i="31"/>
  <c r="J52" i="31" s="1"/>
  <c r="I32" i="31"/>
  <c r="G32" i="31"/>
  <c r="K32" i="31" s="1"/>
  <c r="K52" i="31" s="1"/>
  <c r="I29" i="31"/>
  <c r="G29" i="31"/>
  <c r="K29" i="31" s="1"/>
  <c r="I28" i="31"/>
  <c r="K28" i="31" s="1"/>
  <c r="G28" i="31"/>
  <c r="J28" i="31" s="1"/>
  <c r="I27" i="31"/>
  <c r="K27" i="31" s="1"/>
  <c r="G27" i="31"/>
  <c r="J27" i="31" s="1"/>
  <c r="I26" i="31"/>
  <c r="K26" i="31" s="1"/>
  <c r="K30" i="31" s="1"/>
  <c r="G26" i="31"/>
  <c r="J26" i="31" s="1"/>
  <c r="J23" i="31"/>
  <c r="J24" i="31" s="1"/>
  <c r="I23" i="31"/>
  <c r="G23" i="31"/>
  <c r="K23" i="31" s="1"/>
  <c r="K24" i="31" s="1"/>
  <c r="I20" i="31"/>
  <c r="K20" i="31" s="1"/>
  <c r="G20" i="31"/>
  <c r="J20" i="31" s="1"/>
  <c r="I19" i="31"/>
  <c r="K19" i="31" s="1"/>
  <c r="G19" i="31"/>
  <c r="J19" i="31" s="1"/>
  <c r="I18" i="31"/>
  <c r="K18" i="31" s="1"/>
  <c r="G18" i="31"/>
  <c r="J18" i="31" s="1"/>
  <c r="I17" i="31"/>
  <c r="K17" i="31" s="1"/>
  <c r="G17" i="31"/>
  <c r="J17" i="31" s="1"/>
  <c r="I16" i="31"/>
  <c r="K16" i="31" s="1"/>
  <c r="K21" i="31" s="1"/>
  <c r="G16" i="31"/>
  <c r="J16" i="31" s="1"/>
  <c r="J13" i="31"/>
  <c r="I13" i="31"/>
  <c r="G13" i="31"/>
  <c r="K13" i="31" s="1"/>
  <c r="J12" i="31"/>
  <c r="I12" i="31"/>
  <c r="G12" i="31"/>
  <c r="K12" i="31" s="1"/>
  <c r="J11" i="31"/>
  <c r="I11" i="31"/>
  <c r="G11" i="31"/>
  <c r="K11" i="31" s="1"/>
  <c r="J10" i="31"/>
  <c r="J14" i="31" s="1"/>
  <c r="I10" i="31"/>
  <c r="G10" i="31"/>
  <c r="K10" i="31" s="1"/>
  <c r="A7" i="31"/>
  <c r="A2" i="31"/>
  <c r="J51" i="30"/>
  <c r="I51" i="30"/>
  <c r="G51" i="30"/>
  <c r="K51" i="30" s="1"/>
  <c r="J50" i="30"/>
  <c r="I50" i="30"/>
  <c r="G50" i="30"/>
  <c r="K50" i="30" s="1"/>
  <c r="J49" i="30"/>
  <c r="I49" i="30"/>
  <c r="G49" i="30"/>
  <c r="K49" i="30" s="1"/>
  <c r="J48" i="30"/>
  <c r="I48" i="30"/>
  <c r="G48" i="30"/>
  <c r="K48" i="30" s="1"/>
  <c r="J47" i="30"/>
  <c r="I47" i="30"/>
  <c r="G47" i="30"/>
  <c r="K47" i="30" s="1"/>
  <c r="J46" i="30"/>
  <c r="I46" i="30"/>
  <c r="G46" i="30"/>
  <c r="K46" i="30" s="1"/>
  <c r="J45" i="30"/>
  <c r="I45" i="30"/>
  <c r="G45" i="30"/>
  <c r="K45" i="30" s="1"/>
  <c r="J44" i="30"/>
  <c r="I44" i="30"/>
  <c r="G44" i="30"/>
  <c r="K44" i="30" s="1"/>
  <c r="J43" i="30"/>
  <c r="I43" i="30"/>
  <c r="G43" i="30"/>
  <c r="K43" i="30" s="1"/>
  <c r="J42" i="30"/>
  <c r="I42" i="30"/>
  <c r="G42" i="30"/>
  <c r="K42" i="30" s="1"/>
  <c r="J41" i="30"/>
  <c r="I41" i="30"/>
  <c r="G41" i="30"/>
  <c r="K41" i="30" s="1"/>
  <c r="J40" i="30"/>
  <c r="I40" i="30"/>
  <c r="G40" i="30"/>
  <c r="K40" i="30" s="1"/>
  <c r="J39" i="30"/>
  <c r="I39" i="30"/>
  <c r="G39" i="30"/>
  <c r="K39" i="30" s="1"/>
  <c r="J38" i="30"/>
  <c r="I38" i="30"/>
  <c r="G38" i="30"/>
  <c r="K38" i="30" s="1"/>
  <c r="J37" i="30"/>
  <c r="I37" i="30"/>
  <c r="G37" i="30"/>
  <c r="K37" i="30" s="1"/>
  <c r="J36" i="30"/>
  <c r="I36" i="30"/>
  <c r="G36" i="30"/>
  <c r="K36" i="30" s="1"/>
  <c r="J35" i="30"/>
  <c r="I35" i="30"/>
  <c r="G35" i="30"/>
  <c r="K35" i="30" s="1"/>
  <c r="J34" i="30"/>
  <c r="I34" i="30"/>
  <c r="G34" i="30"/>
  <c r="K34" i="30" s="1"/>
  <c r="J33" i="30"/>
  <c r="I33" i="30"/>
  <c r="G33" i="30"/>
  <c r="K33" i="30" s="1"/>
  <c r="J32" i="30"/>
  <c r="J52" i="30" s="1"/>
  <c r="I32" i="30"/>
  <c r="G32" i="30"/>
  <c r="K32" i="30" s="1"/>
  <c r="I29" i="30"/>
  <c r="G29" i="30"/>
  <c r="K29" i="30" s="1"/>
  <c r="I28" i="30"/>
  <c r="K28" i="30" s="1"/>
  <c r="G28" i="30"/>
  <c r="J28" i="30" s="1"/>
  <c r="I27" i="30"/>
  <c r="G27" i="30"/>
  <c r="J26" i="30"/>
  <c r="I26" i="30"/>
  <c r="G26" i="30"/>
  <c r="K26" i="30" s="1"/>
  <c r="I23" i="30"/>
  <c r="G23" i="30"/>
  <c r="K23" i="30" s="1"/>
  <c r="K24" i="30" s="1"/>
  <c r="J20" i="30"/>
  <c r="I20" i="30"/>
  <c r="G20" i="30"/>
  <c r="K20" i="30" s="1"/>
  <c r="J19" i="30"/>
  <c r="I19" i="30"/>
  <c r="G19" i="30"/>
  <c r="K19" i="30" s="1"/>
  <c r="J18" i="30"/>
  <c r="I18" i="30"/>
  <c r="G18" i="30"/>
  <c r="K18" i="30" s="1"/>
  <c r="J17" i="30"/>
  <c r="I17" i="30"/>
  <c r="G17" i="30"/>
  <c r="K17" i="30" s="1"/>
  <c r="J16" i="30"/>
  <c r="J21" i="30" s="1"/>
  <c r="I16" i="30"/>
  <c r="G16" i="30"/>
  <c r="K16" i="30" s="1"/>
  <c r="K21" i="30" s="1"/>
  <c r="I13" i="30"/>
  <c r="K13" i="30" s="1"/>
  <c r="G13" i="30"/>
  <c r="J13" i="30" s="1"/>
  <c r="I12" i="30"/>
  <c r="K12" i="30" s="1"/>
  <c r="G12" i="30"/>
  <c r="J12" i="30" s="1"/>
  <c r="I11" i="30"/>
  <c r="K11" i="30" s="1"/>
  <c r="G11" i="30"/>
  <c r="J11" i="30" s="1"/>
  <c r="I10" i="30"/>
  <c r="K10" i="30" s="1"/>
  <c r="K14" i="30" s="1"/>
  <c r="G10" i="30"/>
  <c r="J10" i="30" s="1"/>
  <c r="J14" i="30" s="1"/>
  <c r="F66" i="29"/>
  <c r="K66" i="29" s="1"/>
  <c r="K65" i="29"/>
  <c r="K64" i="29"/>
  <c r="D62" i="29"/>
  <c r="K62" i="29" s="1"/>
  <c r="E61" i="29"/>
  <c r="D61" i="29"/>
  <c r="C61" i="29"/>
  <c r="D60" i="29"/>
  <c r="K60" i="29" s="1"/>
  <c r="C60" i="29"/>
  <c r="E59" i="29"/>
  <c r="D59" i="29"/>
  <c r="K59" i="29" s="1"/>
  <c r="K61" i="29" s="1"/>
  <c r="K58" i="29"/>
  <c r="I58" i="29"/>
  <c r="H58" i="29" s="1"/>
  <c r="H63" i="29" s="1"/>
  <c r="K63" i="29" s="1"/>
  <c r="K56" i="29"/>
  <c r="D56" i="29"/>
  <c r="E55" i="29"/>
  <c r="D54" i="29"/>
  <c r="K54" i="29" s="1"/>
  <c r="D53" i="29"/>
  <c r="K53" i="29" s="1"/>
  <c r="K55" i="29" s="1"/>
  <c r="K52" i="29"/>
  <c r="H52" i="29"/>
  <c r="H57" i="29" s="1"/>
  <c r="K57" i="29" s="1"/>
  <c r="C48" i="29"/>
  <c r="C49" i="29" s="1"/>
  <c r="D46" i="29"/>
  <c r="K46" i="29" s="1"/>
  <c r="G37" i="29"/>
  <c r="G36" i="29"/>
  <c r="G35" i="29"/>
  <c r="G32" i="29"/>
  <c r="F32" i="29"/>
  <c r="D32" i="29"/>
  <c r="F31" i="29"/>
  <c r="G31" i="29" s="1"/>
  <c r="E31" i="29"/>
  <c r="G30" i="29"/>
  <c r="D30" i="29"/>
  <c r="I26" i="29"/>
  <c r="C22" i="29"/>
  <c r="G22" i="29" s="1"/>
  <c r="G19" i="29"/>
  <c r="C18" i="29"/>
  <c r="H18" i="29" s="1"/>
  <c r="F19" i="29" s="1"/>
  <c r="H19" i="29" s="1"/>
  <c r="D16" i="29"/>
  <c r="D18" i="29" s="1"/>
  <c r="C16" i="29"/>
  <c r="I11" i="29"/>
  <c r="G12" i="29" s="1"/>
  <c r="I12" i="29" s="1"/>
  <c r="E11" i="29"/>
  <c r="D11" i="29"/>
  <c r="C11" i="29"/>
  <c r="I10" i="29"/>
  <c r="D10" i="29"/>
  <c r="C10" i="29"/>
  <c r="I9" i="29"/>
  <c r="A5" i="29"/>
  <c r="J51" i="28"/>
  <c r="I51" i="28"/>
  <c r="G51" i="28"/>
  <c r="K51" i="28" s="1"/>
  <c r="J50" i="28"/>
  <c r="I50" i="28"/>
  <c r="G50" i="28"/>
  <c r="K50" i="28" s="1"/>
  <c r="J49" i="28"/>
  <c r="I49" i="28"/>
  <c r="G49" i="28"/>
  <c r="K49" i="28" s="1"/>
  <c r="J48" i="28"/>
  <c r="I48" i="28"/>
  <c r="G48" i="28"/>
  <c r="K48" i="28" s="1"/>
  <c r="J47" i="28"/>
  <c r="I47" i="28"/>
  <c r="G47" i="28"/>
  <c r="K47" i="28" s="1"/>
  <c r="J46" i="28"/>
  <c r="I46" i="28"/>
  <c r="G46" i="28"/>
  <c r="K46" i="28" s="1"/>
  <c r="J45" i="28"/>
  <c r="I45" i="28"/>
  <c r="G45" i="28"/>
  <c r="K45" i="28" s="1"/>
  <c r="J44" i="28"/>
  <c r="I44" i="28"/>
  <c r="G44" i="28"/>
  <c r="K44" i="28" s="1"/>
  <c r="J43" i="28"/>
  <c r="I43" i="28"/>
  <c r="G43" i="28"/>
  <c r="K43" i="28" s="1"/>
  <c r="J42" i="28"/>
  <c r="I42" i="28"/>
  <c r="G42" i="28"/>
  <c r="K42" i="28" s="1"/>
  <c r="J41" i="28"/>
  <c r="I41" i="28"/>
  <c r="G41" i="28"/>
  <c r="K41" i="28" s="1"/>
  <c r="J40" i="28"/>
  <c r="I40" i="28"/>
  <c r="G40" i="28"/>
  <c r="K40" i="28" s="1"/>
  <c r="J39" i="28"/>
  <c r="I39" i="28"/>
  <c r="G39" i="28"/>
  <c r="K39" i="28" s="1"/>
  <c r="J38" i="28"/>
  <c r="I38" i="28"/>
  <c r="G38" i="28"/>
  <c r="K38" i="28" s="1"/>
  <c r="J37" i="28"/>
  <c r="I37" i="28"/>
  <c r="G37" i="28"/>
  <c r="K37" i="28" s="1"/>
  <c r="J36" i="28"/>
  <c r="I36" i="28"/>
  <c r="G36" i="28"/>
  <c r="K36" i="28" s="1"/>
  <c r="J35" i="28"/>
  <c r="I35" i="28"/>
  <c r="G35" i="28"/>
  <c r="K35" i="28" s="1"/>
  <c r="J34" i="28"/>
  <c r="I34" i="28"/>
  <c r="G34" i="28"/>
  <c r="K34" i="28" s="1"/>
  <c r="J33" i="28"/>
  <c r="I33" i="28"/>
  <c r="G33" i="28"/>
  <c r="K33" i="28" s="1"/>
  <c r="J32" i="28"/>
  <c r="J52" i="28" s="1"/>
  <c r="I32" i="28"/>
  <c r="G32" i="28"/>
  <c r="K32" i="28" s="1"/>
  <c r="I29" i="28"/>
  <c r="G29" i="28"/>
  <c r="K29" i="28" s="1"/>
  <c r="I28" i="28"/>
  <c r="K28" i="28" s="1"/>
  <c r="G28" i="28"/>
  <c r="J28" i="28" s="1"/>
  <c r="I27" i="28"/>
  <c r="K27" i="28" s="1"/>
  <c r="G27" i="28"/>
  <c r="J27" i="28" s="1"/>
  <c r="I26" i="28"/>
  <c r="K26" i="28" s="1"/>
  <c r="G26" i="28"/>
  <c r="J26" i="28" s="1"/>
  <c r="J23" i="28"/>
  <c r="J24" i="28" s="1"/>
  <c r="I23" i="28"/>
  <c r="G23" i="28"/>
  <c r="K23" i="28" s="1"/>
  <c r="K24" i="28" s="1"/>
  <c r="I20" i="28"/>
  <c r="K20" i="28" s="1"/>
  <c r="G20" i="28"/>
  <c r="J20" i="28" s="1"/>
  <c r="I19" i="28"/>
  <c r="K19" i="28" s="1"/>
  <c r="G19" i="28"/>
  <c r="J19" i="28" s="1"/>
  <c r="I18" i="28"/>
  <c r="K18" i="28" s="1"/>
  <c r="G18" i="28"/>
  <c r="J18" i="28" s="1"/>
  <c r="I17" i="28"/>
  <c r="K17" i="28" s="1"/>
  <c r="G17" i="28"/>
  <c r="J17" i="28" s="1"/>
  <c r="I16" i="28"/>
  <c r="K16" i="28" s="1"/>
  <c r="G16" i="28"/>
  <c r="J16" i="28" s="1"/>
  <c r="J21" i="28" s="1"/>
  <c r="J13" i="28"/>
  <c r="I13" i="28"/>
  <c r="G13" i="28"/>
  <c r="K13" i="28" s="1"/>
  <c r="J12" i="28"/>
  <c r="I12" i="28"/>
  <c r="G12" i="28"/>
  <c r="K12" i="28" s="1"/>
  <c r="J11" i="28"/>
  <c r="I11" i="28"/>
  <c r="G11" i="28"/>
  <c r="K11" i="28" s="1"/>
  <c r="J10" i="28"/>
  <c r="J14" i="28" s="1"/>
  <c r="I10" i="28"/>
  <c r="G10" i="28"/>
  <c r="K10" i="28" s="1"/>
  <c r="A7" i="28"/>
  <c r="A2" i="28"/>
  <c r="J51" i="27"/>
  <c r="I51" i="27"/>
  <c r="G51" i="27"/>
  <c r="K51" i="27" s="1"/>
  <c r="J50" i="27"/>
  <c r="I50" i="27"/>
  <c r="G50" i="27"/>
  <c r="K50" i="27" s="1"/>
  <c r="J49" i="27"/>
  <c r="I49" i="27"/>
  <c r="G49" i="27"/>
  <c r="K49" i="27" s="1"/>
  <c r="J48" i="27"/>
  <c r="I48" i="27"/>
  <c r="G48" i="27"/>
  <c r="K48" i="27" s="1"/>
  <c r="J47" i="27"/>
  <c r="I47" i="27"/>
  <c r="G47" i="27"/>
  <c r="K47" i="27" s="1"/>
  <c r="J46" i="27"/>
  <c r="I46" i="27"/>
  <c r="G46" i="27"/>
  <c r="K46" i="27" s="1"/>
  <c r="J45" i="27"/>
  <c r="I45" i="27"/>
  <c r="G45" i="27"/>
  <c r="K45" i="27" s="1"/>
  <c r="J44" i="27"/>
  <c r="I44" i="27"/>
  <c r="G44" i="27"/>
  <c r="K44" i="27" s="1"/>
  <c r="J43" i="27"/>
  <c r="I43" i="27"/>
  <c r="G43" i="27"/>
  <c r="K43" i="27" s="1"/>
  <c r="J42" i="27"/>
  <c r="I42" i="27"/>
  <c r="G42" i="27"/>
  <c r="K42" i="27" s="1"/>
  <c r="J41" i="27"/>
  <c r="I41" i="27"/>
  <c r="G41" i="27"/>
  <c r="K41" i="27" s="1"/>
  <c r="J40" i="27"/>
  <c r="I40" i="27"/>
  <c r="G40" i="27"/>
  <c r="K40" i="27" s="1"/>
  <c r="J39" i="27"/>
  <c r="I39" i="27"/>
  <c r="G39" i="27"/>
  <c r="K39" i="27" s="1"/>
  <c r="J38" i="27"/>
  <c r="I38" i="27"/>
  <c r="G38" i="27"/>
  <c r="K38" i="27" s="1"/>
  <c r="J37" i="27"/>
  <c r="I37" i="27"/>
  <c r="G37" i="27"/>
  <c r="K37" i="27" s="1"/>
  <c r="J36" i="27"/>
  <c r="I36" i="27"/>
  <c r="G36" i="27"/>
  <c r="K36" i="27" s="1"/>
  <c r="J35" i="27"/>
  <c r="I35" i="27"/>
  <c r="G35" i="27"/>
  <c r="K35" i="27" s="1"/>
  <c r="J34" i="27"/>
  <c r="I34" i="27"/>
  <c r="G34" i="27"/>
  <c r="K34" i="27" s="1"/>
  <c r="J33" i="27"/>
  <c r="I33" i="27"/>
  <c r="G33" i="27"/>
  <c r="K33" i="27" s="1"/>
  <c r="J32" i="27"/>
  <c r="J52" i="27" s="1"/>
  <c r="I32" i="27"/>
  <c r="G32" i="27"/>
  <c r="K32" i="27" s="1"/>
  <c r="I29" i="27"/>
  <c r="G29" i="27"/>
  <c r="K29" i="27" s="1"/>
  <c r="I28" i="27"/>
  <c r="K28" i="27" s="1"/>
  <c r="G28" i="27"/>
  <c r="J28" i="27" s="1"/>
  <c r="I27" i="27"/>
  <c r="G27" i="27"/>
  <c r="J26" i="27"/>
  <c r="I26" i="27"/>
  <c r="G26" i="27"/>
  <c r="K26" i="27" s="1"/>
  <c r="I23" i="27"/>
  <c r="G23" i="27"/>
  <c r="K23" i="27" s="1"/>
  <c r="K24" i="27" s="1"/>
  <c r="J20" i="27"/>
  <c r="I20" i="27"/>
  <c r="G20" i="27"/>
  <c r="K20" i="27" s="1"/>
  <c r="J19" i="27"/>
  <c r="I19" i="27"/>
  <c r="G19" i="27"/>
  <c r="K19" i="27" s="1"/>
  <c r="J18" i="27"/>
  <c r="I18" i="27"/>
  <c r="G18" i="27"/>
  <c r="K18" i="27" s="1"/>
  <c r="J17" i="27"/>
  <c r="I17" i="27"/>
  <c r="G17" i="27"/>
  <c r="K17" i="27" s="1"/>
  <c r="J16" i="27"/>
  <c r="J21" i="27" s="1"/>
  <c r="I16" i="27"/>
  <c r="G16" i="27"/>
  <c r="K16" i="27" s="1"/>
  <c r="K21" i="27" s="1"/>
  <c r="I13" i="27"/>
  <c r="K13" i="27" s="1"/>
  <c r="G13" i="27"/>
  <c r="J13" i="27" s="1"/>
  <c r="I12" i="27"/>
  <c r="K12" i="27" s="1"/>
  <c r="G12" i="27"/>
  <c r="J12" i="27" s="1"/>
  <c r="I11" i="27"/>
  <c r="K11" i="27" s="1"/>
  <c r="G11" i="27"/>
  <c r="J11" i="27" s="1"/>
  <c r="I10" i="27"/>
  <c r="K10" i="27" s="1"/>
  <c r="K14" i="27" s="1"/>
  <c r="G10" i="27"/>
  <c r="J10" i="27" s="1"/>
  <c r="J14" i="27" s="1"/>
  <c r="F66" i="26"/>
  <c r="K66" i="26" s="1"/>
  <c r="K65" i="26"/>
  <c r="K64" i="26"/>
  <c r="D62" i="26"/>
  <c r="K62" i="26" s="1"/>
  <c r="E61" i="26"/>
  <c r="D61" i="26"/>
  <c r="C61" i="26"/>
  <c r="D60" i="26"/>
  <c r="K60" i="26" s="1"/>
  <c r="C60" i="26"/>
  <c r="E59" i="26"/>
  <c r="D59" i="26"/>
  <c r="K59" i="26" s="1"/>
  <c r="K58" i="26"/>
  <c r="I58" i="26"/>
  <c r="H58" i="26" s="1"/>
  <c r="H63" i="26" s="1"/>
  <c r="K63" i="26" s="1"/>
  <c r="K56" i="26"/>
  <c r="D56" i="26"/>
  <c r="E55" i="26"/>
  <c r="D54" i="26"/>
  <c r="K54" i="26" s="1"/>
  <c r="D53" i="26"/>
  <c r="K53" i="26" s="1"/>
  <c r="K55" i="26" s="1"/>
  <c r="K52" i="26"/>
  <c r="H52" i="26"/>
  <c r="H57" i="26" s="1"/>
  <c r="K57" i="26" s="1"/>
  <c r="C48" i="26"/>
  <c r="C49" i="26" s="1"/>
  <c r="D46" i="26"/>
  <c r="K46" i="26" s="1"/>
  <c r="G37" i="26"/>
  <c r="G36" i="26"/>
  <c r="G35" i="26"/>
  <c r="G32" i="26"/>
  <c r="F32" i="26"/>
  <c r="D32" i="26"/>
  <c r="F31" i="26"/>
  <c r="G31" i="26" s="1"/>
  <c r="E31" i="26"/>
  <c r="G30" i="26"/>
  <c r="D30" i="26"/>
  <c r="I26" i="26"/>
  <c r="C22" i="26"/>
  <c r="G22" i="26" s="1"/>
  <c r="G19" i="26"/>
  <c r="C18" i="26"/>
  <c r="D16" i="26"/>
  <c r="D18" i="26" s="1"/>
  <c r="C16" i="26"/>
  <c r="I11" i="26"/>
  <c r="G12" i="26" s="1"/>
  <c r="I12" i="26" s="1"/>
  <c r="E11" i="26"/>
  <c r="D11" i="26"/>
  <c r="C11" i="26"/>
  <c r="I10" i="26"/>
  <c r="D10" i="26"/>
  <c r="C10" i="26"/>
  <c r="I9" i="26"/>
  <c r="A5" i="26"/>
  <c r="I51" i="25"/>
  <c r="K51" i="25" s="1"/>
  <c r="G51" i="25"/>
  <c r="J51" i="25" s="1"/>
  <c r="I50" i="25"/>
  <c r="K50" i="25" s="1"/>
  <c r="G50" i="25"/>
  <c r="J50" i="25" s="1"/>
  <c r="I49" i="25"/>
  <c r="K49" i="25" s="1"/>
  <c r="G49" i="25"/>
  <c r="J49" i="25" s="1"/>
  <c r="I48" i="25"/>
  <c r="K48" i="25" s="1"/>
  <c r="G48" i="25"/>
  <c r="J48" i="25" s="1"/>
  <c r="I47" i="25"/>
  <c r="K47" i="25" s="1"/>
  <c r="G47" i="25"/>
  <c r="J47" i="25" s="1"/>
  <c r="I46" i="25"/>
  <c r="K46" i="25" s="1"/>
  <c r="G46" i="25"/>
  <c r="J46" i="25" s="1"/>
  <c r="I45" i="25"/>
  <c r="K45" i="25" s="1"/>
  <c r="G45" i="25"/>
  <c r="J45" i="25" s="1"/>
  <c r="I44" i="25"/>
  <c r="K44" i="25" s="1"/>
  <c r="G44" i="25"/>
  <c r="J44" i="25" s="1"/>
  <c r="I43" i="25"/>
  <c r="K43" i="25" s="1"/>
  <c r="G43" i="25"/>
  <c r="J43" i="25" s="1"/>
  <c r="I42" i="25"/>
  <c r="K42" i="25" s="1"/>
  <c r="G42" i="25"/>
  <c r="J42" i="25" s="1"/>
  <c r="I41" i="25"/>
  <c r="K41" i="25" s="1"/>
  <c r="G41" i="25"/>
  <c r="J41" i="25" s="1"/>
  <c r="I40" i="25"/>
  <c r="K40" i="25" s="1"/>
  <c r="G40" i="25"/>
  <c r="J40" i="25" s="1"/>
  <c r="I39" i="25"/>
  <c r="K39" i="25" s="1"/>
  <c r="G39" i="25"/>
  <c r="J39" i="25" s="1"/>
  <c r="I38" i="25"/>
  <c r="K38" i="25" s="1"/>
  <c r="G38" i="25"/>
  <c r="J38" i="25" s="1"/>
  <c r="I37" i="25"/>
  <c r="K37" i="25" s="1"/>
  <c r="G37" i="25"/>
  <c r="J37" i="25" s="1"/>
  <c r="I36" i="25"/>
  <c r="K36" i="25" s="1"/>
  <c r="G36" i="25"/>
  <c r="J36" i="25" s="1"/>
  <c r="I35" i="25"/>
  <c r="K35" i="25" s="1"/>
  <c r="G35" i="25"/>
  <c r="J35" i="25" s="1"/>
  <c r="I34" i="25"/>
  <c r="K34" i="25" s="1"/>
  <c r="G34" i="25"/>
  <c r="J34" i="25" s="1"/>
  <c r="I33" i="25"/>
  <c r="K33" i="25" s="1"/>
  <c r="G33" i="25"/>
  <c r="J33" i="25" s="1"/>
  <c r="I32" i="25"/>
  <c r="K32" i="25" s="1"/>
  <c r="G32" i="25"/>
  <c r="J32" i="25" s="1"/>
  <c r="J52" i="25" s="1"/>
  <c r="K29" i="25"/>
  <c r="J29" i="25"/>
  <c r="I29" i="25"/>
  <c r="G29" i="25"/>
  <c r="K28" i="25"/>
  <c r="J28" i="25"/>
  <c r="I28" i="25"/>
  <c r="G28" i="25"/>
  <c r="K27" i="25"/>
  <c r="J27" i="25"/>
  <c r="I27" i="25"/>
  <c r="G27" i="25"/>
  <c r="K26" i="25"/>
  <c r="K30" i="25" s="1"/>
  <c r="J26" i="25"/>
  <c r="J30" i="25" s="1"/>
  <c r="I26" i="25"/>
  <c r="G26" i="25"/>
  <c r="I23" i="25"/>
  <c r="G23" i="25"/>
  <c r="K23" i="25" s="1"/>
  <c r="K24" i="25" s="1"/>
  <c r="K20" i="25"/>
  <c r="J20" i="25"/>
  <c r="I20" i="25"/>
  <c r="G20" i="25"/>
  <c r="K19" i="25"/>
  <c r="J19" i="25"/>
  <c r="I19" i="25"/>
  <c r="G19" i="25"/>
  <c r="K18" i="25"/>
  <c r="J18" i="25"/>
  <c r="I18" i="25"/>
  <c r="G18" i="25"/>
  <c r="K17" i="25"/>
  <c r="J17" i="25"/>
  <c r="I17" i="25"/>
  <c r="G17" i="25"/>
  <c r="K16" i="25"/>
  <c r="K21" i="25" s="1"/>
  <c r="J16" i="25"/>
  <c r="J21" i="25" s="1"/>
  <c r="I16" i="25"/>
  <c r="G16" i="25"/>
  <c r="I13" i="25"/>
  <c r="K13" i="25" s="1"/>
  <c r="G13" i="25"/>
  <c r="J13" i="25" s="1"/>
  <c r="I12" i="25"/>
  <c r="K12" i="25" s="1"/>
  <c r="G12" i="25"/>
  <c r="J12" i="25" s="1"/>
  <c r="I11" i="25"/>
  <c r="K11" i="25" s="1"/>
  <c r="G11" i="25"/>
  <c r="J11" i="25" s="1"/>
  <c r="I10" i="25"/>
  <c r="K10" i="25" s="1"/>
  <c r="K14" i="25" s="1"/>
  <c r="G10" i="25"/>
  <c r="J10" i="25" s="1"/>
  <c r="A7" i="25"/>
  <c r="A2" i="25"/>
  <c r="J51" i="24"/>
  <c r="I51" i="24"/>
  <c r="G51" i="24"/>
  <c r="K51" i="24" s="1"/>
  <c r="J50" i="24"/>
  <c r="I50" i="24"/>
  <c r="G50" i="24"/>
  <c r="K50" i="24" s="1"/>
  <c r="J49" i="24"/>
  <c r="I49" i="24"/>
  <c r="G49" i="24"/>
  <c r="K49" i="24" s="1"/>
  <c r="J48" i="24"/>
  <c r="I48" i="24"/>
  <c r="G48" i="24"/>
  <c r="K48" i="24" s="1"/>
  <c r="J47" i="24"/>
  <c r="I47" i="24"/>
  <c r="G47" i="24"/>
  <c r="K47" i="24" s="1"/>
  <c r="J46" i="24"/>
  <c r="I46" i="24"/>
  <c r="G46" i="24"/>
  <c r="K46" i="24" s="1"/>
  <c r="J45" i="24"/>
  <c r="I45" i="24"/>
  <c r="G45" i="24"/>
  <c r="K45" i="24" s="1"/>
  <c r="J44" i="24"/>
  <c r="I44" i="24"/>
  <c r="G44" i="24"/>
  <c r="K44" i="24" s="1"/>
  <c r="J43" i="24"/>
  <c r="I43" i="24"/>
  <c r="G43" i="24"/>
  <c r="K43" i="24" s="1"/>
  <c r="J42" i="24"/>
  <c r="I42" i="24"/>
  <c r="G42" i="24"/>
  <c r="K42" i="24" s="1"/>
  <c r="J41" i="24"/>
  <c r="I41" i="24"/>
  <c r="G41" i="24"/>
  <c r="K41" i="24" s="1"/>
  <c r="J40" i="24"/>
  <c r="I40" i="24"/>
  <c r="G40" i="24"/>
  <c r="K40" i="24" s="1"/>
  <c r="J39" i="24"/>
  <c r="I39" i="24"/>
  <c r="G39" i="24"/>
  <c r="K39" i="24" s="1"/>
  <c r="J38" i="24"/>
  <c r="I38" i="24"/>
  <c r="G38" i="24"/>
  <c r="K38" i="24" s="1"/>
  <c r="J37" i="24"/>
  <c r="I37" i="24"/>
  <c r="G37" i="24"/>
  <c r="K37" i="24" s="1"/>
  <c r="J36" i="24"/>
  <c r="I36" i="24"/>
  <c r="G36" i="24"/>
  <c r="K36" i="24" s="1"/>
  <c r="J35" i="24"/>
  <c r="I35" i="24"/>
  <c r="G35" i="24"/>
  <c r="K35" i="24" s="1"/>
  <c r="J34" i="24"/>
  <c r="I34" i="24"/>
  <c r="G34" i="24"/>
  <c r="K34" i="24" s="1"/>
  <c r="J33" i="24"/>
  <c r="I33" i="24"/>
  <c r="G33" i="24"/>
  <c r="K33" i="24" s="1"/>
  <c r="J32" i="24"/>
  <c r="J52" i="24" s="1"/>
  <c r="I32" i="24"/>
  <c r="G32" i="24"/>
  <c r="K32" i="24" s="1"/>
  <c r="I29" i="24"/>
  <c r="G29" i="24"/>
  <c r="K29" i="24" s="1"/>
  <c r="I28" i="24"/>
  <c r="K28" i="24" s="1"/>
  <c r="G28" i="24"/>
  <c r="J28" i="24" s="1"/>
  <c r="I27" i="24"/>
  <c r="G27" i="24"/>
  <c r="J26" i="24"/>
  <c r="I26" i="24"/>
  <c r="G26" i="24"/>
  <c r="K26" i="24" s="1"/>
  <c r="I23" i="24"/>
  <c r="G23" i="24"/>
  <c r="K23" i="24" s="1"/>
  <c r="K24" i="24" s="1"/>
  <c r="J20" i="24"/>
  <c r="I20" i="24"/>
  <c r="G20" i="24"/>
  <c r="K20" i="24" s="1"/>
  <c r="J19" i="24"/>
  <c r="I19" i="24"/>
  <c r="G19" i="24"/>
  <c r="K19" i="24" s="1"/>
  <c r="J18" i="24"/>
  <c r="I18" i="24"/>
  <c r="G18" i="24"/>
  <c r="K18" i="24" s="1"/>
  <c r="J17" i="24"/>
  <c r="I17" i="24"/>
  <c r="G17" i="24"/>
  <c r="K17" i="24" s="1"/>
  <c r="J16" i="24"/>
  <c r="J21" i="24" s="1"/>
  <c r="I16" i="24"/>
  <c r="G16" i="24"/>
  <c r="K16" i="24" s="1"/>
  <c r="K21" i="24" s="1"/>
  <c r="I13" i="24"/>
  <c r="K13" i="24" s="1"/>
  <c r="G13" i="24"/>
  <c r="J13" i="24" s="1"/>
  <c r="I12" i="24"/>
  <c r="K12" i="24" s="1"/>
  <c r="G12" i="24"/>
  <c r="J12" i="24" s="1"/>
  <c r="I11" i="24"/>
  <c r="K11" i="24" s="1"/>
  <c r="G11" i="24"/>
  <c r="J11" i="24" s="1"/>
  <c r="I10" i="24"/>
  <c r="K10" i="24" s="1"/>
  <c r="K14" i="24" s="1"/>
  <c r="G10" i="24"/>
  <c r="J10" i="24" s="1"/>
  <c r="J14" i="24" s="1"/>
  <c r="F66" i="23"/>
  <c r="K66" i="23" s="1"/>
  <c r="K65" i="23"/>
  <c r="K64" i="23"/>
  <c r="D62" i="23"/>
  <c r="K62" i="23" s="1"/>
  <c r="E61" i="23"/>
  <c r="D61" i="23"/>
  <c r="C61" i="23"/>
  <c r="D60" i="23"/>
  <c r="K60" i="23" s="1"/>
  <c r="C60" i="23"/>
  <c r="E59" i="23"/>
  <c r="D59" i="23"/>
  <c r="K59" i="23" s="1"/>
  <c r="K58" i="23"/>
  <c r="I58" i="23"/>
  <c r="H58" i="23" s="1"/>
  <c r="H63" i="23" s="1"/>
  <c r="K63" i="23" s="1"/>
  <c r="K56" i="23"/>
  <c r="D56" i="23"/>
  <c r="E55" i="23"/>
  <c r="D54" i="23"/>
  <c r="K54" i="23" s="1"/>
  <c r="D53" i="23"/>
  <c r="K53" i="23" s="1"/>
  <c r="K55" i="23" s="1"/>
  <c r="K52" i="23"/>
  <c r="H52" i="23"/>
  <c r="H57" i="23" s="1"/>
  <c r="K57" i="23" s="1"/>
  <c r="C48" i="23"/>
  <c r="C49" i="23" s="1"/>
  <c r="D46" i="23"/>
  <c r="K46" i="23" s="1"/>
  <c r="G37" i="23"/>
  <c r="G36" i="23"/>
  <c r="G35" i="23"/>
  <c r="G32" i="23"/>
  <c r="F32" i="23"/>
  <c r="D32" i="23"/>
  <c r="F31" i="23"/>
  <c r="G31" i="23" s="1"/>
  <c r="E31" i="23"/>
  <c r="G30" i="23"/>
  <c r="D30" i="23"/>
  <c r="I26" i="23"/>
  <c r="C22" i="23"/>
  <c r="G22" i="23" s="1"/>
  <c r="G19" i="23"/>
  <c r="C18" i="23"/>
  <c r="D16" i="23"/>
  <c r="D18" i="23" s="1"/>
  <c r="C16" i="23"/>
  <c r="I11" i="23"/>
  <c r="G12" i="23" s="1"/>
  <c r="I12" i="23" s="1"/>
  <c r="E11" i="23"/>
  <c r="D11" i="23"/>
  <c r="C11" i="23"/>
  <c r="I10" i="23"/>
  <c r="D10" i="23"/>
  <c r="C10" i="23"/>
  <c r="I9" i="23"/>
  <c r="A5" i="23"/>
  <c r="I51" i="22"/>
  <c r="K51" i="22" s="1"/>
  <c r="G51" i="22"/>
  <c r="J51" i="22" s="1"/>
  <c r="I50" i="22"/>
  <c r="K50" i="22" s="1"/>
  <c r="G50" i="22"/>
  <c r="J50" i="22" s="1"/>
  <c r="I49" i="22"/>
  <c r="K49" i="22" s="1"/>
  <c r="G49" i="22"/>
  <c r="J49" i="22" s="1"/>
  <c r="I48" i="22"/>
  <c r="K48" i="22" s="1"/>
  <c r="G48" i="22"/>
  <c r="J48" i="22" s="1"/>
  <c r="I47" i="22"/>
  <c r="K47" i="22" s="1"/>
  <c r="G47" i="22"/>
  <c r="J47" i="22" s="1"/>
  <c r="I46" i="22"/>
  <c r="K46" i="22" s="1"/>
  <c r="G46" i="22"/>
  <c r="J46" i="22" s="1"/>
  <c r="I45" i="22"/>
  <c r="K45" i="22" s="1"/>
  <c r="G45" i="22"/>
  <c r="J45" i="22" s="1"/>
  <c r="I44" i="22"/>
  <c r="K44" i="22" s="1"/>
  <c r="G44" i="22"/>
  <c r="J44" i="22" s="1"/>
  <c r="I43" i="22"/>
  <c r="K43" i="22" s="1"/>
  <c r="G43" i="22"/>
  <c r="J43" i="22" s="1"/>
  <c r="I42" i="22"/>
  <c r="K42" i="22" s="1"/>
  <c r="G42" i="22"/>
  <c r="J42" i="22" s="1"/>
  <c r="I41" i="22"/>
  <c r="K41" i="22" s="1"/>
  <c r="G41" i="22"/>
  <c r="J41" i="22" s="1"/>
  <c r="I40" i="22"/>
  <c r="K40" i="22" s="1"/>
  <c r="G40" i="22"/>
  <c r="J40" i="22" s="1"/>
  <c r="I39" i="22"/>
  <c r="K39" i="22" s="1"/>
  <c r="G39" i="22"/>
  <c r="J39" i="22" s="1"/>
  <c r="I38" i="22"/>
  <c r="K38" i="22" s="1"/>
  <c r="G38" i="22"/>
  <c r="J38" i="22" s="1"/>
  <c r="I37" i="22"/>
  <c r="K37" i="22" s="1"/>
  <c r="G37" i="22"/>
  <c r="J37" i="22" s="1"/>
  <c r="I36" i="22"/>
  <c r="K36" i="22" s="1"/>
  <c r="G36" i="22"/>
  <c r="J36" i="22" s="1"/>
  <c r="I35" i="22"/>
  <c r="K35" i="22" s="1"/>
  <c r="G35" i="22"/>
  <c r="J35" i="22" s="1"/>
  <c r="I34" i="22"/>
  <c r="K34" i="22" s="1"/>
  <c r="G34" i="22"/>
  <c r="J34" i="22" s="1"/>
  <c r="I33" i="22"/>
  <c r="K33" i="22" s="1"/>
  <c r="G33" i="22"/>
  <c r="J33" i="22" s="1"/>
  <c r="I32" i="22"/>
  <c r="K32" i="22" s="1"/>
  <c r="G32" i="22"/>
  <c r="J32" i="22" s="1"/>
  <c r="J52" i="22" s="1"/>
  <c r="K29" i="22"/>
  <c r="J29" i="22"/>
  <c r="I29" i="22"/>
  <c r="G29" i="22"/>
  <c r="K28" i="22"/>
  <c r="J28" i="22"/>
  <c r="I28" i="22"/>
  <c r="G28" i="22"/>
  <c r="K27" i="22"/>
  <c r="J27" i="22"/>
  <c r="I27" i="22"/>
  <c r="G27" i="22"/>
  <c r="K26" i="22"/>
  <c r="K30" i="22" s="1"/>
  <c r="J26" i="22"/>
  <c r="J30" i="22" s="1"/>
  <c r="I26" i="22"/>
  <c r="G26" i="22"/>
  <c r="I23" i="22"/>
  <c r="G23" i="22"/>
  <c r="K23" i="22" s="1"/>
  <c r="K24" i="22" s="1"/>
  <c r="K20" i="22"/>
  <c r="J20" i="22"/>
  <c r="I20" i="22"/>
  <c r="G20" i="22"/>
  <c r="K19" i="22"/>
  <c r="J19" i="22"/>
  <c r="I19" i="22"/>
  <c r="G19" i="22"/>
  <c r="K18" i="22"/>
  <c r="J18" i="22"/>
  <c r="I18" i="22"/>
  <c r="G18" i="22"/>
  <c r="K17" i="22"/>
  <c r="J17" i="22"/>
  <c r="I17" i="22"/>
  <c r="G17" i="22"/>
  <c r="K16" i="22"/>
  <c r="K21" i="22" s="1"/>
  <c r="J16" i="22"/>
  <c r="J21" i="22" s="1"/>
  <c r="I16" i="22"/>
  <c r="G16" i="22"/>
  <c r="I13" i="22"/>
  <c r="K13" i="22" s="1"/>
  <c r="G13" i="22"/>
  <c r="J13" i="22" s="1"/>
  <c r="I12" i="22"/>
  <c r="K12" i="22" s="1"/>
  <c r="G12" i="22"/>
  <c r="J12" i="22" s="1"/>
  <c r="I11" i="22"/>
  <c r="K11" i="22" s="1"/>
  <c r="G11" i="22"/>
  <c r="J11" i="22" s="1"/>
  <c r="I10" i="22"/>
  <c r="K10" i="22" s="1"/>
  <c r="K14" i="22" s="1"/>
  <c r="G10" i="22"/>
  <c r="J10" i="22" s="1"/>
  <c r="A7" i="22"/>
  <c r="A2" i="22"/>
  <c r="J51" i="21"/>
  <c r="I51" i="21"/>
  <c r="G51" i="21"/>
  <c r="K51" i="21" s="1"/>
  <c r="J50" i="21"/>
  <c r="I50" i="21"/>
  <c r="G50" i="21"/>
  <c r="K50" i="21" s="1"/>
  <c r="J49" i="21"/>
  <c r="I49" i="21"/>
  <c r="G49" i="21"/>
  <c r="K49" i="21" s="1"/>
  <c r="J48" i="21"/>
  <c r="I48" i="21"/>
  <c r="G48" i="21"/>
  <c r="K48" i="21" s="1"/>
  <c r="J47" i="21"/>
  <c r="I47" i="21"/>
  <c r="G47" i="21"/>
  <c r="K47" i="21" s="1"/>
  <c r="J46" i="21"/>
  <c r="I46" i="21"/>
  <c r="G46" i="21"/>
  <c r="K46" i="21" s="1"/>
  <c r="J45" i="21"/>
  <c r="I45" i="21"/>
  <c r="G45" i="21"/>
  <c r="K45" i="21" s="1"/>
  <c r="J44" i="21"/>
  <c r="I44" i="21"/>
  <c r="G44" i="21"/>
  <c r="K44" i="21" s="1"/>
  <c r="J43" i="21"/>
  <c r="I43" i="21"/>
  <c r="G43" i="21"/>
  <c r="K43" i="21" s="1"/>
  <c r="J42" i="21"/>
  <c r="I42" i="21"/>
  <c r="G42" i="21"/>
  <c r="K42" i="21" s="1"/>
  <c r="J41" i="21"/>
  <c r="I41" i="21"/>
  <c r="G41" i="21"/>
  <c r="K41" i="21" s="1"/>
  <c r="J40" i="21"/>
  <c r="I40" i="21"/>
  <c r="G40" i="21"/>
  <c r="K40" i="21" s="1"/>
  <c r="J39" i="21"/>
  <c r="I39" i="21"/>
  <c r="G39" i="21"/>
  <c r="K39" i="21" s="1"/>
  <c r="J38" i="21"/>
  <c r="I38" i="21"/>
  <c r="G38" i="21"/>
  <c r="K38" i="21" s="1"/>
  <c r="J37" i="21"/>
  <c r="I37" i="21"/>
  <c r="G37" i="21"/>
  <c r="K37" i="21" s="1"/>
  <c r="J36" i="21"/>
  <c r="I36" i="21"/>
  <c r="G36" i="21"/>
  <c r="K36" i="21" s="1"/>
  <c r="J35" i="21"/>
  <c r="I35" i="21"/>
  <c r="G35" i="21"/>
  <c r="K35" i="21" s="1"/>
  <c r="J34" i="21"/>
  <c r="I34" i="21"/>
  <c r="G34" i="21"/>
  <c r="K34" i="21" s="1"/>
  <c r="J33" i="21"/>
  <c r="I33" i="21"/>
  <c r="G33" i="21"/>
  <c r="K33" i="21" s="1"/>
  <c r="J32" i="21"/>
  <c r="J52" i="21" s="1"/>
  <c r="I32" i="21"/>
  <c r="G32" i="21"/>
  <c r="K32" i="21" s="1"/>
  <c r="I29" i="21"/>
  <c r="G29" i="21"/>
  <c r="K29" i="21" s="1"/>
  <c r="I28" i="21"/>
  <c r="K28" i="21" s="1"/>
  <c r="G28" i="21"/>
  <c r="J28" i="21" s="1"/>
  <c r="I27" i="21"/>
  <c r="G27" i="21"/>
  <c r="J26" i="21"/>
  <c r="I26" i="21"/>
  <c r="G26" i="21"/>
  <c r="K26" i="21" s="1"/>
  <c r="K30" i="21" s="1"/>
  <c r="I23" i="21"/>
  <c r="G23" i="21"/>
  <c r="K23" i="21" s="1"/>
  <c r="K24" i="21" s="1"/>
  <c r="J20" i="21"/>
  <c r="I20" i="21"/>
  <c r="G20" i="21"/>
  <c r="K20" i="21" s="1"/>
  <c r="J19" i="21"/>
  <c r="I19" i="21"/>
  <c r="G19" i="21"/>
  <c r="K19" i="21" s="1"/>
  <c r="J18" i="21"/>
  <c r="I18" i="21"/>
  <c r="G18" i="21"/>
  <c r="K18" i="21" s="1"/>
  <c r="J17" i="21"/>
  <c r="I17" i="21"/>
  <c r="G17" i="21"/>
  <c r="K17" i="21" s="1"/>
  <c r="J16" i="21"/>
  <c r="J21" i="21" s="1"/>
  <c r="I16" i="21"/>
  <c r="G16" i="21"/>
  <c r="K16" i="21" s="1"/>
  <c r="I13" i="21"/>
  <c r="K13" i="21" s="1"/>
  <c r="G13" i="21"/>
  <c r="J13" i="21" s="1"/>
  <c r="I12" i="21"/>
  <c r="K12" i="21" s="1"/>
  <c r="G12" i="21"/>
  <c r="J12" i="21" s="1"/>
  <c r="I11" i="21"/>
  <c r="K11" i="21" s="1"/>
  <c r="G11" i="21"/>
  <c r="J11" i="21" s="1"/>
  <c r="I10" i="21"/>
  <c r="K10" i="21" s="1"/>
  <c r="K14" i="21" s="1"/>
  <c r="G10" i="21"/>
  <c r="J10" i="21" s="1"/>
  <c r="K66" i="20"/>
  <c r="F66" i="20"/>
  <c r="K65" i="20"/>
  <c r="K64" i="20"/>
  <c r="D62" i="20"/>
  <c r="K62" i="20" s="1"/>
  <c r="D61" i="20"/>
  <c r="C61" i="20"/>
  <c r="D60" i="20"/>
  <c r="C60" i="20"/>
  <c r="K60" i="20" s="1"/>
  <c r="K59" i="20"/>
  <c r="E59" i="20"/>
  <c r="E61" i="20" s="1"/>
  <c r="D59" i="20"/>
  <c r="K58" i="20"/>
  <c r="I58" i="20"/>
  <c r="H58" i="20" s="1"/>
  <c r="H63" i="20" s="1"/>
  <c r="K63" i="20" s="1"/>
  <c r="H57" i="20"/>
  <c r="K57" i="20" s="1"/>
  <c r="K56" i="20"/>
  <c r="D56" i="20"/>
  <c r="E55" i="20"/>
  <c r="K54" i="20"/>
  <c r="D54" i="20"/>
  <c r="D53" i="20"/>
  <c r="K53" i="20" s="1"/>
  <c r="K55" i="20" s="1"/>
  <c r="K52" i="20"/>
  <c r="H52" i="20"/>
  <c r="C49" i="20"/>
  <c r="C48" i="20"/>
  <c r="D47" i="20"/>
  <c r="D48" i="20" s="1"/>
  <c r="K46" i="20"/>
  <c r="D46" i="20"/>
  <c r="G37" i="20"/>
  <c r="G36" i="20"/>
  <c r="G35" i="20"/>
  <c r="F32" i="20"/>
  <c r="D32" i="20"/>
  <c r="G32" i="20" s="1"/>
  <c r="F31" i="20"/>
  <c r="E38" i="20" s="1"/>
  <c r="E31" i="20"/>
  <c r="G31" i="20" s="1"/>
  <c r="G30" i="20"/>
  <c r="D30" i="20"/>
  <c r="I26" i="20"/>
  <c r="C22" i="20"/>
  <c r="G22" i="20" s="1"/>
  <c r="G19" i="20"/>
  <c r="D16" i="20"/>
  <c r="D18" i="20" s="1"/>
  <c r="C16" i="20"/>
  <c r="H16" i="20" s="1"/>
  <c r="F17" i="20" s="1"/>
  <c r="H17" i="20" s="1"/>
  <c r="E11" i="20"/>
  <c r="D11" i="20"/>
  <c r="I11" i="20" s="1"/>
  <c r="G12" i="20" s="1"/>
  <c r="I12" i="20" s="1"/>
  <c r="C11" i="20"/>
  <c r="D10" i="20"/>
  <c r="C10" i="20"/>
  <c r="I10" i="20" s="1"/>
  <c r="I9" i="20"/>
  <c r="A5" i="20"/>
  <c r="J51" i="19"/>
  <c r="I51" i="19"/>
  <c r="G51" i="19"/>
  <c r="K51" i="19" s="1"/>
  <c r="J50" i="19"/>
  <c r="I50" i="19"/>
  <c r="G50" i="19"/>
  <c r="K50" i="19" s="1"/>
  <c r="J49" i="19"/>
  <c r="I49" i="19"/>
  <c r="G49" i="19"/>
  <c r="K49" i="19" s="1"/>
  <c r="J48" i="19"/>
  <c r="I48" i="19"/>
  <c r="G48" i="19"/>
  <c r="K48" i="19" s="1"/>
  <c r="J47" i="19"/>
  <c r="I47" i="19"/>
  <c r="K47" i="19" s="1"/>
  <c r="G47" i="19"/>
  <c r="J46" i="19"/>
  <c r="I46" i="19"/>
  <c r="K46" i="19" s="1"/>
  <c r="G46" i="19"/>
  <c r="J45" i="19"/>
  <c r="I45" i="19"/>
  <c r="K45" i="19" s="1"/>
  <c r="G45" i="19"/>
  <c r="J44" i="19"/>
  <c r="I44" i="19"/>
  <c r="K44" i="19" s="1"/>
  <c r="G44" i="19"/>
  <c r="J43" i="19"/>
  <c r="I43" i="19"/>
  <c r="K43" i="19" s="1"/>
  <c r="G43" i="19"/>
  <c r="J42" i="19"/>
  <c r="I42" i="19"/>
  <c r="K42" i="19" s="1"/>
  <c r="G42" i="19"/>
  <c r="J41" i="19"/>
  <c r="I41" i="19"/>
  <c r="K41" i="19" s="1"/>
  <c r="G41" i="19"/>
  <c r="J40" i="19"/>
  <c r="I40" i="19"/>
  <c r="K40" i="19" s="1"/>
  <c r="G40" i="19"/>
  <c r="J39" i="19"/>
  <c r="I39" i="19"/>
  <c r="K39" i="19" s="1"/>
  <c r="G39" i="19"/>
  <c r="J38" i="19"/>
  <c r="I38" i="19"/>
  <c r="K38" i="19" s="1"/>
  <c r="G38" i="19"/>
  <c r="J37" i="19"/>
  <c r="I37" i="19"/>
  <c r="K37" i="19" s="1"/>
  <c r="G37" i="19"/>
  <c r="J36" i="19"/>
  <c r="I36" i="19"/>
  <c r="K36" i="19" s="1"/>
  <c r="G36" i="19"/>
  <c r="J35" i="19"/>
  <c r="I35" i="19"/>
  <c r="K35" i="19" s="1"/>
  <c r="G35" i="19"/>
  <c r="J34" i="19"/>
  <c r="I34" i="19"/>
  <c r="K34" i="19" s="1"/>
  <c r="G34" i="19"/>
  <c r="J33" i="19"/>
  <c r="I33" i="19"/>
  <c r="K33" i="19" s="1"/>
  <c r="G33" i="19"/>
  <c r="J32" i="19"/>
  <c r="J52" i="19" s="1"/>
  <c r="I32" i="19"/>
  <c r="K32" i="19" s="1"/>
  <c r="G32" i="19"/>
  <c r="I29" i="19"/>
  <c r="G29" i="19"/>
  <c r="K29" i="19" s="1"/>
  <c r="I28" i="19"/>
  <c r="K28" i="19" s="1"/>
  <c r="G28" i="19"/>
  <c r="J28" i="19" s="1"/>
  <c r="I27" i="19"/>
  <c r="K27" i="19" s="1"/>
  <c r="G27" i="19"/>
  <c r="J27" i="19" s="1"/>
  <c r="I26" i="19"/>
  <c r="K26" i="19" s="1"/>
  <c r="G26" i="19"/>
  <c r="J26" i="19" s="1"/>
  <c r="J23" i="19"/>
  <c r="J24" i="19" s="1"/>
  <c r="I23" i="19"/>
  <c r="G23" i="19"/>
  <c r="K23" i="19" s="1"/>
  <c r="K24" i="19" s="1"/>
  <c r="I20" i="19"/>
  <c r="K20" i="19" s="1"/>
  <c r="G20" i="19"/>
  <c r="J20" i="19" s="1"/>
  <c r="I19" i="19"/>
  <c r="K19" i="19" s="1"/>
  <c r="G19" i="19"/>
  <c r="J19" i="19" s="1"/>
  <c r="I18" i="19"/>
  <c r="K18" i="19" s="1"/>
  <c r="G18" i="19"/>
  <c r="J18" i="19" s="1"/>
  <c r="I17" i="19"/>
  <c r="K17" i="19" s="1"/>
  <c r="G17" i="19"/>
  <c r="J17" i="19" s="1"/>
  <c r="I16" i="19"/>
  <c r="K16" i="19" s="1"/>
  <c r="G16" i="19"/>
  <c r="J16" i="19" s="1"/>
  <c r="J13" i="19"/>
  <c r="I13" i="19"/>
  <c r="G13" i="19"/>
  <c r="K13" i="19" s="1"/>
  <c r="J12" i="19"/>
  <c r="I12" i="19"/>
  <c r="G12" i="19"/>
  <c r="K12" i="19" s="1"/>
  <c r="J11" i="19"/>
  <c r="I11" i="19"/>
  <c r="G11" i="19"/>
  <c r="K11" i="19" s="1"/>
  <c r="J10" i="19"/>
  <c r="J14" i="19" s="1"/>
  <c r="I10" i="19"/>
  <c r="G10" i="19"/>
  <c r="K10" i="19" s="1"/>
  <c r="A7" i="19"/>
  <c r="A2" i="19"/>
  <c r="I51" i="18"/>
  <c r="K51" i="18" s="1"/>
  <c r="G51" i="18"/>
  <c r="J51" i="18" s="1"/>
  <c r="I50" i="18"/>
  <c r="K50" i="18" s="1"/>
  <c r="G50" i="18"/>
  <c r="J50" i="18" s="1"/>
  <c r="I49" i="18"/>
  <c r="K49" i="18" s="1"/>
  <c r="G49" i="18"/>
  <c r="J49" i="18" s="1"/>
  <c r="I48" i="18"/>
  <c r="G48" i="18"/>
  <c r="K48" i="18" s="1"/>
  <c r="I47" i="18"/>
  <c r="G47" i="18"/>
  <c r="K47" i="18" s="1"/>
  <c r="I46" i="18"/>
  <c r="G46" i="18"/>
  <c r="K46" i="18" s="1"/>
  <c r="I45" i="18"/>
  <c r="G45" i="18"/>
  <c r="K45" i="18" s="1"/>
  <c r="I44" i="18"/>
  <c r="G44" i="18"/>
  <c r="K44" i="18" s="1"/>
  <c r="I43" i="18"/>
  <c r="G43" i="18"/>
  <c r="K43" i="18" s="1"/>
  <c r="I42" i="18"/>
  <c r="G42" i="18"/>
  <c r="K42" i="18" s="1"/>
  <c r="I41" i="18"/>
  <c r="G41" i="18"/>
  <c r="K41" i="18" s="1"/>
  <c r="I40" i="18"/>
  <c r="G40" i="18"/>
  <c r="K40" i="18" s="1"/>
  <c r="I39" i="18"/>
  <c r="G39" i="18"/>
  <c r="K39" i="18" s="1"/>
  <c r="I38" i="18"/>
  <c r="G38" i="18"/>
  <c r="K38" i="18" s="1"/>
  <c r="I37" i="18"/>
  <c r="G37" i="18"/>
  <c r="K37" i="18" s="1"/>
  <c r="I36" i="18"/>
  <c r="G36" i="18"/>
  <c r="K36" i="18" s="1"/>
  <c r="I35" i="18"/>
  <c r="K35" i="18" s="1"/>
  <c r="G35" i="18"/>
  <c r="J35" i="18" s="1"/>
  <c r="I34" i="18"/>
  <c r="K34" i="18" s="1"/>
  <c r="G34" i="18"/>
  <c r="J34" i="18" s="1"/>
  <c r="I33" i="18"/>
  <c r="K33" i="18" s="1"/>
  <c r="G33" i="18"/>
  <c r="J33" i="18" s="1"/>
  <c r="I32" i="18"/>
  <c r="K32" i="18" s="1"/>
  <c r="G32" i="18"/>
  <c r="J32" i="18" s="1"/>
  <c r="K29" i="18"/>
  <c r="J29" i="18"/>
  <c r="I29" i="18"/>
  <c r="G29" i="18"/>
  <c r="K28" i="18"/>
  <c r="J28" i="18"/>
  <c r="I28" i="18"/>
  <c r="G28" i="18"/>
  <c r="I27" i="18"/>
  <c r="G27" i="18"/>
  <c r="I26" i="18"/>
  <c r="K26" i="18" s="1"/>
  <c r="K30" i="18" s="1"/>
  <c r="G26" i="18"/>
  <c r="J26" i="18" s="1"/>
  <c r="J30" i="18" s="1"/>
  <c r="K23" i="18"/>
  <c r="K24" i="18" s="1"/>
  <c r="J23" i="18"/>
  <c r="J24" i="18" s="1"/>
  <c r="I23" i="18"/>
  <c r="G23" i="18"/>
  <c r="I20" i="18"/>
  <c r="K20" i="18" s="1"/>
  <c r="G20" i="18"/>
  <c r="J20" i="18" s="1"/>
  <c r="I19" i="18"/>
  <c r="K19" i="18" s="1"/>
  <c r="G19" i="18"/>
  <c r="J19" i="18" s="1"/>
  <c r="I18" i="18"/>
  <c r="K18" i="18" s="1"/>
  <c r="G18" i="18"/>
  <c r="J18" i="18" s="1"/>
  <c r="I17" i="18"/>
  <c r="K17" i="18" s="1"/>
  <c r="G17" i="18"/>
  <c r="J17" i="18" s="1"/>
  <c r="I16" i="18"/>
  <c r="K16" i="18" s="1"/>
  <c r="K21" i="18" s="1"/>
  <c r="G16" i="18"/>
  <c r="J16" i="18" s="1"/>
  <c r="K13" i="18"/>
  <c r="J13" i="18"/>
  <c r="I13" i="18"/>
  <c r="G13" i="18"/>
  <c r="K12" i="18"/>
  <c r="J12" i="18"/>
  <c r="I12" i="18"/>
  <c r="G12" i="18"/>
  <c r="K11" i="18"/>
  <c r="J11" i="18"/>
  <c r="I11" i="18"/>
  <c r="G11" i="18"/>
  <c r="K10" i="18"/>
  <c r="K14" i="18" s="1"/>
  <c r="J10" i="18"/>
  <c r="J14" i="18" s="1"/>
  <c r="I10" i="18"/>
  <c r="G10" i="18"/>
  <c r="K61" i="38" l="1"/>
  <c r="D47" i="38"/>
  <c r="D55" i="38"/>
  <c r="E38" i="38"/>
  <c r="H16" i="38"/>
  <c r="F17" i="38" s="1"/>
  <c r="H17" i="38" s="1"/>
  <c r="J14" i="37"/>
  <c r="K14" i="37"/>
  <c r="J54" i="37" s="1"/>
  <c r="J23" i="37"/>
  <c r="J24" i="37" s="1"/>
  <c r="K52" i="36"/>
  <c r="J21" i="36"/>
  <c r="K21" i="36"/>
  <c r="J54" i="36" s="1"/>
  <c r="J36" i="36"/>
  <c r="J37" i="36"/>
  <c r="J38" i="36"/>
  <c r="J52" i="36" s="1"/>
  <c r="J53" i="36" s="1"/>
  <c r="J39" i="36"/>
  <c r="J40" i="36"/>
  <c r="J41" i="36"/>
  <c r="J42" i="36"/>
  <c r="J43" i="36"/>
  <c r="J44" i="36"/>
  <c r="J45" i="36"/>
  <c r="J46" i="36"/>
  <c r="J47" i="36"/>
  <c r="J48" i="36"/>
  <c r="K61" i="35"/>
  <c r="G38" i="35"/>
  <c r="E41" i="35"/>
  <c r="G41" i="35" s="1"/>
  <c r="D49" i="35"/>
  <c r="K49" i="35" s="1"/>
  <c r="K48" i="35"/>
  <c r="H50" i="35" s="1"/>
  <c r="K50" i="35" s="1"/>
  <c r="D55" i="35"/>
  <c r="K47" i="35"/>
  <c r="C18" i="35"/>
  <c r="H18" i="35" s="1"/>
  <c r="F19" i="35" s="1"/>
  <c r="H19" i="35" s="1"/>
  <c r="K21" i="34"/>
  <c r="J30" i="34"/>
  <c r="J53" i="34" s="1"/>
  <c r="K52" i="34"/>
  <c r="K30" i="34"/>
  <c r="K14" i="34"/>
  <c r="J54" i="34" s="1"/>
  <c r="J29" i="34"/>
  <c r="K52" i="33"/>
  <c r="J30" i="33"/>
  <c r="K30" i="33"/>
  <c r="J54" i="33" s="1"/>
  <c r="J23" i="33"/>
  <c r="J24" i="33" s="1"/>
  <c r="J53" i="33" s="1"/>
  <c r="J29" i="33"/>
  <c r="G38" i="32"/>
  <c r="E41" i="32"/>
  <c r="G41" i="32" s="1"/>
  <c r="K48" i="32"/>
  <c r="H50" i="32" s="1"/>
  <c r="K50" i="32" s="1"/>
  <c r="D49" i="32"/>
  <c r="K49" i="32" s="1"/>
  <c r="K61" i="32"/>
  <c r="K47" i="32"/>
  <c r="K53" i="32"/>
  <c r="K55" i="32" s="1"/>
  <c r="C18" i="32"/>
  <c r="H18" i="32" s="1"/>
  <c r="F19" i="32" s="1"/>
  <c r="H19" i="32" s="1"/>
  <c r="K14" i="31"/>
  <c r="J54" i="31" s="1"/>
  <c r="J21" i="31"/>
  <c r="J29" i="31"/>
  <c r="J30" i="31" s="1"/>
  <c r="J53" i="31" s="1"/>
  <c r="K52" i="30"/>
  <c r="J30" i="30"/>
  <c r="K30" i="30"/>
  <c r="J54" i="30" s="1"/>
  <c r="J23" i="30"/>
  <c r="J24" i="30" s="1"/>
  <c r="J53" i="30" s="1"/>
  <c r="J29" i="30"/>
  <c r="D47" i="29"/>
  <c r="D55" i="29"/>
  <c r="E38" i="29"/>
  <c r="H16" i="29"/>
  <c r="F17" i="29" s="1"/>
  <c r="H17" i="29" s="1"/>
  <c r="K21" i="28"/>
  <c r="J30" i="28"/>
  <c r="J53" i="28" s="1"/>
  <c r="K52" i="28"/>
  <c r="K30" i="28"/>
  <c r="K14" i="28"/>
  <c r="J54" i="28" s="1"/>
  <c r="J29" i="28"/>
  <c r="K52" i="27"/>
  <c r="J30" i="27"/>
  <c r="K30" i="27"/>
  <c r="J54" i="27" s="1"/>
  <c r="J23" i="27"/>
  <c r="J24" i="27" s="1"/>
  <c r="J53" i="27" s="1"/>
  <c r="J29" i="27"/>
  <c r="H18" i="26"/>
  <c r="F19" i="26" s="1"/>
  <c r="H19" i="26" s="1"/>
  <c r="K61" i="26"/>
  <c r="D47" i="26"/>
  <c r="D55" i="26"/>
  <c r="E38" i="26"/>
  <c r="H16" i="26"/>
  <c r="F17" i="26" s="1"/>
  <c r="H17" i="26" s="1"/>
  <c r="K52" i="25"/>
  <c r="J14" i="25"/>
  <c r="J54" i="25"/>
  <c r="J23" i="25"/>
  <c r="J24" i="25" s="1"/>
  <c r="K52" i="24"/>
  <c r="K30" i="24"/>
  <c r="J54" i="24" s="1"/>
  <c r="J23" i="24"/>
  <c r="J24" i="24" s="1"/>
  <c r="J29" i="24"/>
  <c r="J30" i="24" s="1"/>
  <c r="H18" i="23"/>
  <c r="F19" i="23" s="1"/>
  <c r="H19" i="23" s="1"/>
  <c r="K61" i="23"/>
  <c r="D47" i="23"/>
  <c r="D55" i="23"/>
  <c r="E38" i="23"/>
  <c r="H16" i="23"/>
  <c r="F17" i="23" s="1"/>
  <c r="H17" i="23" s="1"/>
  <c r="K52" i="22"/>
  <c r="J54" i="22" s="1"/>
  <c r="J14" i="22"/>
  <c r="J23" i="22"/>
  <c r="J24" i="22" s="1"/>
  <c r="K52" i="21"/>
  <c r="J14" i="21"/>
  <c r="K21" i="21"/>
  <c r="J54" i="21" s="1"/>
  <c r="J23" i="21"/>
  <c r="J24" i="21" s="1"/>
  <c r="J29" i="21"/>
  <c r="J30" i="21" s="1"/>
  <c r="G38" i="20"/>
  <c r="E41" i="20"/>
  <c r="G41" i="20" s="1"/>
  <c r="K48" i="20"/>
  <c r="H50" i="20" s="1"/>
  <c r="K50" i="20" s="1"/>
  <c r="D49" i="20"/>
  <c r="K49" i="20" s="1"/>
  <c r="K61" i="20"/>
  <c r="D55" i="20"/>
  <c r="C18" i="20"/>
  <c r="H18" i="20" s="1"/>
  <c r="F19" i="20" s="1"/>
  <c r="H19" i="20" s="1"/>
  <c r="K47" i="20"/>
  <c r="K14" i="19"/>
  <c r="J21" i="19"/>
  <c r="K21" i="19"/>
  <c r="K30" i="19"/>
  <c r="K52" i="19"/>
  <c r="J29" i="19"/>
  <c r="J30" i="19" s="1"/>
  <c r="K52" i="18"/>
  <c r="J54" i="18" s="1"/>
  <c r="J21" i="18"/>
  <c r="J53" i="18" s="1"/>
  <c r="J36" i="18"/>
  <c r="J52" i="18" s="1"/>
  <c r="J37" i="18"/>
  <c r="J38" i="18"/>
  <c r="J39" i="18"/>
  <c r="J40" i="18"/>
  <c r="J41" i="18"/>
  <c r="J42" i="18"/>
  <c r="J43" i="18"/>
  <c r="J44" i="18"/>
  <c r="J45" i="18"/>
  <c r="J46" i="18"/>
  <c r="J47" i="18"/>
  <c r="J48" i="18"/>
  <c r="G38" i="38" l="1"/>
  <c r="E41" i="38"/>
  <c r="G41" i="38" s="1"/>
  <c r="D48" i="38"/>
  <c r="K47" i="38"/>
  <c r="J53" i="37"/>
  <c r="G38" i="29"/>
  <c r="E41" i="29"/>
  <c r="G41" i="29" s="1"/>
  <c r="D48" i="29"/>
  <c r="K47" i="29"/>
  <c r="D48" i="26"/>
  <c r="K47" i="26"/>
  <c r="G38" i="26"/>
  <c r="E41" i="26"/>
  <c r="G41" i="26" s="1"/>
  <c r="J53" i="25"/>
  <c r="J53" i="24"/>
  <c r="D48" i="23"/>
  <c r="K47" i="23"/>
  <c r="G38" i="23"/>
  <c r="E41" i="23"/>
  <c r="G41" i="23" s="1"/>
  <c r="J53" i="22"/>
  <c r="J53" i="21"/>
  <c r="J53" i="19"/>
  <c r="J54" i="19"/>
  <c r="D49" i="38" l="1"/>
  <c r="K49" i="38" s="1"/>
  <c r="K48" i="38"/>
  <c r="H50" i="38" s="1"/>
  <c r="K50" i="38" s="1"/>
  <c r="D49" i="29"/>
  <c r="K49" i="29" s="1"/>
  <c r="K48" i="29"/>
  <c r="H50" i="29" s="1"/>
  <c r="K50" i="29" s="1"/>
  <c r="D49" i="26"/>
  <c r="K49" i="26" s="1"/>
  <c r="K48" i="26"/>
  <c r="H50" i="26" s="1"/>
  <c r="K50" i="26" s="1"/>
  <c r="D49" i="23"/>
  <c r="K49" i="23" s="1"/>
  <c r="K48" i="23"/>
  <c r="H50" i="23" s="1"/>
  <c r="K50" i="23" s="1"/>
  <c r="K66" i="17" l="1"/>
  <c r="F66" i="17"/>
  <c r="K65" i="17"/>
  <c r="K64" i="17"/>
  <c r="D62" i="17"/>
  <c r="K62" i="17" s="1"/>
  <c r="D61" i="17"/>
  <c r="C61" i="17"/>
  <c r="K60" i="17"/>
  <c r="D60" i="17"/>
  <c r="C60" i="17"/>
  <c r="E59" i="17"/>
  <c r="E61" i="17" s="1"/>
  <c r="D59" i="17"/>
  <c r="K58" i="17"/>
  <c r="I58" i="17"/>
  <c r="H58" i="17"/>
  <c r="H63" i="17" s="1"/>
  <c r="K63" i="17" s="1"/>
  <c r="H57" i="17"/>
  <c r="K57" i="17" s="1"/>
  <c r="D56" i="17"/>
  <c r="K56" i="17" s="1"/>
  <c r="E55" i="17"/>
  <c r="K54" i="17"/>
  <c r="D54" i="17"/>
  <c r="D53" i="17"/>
  <c r="K53" i="17" s="1"/>
  <c r="K55" i="17" s="1"/>
  <c r="K52" i="17"/>
  <c r="H52" i="17"/>
  <c r="C49" i="17"/>
  <c r="D48" i="17"/>
  <c r="D49" i="17" s="1"/>
  <c r="K49" i="17" s="1"/>
  <c r="C48" i="17"/>
  <c r="D47" i="17"/>
  <c r="K47" i="17" s="1"/>
  <c r="K46" i="17"/>
  <c r="D46" i="17"/>
  <c r="G37" i="17"/>
  <c r="G36" i="17"/>
  <c r="G35" i="17"/>
  <c r="F32" i="17"/>
  <c r="D32" i="17"/>
  <c r="G32" i="17" s="1"/>
  <c r="G31" i="17"/>
  <c r="F31" i="17"/>
  <c r="E38" i="17" s="1"/>
  <c r="E31" i="17"/>
  <c r="D30" i="17"/>
  <c r="G30" i="17" s="1"/>
  <c r="I26" i="17"/>
  <c r="C22" i="17"/>
  <c r="G22" i="17" s="1"/>
  <c r="G19" i="17"/>
  <c r="D18" i="17"/>
  <c r="H16" i="17"/>
  <c r="F17" i="17" s="1"/>
  <c r="H17" i="17" s="1"/>
  <c r="D16" i="17"/>
  <c r="C16" i="17"/>
  <c r="C18" i="17" s="1"/>
  <c r="H18" i="17" s="1"/>
  <c r="F19" i="17" s="1"/>
  <c r="H19" i="17" s="1"/>
  <c r="E11" i="17"/>
  <c r="D11" i="17"/>
  <c r="C11" i="17"/>
  <c r="I11" i="17" s="1"/>
  <c r="G12" i="17" s="1"/>
  <c r="I12" i="17" s="1"/>
  <c r="D10" i="17"/>
  <c r="C10" i="17"/>
  <c r="I10" i="17" s="1"/>
  <c r="I9" i="17"/>
  <c r="A5" i="17"/>
  <c r="I51" i="16"/>
  <c r="G51" i="16"/>
  <c r="J51" i="16" s="1"/>
  <c r="I50" i="16"/>
  <c r="G50" i="16"/>
  <c r="J50" i="16" s="1"/>
  <c r="I49" i="16"/>
  <c r="G49" i="16"/>
  <c r="J49" i="16" s="1"/>
  <c r="I48" i="16"/>
  <c r="G48" i="16"/>
  <c r="J48" i="16" s="1"/>
  <c r="I47" i="16"/>
  <c r="G47" i="16"/>
  <c r="J47" i="16" s="1"/>
  <c r="I46" i="16"/>
  <c r="G46" i="16"/>
  <c r="J46" i="16" s="1"/>
  <c r="I45" i="16"/>
  <c r="G45" i="16"/>
  <c r="J45" i="16" s="1"/>
  <c r="I44" i="16"/>
  <c r="G44" i="16"/>
  <c r="J44" i="16" s="1"/>
  <c r="I43" i="16"/>
  <c r="G43" i="16"/>
  <c r="J43" i="16" s="1"/>
  <c r="I42" i="16"/>
  <c r="G42" i="16"/>
  <c r="J42" i="16" s="1"/>
  <c r="I41" i="16"/>
  <c r="G41" i="16"/>
  <c r="J41" i="16" s="1"/>
  <c r="I40" i="16"/>
  <c r="G40" i="16"/>
  <c r="J40" i="16" s="1"/>
  <c r="I39" i="16"/>
  <c r="G39" i="16"/>
  <c r="J39" i="16" s="1"/>
  <c r="I38" i="16"/>
  <c r="G38" i="16"/>
  <c r="J38" i="16" s="1"/>
  <c r="I37" i="16"/>
  <c r="G37" i="16"/>
  <c r="J37" i="16" s="1"/>
  <c r="I36" i="16"/>
  <c r="G36" i="16"/>
  <c r="J36" i="16" s="1"/>
  <c r="I35" i="16"/>
  <c r="G35" i="16"/>
  <c r="J35" i="16" s="1"/>
  <c r="I34" i="16"/>
  <c r="G34" i="16"/>
  <c r="J34" i="16" s="1"/>
  <c r="I33" i="16"/>
  <c r="G33" i="16"/>
  <c r="J33" i="16" s="1"/>
  <c r="I32" i="16"/>
  <c r="G32" i="16"/>
  <c r="J32" i="16" s="1"/>
  <c r="I29" i="16"/>
  <c r="G29" i="16"/>
  <c r="K29" i="16" s="1"/>
  <c r="I28" i="16"/>
  <c r="G28" i="16"/>
  <c r="K28" i="16" s="1"/>
  <c r="I27" i="16"/>
  <c r="G27" i="16"/>
  <c r="K27" i="16" s="1"/>
  <c r="I26" i="16"/>
  <c r="G26" i="16"/>
  <c r="K26" i="16" s="1"/>
  <c r="I23" i="16"/>
  <c r="G23" i="16"/>
  <c r="K23" i="16" s="1"/>
  <c r="K24" i="16" s="1"/>
  <c r="J20" i="16"/>
  <c r="I20" i="16"/>
  <c r="G20" i="16"/>
  <c r="K20" i="16" s="1"/>
  <c r="J19" i="16"/>
  <c r="I19" i="16"/>
  <c r="G19" i="16"/>
  <c r="K19" i="16" s="1"/>
  <c r="J18" i="16"/>
  <c r="I18" i="16"/>
  <c r="G18" i="16"/>
  <c r="K18" i="16" s="1"/>
  <c r="J17" i="16"/>
  <c r="I17" i="16"/>
  <c r="G17" i="16"/>
  <c r="K17" i="16" s="1"/>
  <c r="J16" i="16"/>
  <c r="J21" i="16" s="1"/>
  <c r="I16" i="16"/>
  <c r="G16" i="16"/>
  <c r="K16" i="16" s="1"/>
  <c r="I13" i="16"/>
  <c r="G13" i="16"/>
  <c r="J13" i="16" s="1"/>
  <c r="I12" i="16"/>
  <c r="G12" i="16"/>
  <c r="J12" i="16" s="1"/>
  <c r="I11" i="16"/>
  <c r="G11" i="16"/>
  <c r="J11" i="16" s="1"/>
  <c r="I10" i="16"/>
  <c r="G10" i="16"/>
  <c r="J10" i="16" s="1"/>
  <c r="A7" i="16"/>
  <c r="A2" i="16"/>
  <c r="I51" i="15"/>
  <c r="G51" i="15"/>
  <c r="J51" i="15" s="1"/>
  <c r="I50" i="15"/>
  <c r="G50" i="15"/>
  <c r="J50" i="15" s="1"/>
  <c r="I49" i="15"/>
  <c r="G49" i="15"/>
  <c r="J49" i="15" s="1"/>
  <c r="I48" i="15"/>
  <c r="G48" i="15"/>
  <c r="K48" i="15" s="1"/>
  <c r="I47" i="15"/>
  <c r="G47" i="15"/>
  <c r="K47" i="15" s="1"/>
  <c r="I46" i="15"/>
  <c r="G46" i="15"/>
  <c r="K46" i="15" s="1"/>
  <c r="I45" i="15"/>
  <c r="G45" i="15"/>
  <c r="K45" i="15" s="1"/>
  <c r="I44" i="15"/>
  <c r="G44" i="15"/>
  <c r="K44" i="15" s="1"/>
  <c r="I43" i="15"/>
  <c r="G43" i="15"/>
  <c r="K43" i="15" s="1"/>
  <c r="I42" i="15"/>
  <c r="G42" i="15"/>
  <c r="K42" i="15" s="1"/>
  <c r="I41" i="15"/>
  <c r="G41" i="15"/>
  <c r="K41" i="15" s="1"/>
  <c r="I40" i="15"/>
  <c r="G40" i="15"/>
  <c r="K40" i="15" s="1"/>
  <c r="I39" i="15"/>
  <c r="G39" i="15"/>
  <c r="K39" i="15" s="1"/>
  <c r="I38" i="15"/>
  <c r="G38" i="15"/>
  <c r="K38" i="15" s="1"/>
  <c r="I37" i="15"/>
  <c r="G37" i="15"/>
  <c r="K37" i="15" s="1"/>
  <c r="I36" i="15"/>
  <c r="G36" i="15"/>
  <c r="K36" i="15" s="1"/>
  <c r="I35" i="15"/>
  <c r="G35" i="15"/>
  <c r="J35" i="15" s="1"/>
  <c r="I34" i="15"/>
  <c r="G34" i="15"/>
  <c r="J34" i="15" s="1"/>
  <c r="I33" i="15"/>
  <c r="G33" i="15"/>
  <c r="J33" i="15" s="1"/>
  <c r="I32" i="15"/>
  <c r="G32" i="15"/>
  <c r="J32" i="15" s="1"/>
  <c r="I29" i="15"/>
  <c r="G29" i="15"/>
  <c r="K29" i="15" s="1"/>
  <c r="I28" i="15"/>
  <c r="G28" i="15"/>
  <c r="K28" i="15" s="1"/>
  <c r="I27" i="15"/>
  <c r="G27" i="15"/>
  <c r="I26" i="15"/>
  <c r="G26" i="15"/>
  <c r="J26" i="15" s="1"/>
  <c r="I23" i="15"/>
  <c r="G23" i="15"/>
  <c r="K23" i="15" s="1"/>
  <c r="K24" i="15" s="1"/>
  <c r="I20" i="15"/>
  <c r="G20" i="15"/>
  <c r="J20" i="15" s="1"/>
  <c r="I19" i="15"/>
  <c r="G19" i="15"/>
  <c r="J19" i="15" s="1"/>
  <c r="I18" i="15"/>
  <c r="G18" i="15"/>
  <c r="J18" i="15" s="1"/>
  <c r="I17" i="15"/>
  <c r="G17" i="15"/>
  <c r="J17" i="15" s="1"/>
  <c r="I16" i="15"/>
  <c r="G16" i="15"/>
  <c r="J16" i="15" s="1"/>
  <c r="J13" i="15"/>
  <c r="I13" i="15"/>
  <c r="G13" i="15"/>
  <c r="K13" i="15" s="1"/>
  <c r="J12" i="15"/>
  <c r="I12" i="15"/>
  <c r="G12" i="15"/>
  <c r="K12" i="15" s="1"/>
  <c r="J11" i="15"/>
  <c r="I11" i="15"/>
  <c r="G11" i="15"/>
  <c r="K11" i="15" s="1"/>
  <c r="J10" i="15"/>
  <c r="J14" i="15" s="1"/>
  <c r="I10" i="15"/>
  <c r="G10" i="15"/>
  <c r="K10" i="15" s="1"/>
  <c r="F66" i="14"/>
  <c r="K66" i="14" s="1"/>
  <c r="K65" i="14"/>
  <c r="K64" i="14"/>
  <c r="D62" i="14"/>
  <c r="K62" i="14" s="1"/>
  <c r="E61" i="14"/>
  <c r="D61" i="14"/>
  <c r="C61" i="14"/>
  <c r="D60" i="14"/>
  <c r="K60" i="14" s="1"/>
  <c r="C60" i="14"/>
  <c r="E59" i="14"/>
  <c r="D59" i="14"/>
  <c r="K59" i="14" s="1"/>
  <c r="K58" i="14"/>
  <c r="I58" i="14"/>
  <c r="H58" i="14" s="1"/>
  <c r="H63" i="14" s="1"/>
  <c r="K63" i="14" s="1"/>
  <c r="K56" i="14"/>
  <c r="D56" i="14"/>
  <c r="E55" i="14"/>
  <c r="D54" i="14"/>
  <c r="K54" i="14" s="1"/>
  <c r="D53" i="14"/>
  <c r="K53" i="14" s="1"/>
  <c r="K55" i="14" s="1"/>
  <c r="K52" i="14"/>
  <c r="H52" i="14"/>
  <c r="H57" i="14" s="1"/>
  <c r="K57" i="14" s="1"/>
  <c r="C48" i="14"/>
  <c r="C49" i="14" s="1"/>
  <c r="D46" i="14"/>
  <c r="K46" i="14" s="1"/>
  <c r="G37" i="14"/>
  <c r="G36" i="14"/>
  <c r="G35" i="14"/>
  <c r="G32" i="14"/>
  <c r="F32" i="14"/>
  <c r="D32" i="14"/>
  <c r="F31" i="14"/>
  <c r="G31" i="14" s="1"/>
  <c r="E31" i="14"/>
  <c r="G30" i="14"/>
  <c r="D30" i="14"/>
  <c r="I26" i="14"/>
  <c r="C22" i="14"/>
  <c r="G22" i="14" s="1"/>
  <c r="G19" i="14"/>
  <c r="C18" i="14"/>
  <c r="D16" i="14"/>
  <c r="D18" i="14" s="1"/>
  <c r="C16" i="14"/>
  <c r="I11" i="14"/>
  <c r="G12" i="14" s="1"/>
  <c r="I12" i="14" s="1"/>
  <c r="E11" i="14"/>
  <c r="D11" i="14"/>
  <c r="C11" i="14"/>
  <c r="I10" i="14"/>
  <c r="D10" i="14"/>
  <c r="C10" i="14"/>
  <c r="I9" i="14"/>
  <c r="A5" i="14"/>
  <c r="I51" i="13"/>
  <c r="K51" i="13" s="1"/>
  <c r="G51" i="13"/>
  <c r="J51" i="13" s="1"/>
  <c r="I50" i="13"/>
  <c r="K50" i="13" s="1"/>
  <c r="G50" i="13"/>
  <c r="J50" i="13" s="1"/>
  <c r="I49" i="13"/>
  <c r="K49" i="13" s="1"/>
  <c r="G49" i="13"/>
  <c r="J49" i="13" s="1"/>
  <c r="I48" i="13"/>
  <c r="K48" i="13" s="1"/>
  <c r="G48" i="13"/>
  <c r="J48" i="13" s="1"/>
  <c r="I47" i="13"/>
  <c r="K47" i="13" s="1"/>
  <c r="G47" i="13"/>
  <c r="J47" i="13" s="1"/>
  <c r="I46" i="13"/>
  <c r="K46" i="13" s="1"/>
  <c r="G46" i="13"/>
  <c r="J46" i="13" s="1"/>
  <c r="I45" i="13"/>
  <c r="K45" i="13" s="1"/>
  <c r="G45" i="13"/>
  <c r="J45" i="13" s="1"/>
  <c r="I44" i="13"/>
  <c r="K44" i="13" s="1"/>
  <c r="G44" i="13"/>
  <c r="J44" i="13" s="1"/>
  <c r="I43" i="13"/>
  <c r="K43" i="13" s="1"/>
  <c r="G43" i="13"/>
  <c r="J43" i="13" s="1"/>
  <c r="I42" i="13"/>
  <c r="K42" i="13" s="1"/>
  <c r="G42" i="13"/>
  <c r="J42" i="13" s="1"/>
  <c r="I41" i="13"/>
  <c r="K41" i="13" s="1"/>
  <c r="G41" i="13"/>
  <c r="J41" i="13" s="1"/>
  <c r="I40" i="13"/>
  <c r="K40" i="13" s="1"/>
  <c r="G40" i="13"/>
  <c r="J40" i="13" s="1"/>
  <c r="I39" i="13"/>
  <c r="K39" i="13" s="1"/>
  <c r="G39" i="13"/>
  <c r="J39" i="13" s="1"/>
  <c r="I38" i="13"/>
  <c r="K38" i="13" s="1"/>
  <c r="G38" i="13"/>
  <c r="J38" i="13" s="1"/>
  <c r="I37" i="13"/>
  <c r="K37" i="13" s="1"/>
  <c r="G37" i="13"/>
  <c r="J37" i="13" s="1"/>
  <c r="I36" i="13"/>
  <c r="K36" i="13" s="1"/>
  <c r="G36" i="13"/>
  <c r="J36" i="13" s="1"/>
  <c r="I35" i="13"/>
  <c r="K35" i="13" s="1"/>
  <c r="G35" i="13"/>
  <c r="J35" i="13" s="1"/>
  <c r="I34" i="13"/>
  <c r="K34" i="13" s="1"/>
  <c r="G34" i="13"/>
  <c r="J34" i="13" s="1"/>
  <c r="I33" i="13"/>
  <c r="K33" i="13" s="1"/>
  <c r="G33" i="13"/>
  <c r="J33" i="13" s="1"/>
  <c r="I32" i="13"/>
  <c r="K32" i="13" s="1"/>
  <c r="K52" i="13" s="1"/>
  <c r="G32" i="13"/>
  <c r="J32" i="13" s="1"/>
  <c r="J52" i="13" s="1"/>
  <c r="K29" i="13"/>
  <c r="I29" i="13"/>
  <c r="G29" i="13"/>
  <c r="J29" i="13" s="1"/>
  <c r="I28" i="13"/>
  <c r="G28" i="13"/>
  <c r="K28" i="13" s="1"/>
  <c r="I27" i="13"/>
  <c r="G27" i="13"/>
  <c r="K27" i="13" s="1"/>
  <c r="I26" i="13"/>
  <c r="G26" i="13"/>
  <c r="K26" i="13" s="1"/>
  <c r="I23" i="13"/>
  <c r="G23" i="13"/>
  <c r="K23" i="13" s="1"/>
  <c r="K24" i="13" s="1"/>
  <c r="K20" i="13"/>
  <c r="J20" i="13"/>
  <c r="I20" i="13"/>
  <c r="G20" i="13"/>
  <c r="K19" i="13"/>
  <c r="J19" i="13"/>
  <c r="I19" i="13"/>
  <c r="G19" i="13"/>
  <c r="K18" i="13"/>
  <c r="J18" i="13"/>
  <c r="I18" i="13"/>
  <c r="G18" i="13"/>
  <c r="K17" i="13"/>
  <c r="J17" i="13"/>
  <c r="I17" i="13"/>
  <c r="G17" i="13"/>
  <c r="K16" i="13"/>
  <c r="K21" i="13" s="1"/>
  <c r="J16" i="13"/>
  <c r="J21" i="13" s="1"/>
  <c r="I16" i="13"/>
  <c r="G16" i="13"/>
  <c r="I13" i="13"/>
  <c r="K13" i="13" s="1"/>
  <c r="G13" i="13"/>
  <c r="J13" i="13" s="1"/>
  <c r="I12" i="13"/>
  <c r="K12" i="13" s="1"/>
  <c r="G12" i="13"/>
  <c r="J12" i="13" s="1"/>
  <c r="I11" i="13"/>
  <c r="K11" i="13" s="1"/>
  <c r="G11" i="13"/>
  <c r="J11" i="13" s="1"/>
  <c r="I10" i="13"/>
  <c r="K10" i="13" s="1"/>
  <c r="G10" i="13"/>
  <c r="J10" i="13" s="1"/>
  <c r="A7" i="13"/>
  <c r="A2" i="13"/>
  <c r="I51" i="12"/>
  <c r="K51" i="12" s="1"/>
  <c r="G51" i="12"/>
  <c r="J51" i="12" s="1"/>
  <c r="I50" i="12"/>
  <c r="K50" i="12" s="1"/>
  <c r="G50" i="12"/>
  <c r="J50" i="12" s="1"/>
  <c r="I49" i="12"/>
  <c r="K49" i="12" s="1"/>
  <c r="G49" i="12"/>
  <c r="J49" i="12" s="1"/>
  <c r="I48" i="12"/>
  <c r="G48" i="12"/>
  <c r="K48" i="12" s="1"/>
  <c r="I47" i="12"/>
  <c r="G47" i="12"/>
  <c r="K47" i="12" s="1"/>
  <c r="I46" i="12"/>
  <c r="G46" i="12"/>
  <c r="K46" i="12" s="1"/>
  <c r="I45" i="12"/>
  <c r="G45" i="12"/>
  <c r="K45" i="12" s="1"/>
  <c r="I44" i="12"/>
  <c r="G44" i="12"/>
  <c r="K44" i="12" s="1"/>
  <c r="I43" i="12"/>
  <c r="G43" i="12"/>
  <c r="K43" i="12" s="1"/>
  <c r="I42" i="12"/>
  <c r="G42" i="12"/>
  <c r="K42" i="12" s="1"/>
  <c r="I41" i="12"/>
  <c r="G41" i="12"/>
  <c r="K41" i="12" s="1"/>
  <c r="I40" i="12"/>
  <c r="G40" i="12"/>
  <c r="K40" i="12" s="1"/>
  <c r="I39" i="12"/>
  <c r="G39" i="12"/>
  <c r="K39" i="12" s="1"/>
  <c r="I38" i="12"/>
  <c r="G38" i="12"/>
  <c r="K38" i="12" s="1"/>
  <c r="I37" i="12"/>
  <c r="G37" i="12"/>
  <c r="K37" i="12" s="1"/>
  <c r="I36" i="12"/>
  <c r="G36" i="12"/>
  <c r="K36" i="12" s="1"/>
  <c r="I35" i="12"/>
  <c r="K35" i="12" s="1"/>
  <c r="G35" i="12"/>
  <c r="J35" i="12" s="1"/>
  <c r="I34" i="12"/>
  <c r="K34" i="12" s="1"/>
  <c r="G34" i="12"/>
  <c r="J34" i="12" s="1"/>
  <c r="I33" i="12"/>
  <c r="K33" i="12" s="1"/>
  <c r="G33" i="12"/>
  <c r="J33" i="12" s="1"/>
  <c r="I32" i="12"/>
  <c r="K32" i="12" s="1"/>
  <c r="G32" i="12"/>
  <c r="J32" i="12" s="1"/>
  <c r="I29" i="12"/>
  <c r="G29" i="12"/>
  <c r="K29" i="12" s="1"/>
  <c r="I28" i="12"/>
  <c r="G28" i="12"/>
  <c r="K28" i="12" s="1"/>
  <c r="I27" i="12"/>
  <c r="G27" i="12"/>
  <c r="I26" i="12"/>
  <c r="K26" i="12" s="1"/>
  <c r="G26" i="12"/>
  <c r="J26" i="12" s="1"/>
  <c r="I23" i="12"/>
  <c r="G23" i="12"/>
  <c r="K23" i="12" s="1"/>
  <c r="K24" i="12" s="1"/>
  <c r="I20" i="12"/>
  <c r="K20" i="12" s="1"/>
  <c r="G20" i="12"/>
  <c r="J20" i="12" s="1"/>
  <c r="I19" i="12"/>
  <c r="K19" i="12" s="1"/>
  <c r="G19" i="12"/>
  <c r="J19" i="12" s="1"/>
  <c r="I18" i="12"/>
  <c r="K18" i="12" s="1"/>
  <c r="G18" i="12"/>
  <c r="J18" i="12" s="1"/>
  <c r="I17" i="12"/>
  <c r="K17" i="12" s="1"/>
  <c r="G17" i="12"/>
  <c r="J17" i="12" s="1"/>
  <c r="I16" i="12"/>
  <c r="K16" i="12" s="1"/>
  <c r="G16" i="12"/>
  <c r="J16" i="12" s="1"/>
  <c r="K13" i="12"/>
  <c r="J13" i="12"/>
  <c r="I13" i="12"/>
  <c r="G13" i="12"/>
  <c r="K12" i="12"/>
  <c r="J12" i="12"/>
  <c r="I12" i="12"/>
  <c r="G12" i="12"/>
  <c r="K11" i="12"/>
  <c r="J11" i="12"/>
  <c r="I11" i="12"/>
  <c r="G11" i="12"/>
  <c r="K10" i="12"/>
  <c r="K14" i="12" s="1"/>
  <c r="J10" i="12"/>
  <c r="J14" i="12" s="1"/>
  <c r="I10" i="12"/>
  <c r="G10" i="12"/>
  <c r="K66" i="11"/>
  <c r="F66" i="11"/>
  <c r="K65" i="11"/>
  <c r="K64" i="11"/>
  <c r="D62" i="11"/>
  <c r="K62" i="11" s="1"/>
  <c r="D61" i="11"/>
  <c r="C61" i="11"/>
  <c r="D60" i="11"/>
  <c r="C60" i="11"/>
  <c r="K60" i="11" s="1"/>
  <c r="K59" i="11"/>
  <c r="E59" i="11"/>
  <c r="E61" i="11" s="1"/>
  <c r="D59" i="11"/>
  <c r="K58" i="11"/>
  <c r="I58" i="11"/>
  <c r="H58" i="11" s="1"/>
  <c r="H63" i="11" s="1"/>
  <c r="K63" i="11" s="1"/>
  <c r="H57" i="11"/>
  <c r="K57" i="11" s="1"/>
  <c r="K56" i="11"/>
  <c r="D56" i="11"/>
  <c r="E55" i="11"/>
  <c r="K54" i="11"/>
  <c r="D54" i="11"/>
  <c r="D53" i="11"/>
  <c r="K53" i="11" s="1"/>
  <c r="K55" i="11" s="1"/>
  <c r="K52" i="11"/>
  <c r="H52" i="11"/>
  <c r="C49" i="11"/>
  <c r="C48" i="11"/>
  <c r="D47" i="11"/>
  <c r="D48" i="11" s="1"/>
  <c r="K46" i="11"/>
  <c r="D46" i="11"/>
  <c r="G37" i="11"/>
  <c r="G36" i="11"/>
  <c r="G35" i="11"/>
  <c r="F32" i="11"/>
  <c r="D32" i="11"/>
  <c r="G32" i="11" s="1"/>
  <c r="F31" i="11"/>
  <c r="E38" i="11" s="1"/>
  <c r="E31" i="11"/>
  <c r="G31" i="11" s="1"/>
  <c r="G30" i="11"/>
  <c r="D30" i="11"/>
  <c r="I26" i="11"/>
  <c r="C22" i="11"/>
  <c r="G22" i="11" s="1"/>
  <c r="G19" i="11"/>
  <c r="D18" i="11"/>
  <c r="D16" i="11"/>
  <c r="C16" i="11"/>
  <c r="H16" i="11" s="1"/>
  <c r="F17" i="11" s="1"/>
  <c r="H17" i="11" s="1"/>
  <c r="E11" i="11"/>
  <c r="D11" i="11"/>
  <c r="C11" i="11"/>
  <c r="I11" i="11" s="1"/>
  <c r="G12" i="11" s="1"/>
  <c r="I12" i="11" s="1"/>
  <c r="D10" i="11"/>
  <c r="C10" i="11"/>
  <c r="I10" i="11" s="1"/>
  <c r="I9" i="11"/>
  <c r="A5" i="11"/>
  <c r="I51" i="10"/>
  <c r="K51" i="10" s="1"/>
  <c r="G51" i="10"/>
  <c r="J51" i="10" s="1"/>
  <c r="I50" i="10"/>
  <c r="K50" i="10" s="1"/>
  <c r="G50" i="10"/>
  <c r="J50" i="10" s="1"/>
  <c r="I49" i="10"/>
  <c r="K49" i="10" s="1"/>
  <c r="G49" i="10"/>
  <c r="J49" i="10" s="1"/>
  <c r="I48" i="10"/>
  <c r="K48" i="10" s="1"/>
  <c r="G48" i="10"/>
  <c r="J48" i="10" s="1"/>
  <c r="I47" i="10"/>
  <c r="K47" i="10" s="1"/>
  <c r="G47" i="10"/>
  <c r="J47" i="10" s="1"/>
  <c r="I46" i="10"/>
  <c r="K46" i="10" s="1"/>
  <c r="G46" i="10"/>
  <c r="J46" i="10" s="1"/>
  <c r="I45" i="10"/>
  <c r="K45" i="10" s="1"/>
  <c r="G45" i="10"/>
  <c r="J45" i="10" s="1"/>
  <c r="I44" i="10"/>
  <c r="K44" i="10" s="1"/>
  <c r="G44" i="10"/>
  <c r="J44" i="10" s="1"/>
  <c r="I43" i="10"/>
  <c r="K43" i="10" s="1"/>
  <c r="G43" i="10"/>
  <c r="J43" i="10" s="1"/>
  <c r="I42" i="10"/>
  <c r="K42" i="10" s="1"/>
  <c r="G42" i="10"/>
  <c r="J42" i="10" s="1"/>
  <c r="I41" i="10"/>
  <c r="K41" i="10" s="1"/>
  <c r="G41" i="10"/>
  <c r="J41" i="10" s="1"/>
  <c r="I40" i="10"/>
  <c r="K40" i="10" s="1"/>
  <c r="G40" i="10"/>
  <c r="J40" i="10" s="1"/>
  <c r="I39" i="10"/>
  <c r="K39" i="10" s="1"/>
  <c r="G39" i="10"/>
  <c r="J39" i="10" s="1"/>
  <c r="I38" i="10"/>
  <c r="K38" i="10" s="1"/>
  <c r="G38" i="10"/>
  <c r="J38" i="10" s="1"/>
  <c r="I37" i="10"/>
  <c r="K37" i="10" s="1"/>
  <c r="G37" i="10"/>
  <c r="J37" i="10" s="1"/>
  <c r="I36" i="10"/>
  <c r="K36" i="10" s="1"/>
  <c r="G36" i="10"/>
  <c r="J36" i="10" s="1"/>
  <c r="I35" i="10"/>
  <c r="K35" i="10" s="1"/>
  <c r="G35" i="10"/>
  <c r="J35" i="10" s="1"/>
  <c r="I34" i="10"/>
  <c r="K34" i="10" s="1"/>
  <c r="G34" i="10"/>
  <c r="J34" i="10" s="1"/>
  <c r="I33" i="10"/>
  <c r="K33" i="10" s="1"/>
  <c r="G33" i="10"/>
  <c r="J33" i="10" s="1"/>
  <c r="I32" i="10"/>
  <c r="K32" i="10" s="1"/>
  <c r="G32" i="10"/>
  <c r="J32" i="10" s="1"/>
  <c r="J52" i="10" s="1"/>
  <c r="I29" i="10"/>
  <c r="G29" i="10"/>
  <c r="K29" i="10" s="1"/>
  <c r="I28" i="10"/>
  <c r="G28" i="10"/>
  <c r="K28" i="10" s="1"/>
  <c r="I27" i="10"/>
  <c r="G27" i="10"/>
  <c r="K27" i="10" s="1"/>
  <c r="I26" i="10"/>
  <c r="G26" i="10"/>
  <c r="K26" i="10" s="1"/>
  <c r="K30" i="10" s="1"/>
  <c r="I23" i="10"/>
  <c r="G23" i="10"/>
  <c r="K23" i="10" s="1"/>
  <c r="K24" i="10" s="1"/>
  <c r="K20" i="10"/>
  <c r="J20" i="10"/>
  <c r="I20" i="10"/>
  <c r="G20" i="10"/>
  <c r="K19" i="10"/>
  <c r="J19" i="10"/>
  <c r="I19" i="10"/>
  <c r="G19" i="10"/>
  <c r="K18" i="10"/>
  <c r="J18" i="10"/>
  <c r="I18" i="10"/>
  <c r="G18" i="10"/>
  <c r="K17" i="10"/>
  <c r="J17" i="10"/>
  <c r="I17" i="10"/>
  <c r="G17" i="10"/>
  <c r="K16" i="10"/>
  <c r="K21" i="10" s="1"/>
  <c r="J16" i="10"/>
  <c r="J21" i="10" s="1"/>
  <c r="I16" i="10"/>
  <c r="G16" i="10"/>
  <c r="I13" i="10"/>
  <c r="K13" i="10" s="1"/>
  <c r="G13" i="10"/>
  <c r="J13" i="10" s="1"/>
  <c r="I12" i="10"/>
  <c r="K12" i="10" s="1"/>
  <c r="G12" i="10"/>
  <c r="J12" i="10" s="1"/>
  <c r="I11" i="10"/>
  <c r="K11" i="10" s="1"/>
  <c r="G11" i="10"/>
  <c r="J11" i="10" s="1"/>
  <c r="I10" i="10"/>
  <c r="K10" i="10" s="1"/>
  <c r="G10" i="10"/>
  <c r="J10" i="10" s="1"/>
  <c r="A7" i="10"/>
  <c r="A2" i="10"/>
  <c r="I51" i="9"/>
  <c r="K51" i="9" s="1"/>
  <c r="G51" i="9"/>
  <c r="J51" i="9" s="1"/>
  <c r="I50" i="9"/>
  <c r="K50" i="9" s="1"/>
  <c r="G50" i="9"/>
  <c r="J50" i="9" s="1"/>
  <c r="I49" i="9"/>
  <c r="K49" i="9" s="1"/>
  <c r="G49" i="9"/>
  <c r="J49" i="9" s="1"/>
  <c r="I48" i="9"/>
  <c r="G48" i="9"/>
  <c r="K48" i="9" s="1"/>
  <c r="I47" i="9"/>
  <c r="G47" i="9"/>
  <c r="K47" i="9" s="1"/>
  <c r="I46" i="9"/>
  <c r="G46" i="9"/>
  <c r="K46" i="9" s="1"/>
  <c r="I45" i="9"/>
  <c r="G45" i="9"/>
  <c r="K45" i="9" s="1"/>
  <c r="I44" i="9"/>
  <c r="G44" i="9"/>
  <c r="K44" i="9" s="1"/>
  <c r="I43" i="9"/>
  <c r="G43" i="9"/>
  <c r="K43" i="9" s="1"/>
  <c r="I42" i="9"/>
  <c r="G42" i="9"/>
  <c r="K42" i="9" s="1"/>
  <c r="I41" i="9"/>
  <c r="G41" i="9"/>
  <c r="K41" i="9" s="1"/>
  <c r="I40" i="9"/>
  <c r="G40" i="9"/>
  <c r="K40" i="9" s="1"/>
  <c r="I39" i="9"/>
  <c r="G39" i="9"/>
  <c r="K39" i="9" s="1"/>
  <c r="I38" i="9"/>
  <c r="G38" i="9"/>
  <c r="K38" i="9" s="1"/>
  <c r="I37" i="9"/>
  <c r="G37" i="9"/>
  <c r="K37" i="9" s="1"/>
  <c r="I36" i="9"/>
  <c r="G36" i="9"/>
  <c r="K36" i="9" s="1"/>
  <c r="I35" i="9"/>
  <c r="K35" i="9" s="1"/>
  <c r="G35" i="9"/>
  <c r="J35" i="9" s="1"/>
  <c r="I34" i="9"/>
  <c r="K34" i="9" s="1"/>
  <c r="G34" i="9"/>
  <c r="J34" i="9" s="1"/>
  <c r="I33" i="9"/>
  <c r="K33" i="9" s="1"/>
  <c r="G33" i="9"/>
  <c r="J33" i="9" s="1"/>
  <c r="I32" i="9"/>
  <c r="K32" i="9" s="1"/>
  <c r="G32" i="9"/>
  <c r="J32" i="9" s="1"/>
  <c r="I29" i="9"/>
  <c r="G29" i="9"/>
  <c r="K29" i="9" s="1"/>
  <c r="I28" i="9"/>
  <c r="G28" i="9"/>
  <c r="K28" i="9" s="1"/>
  <c r="I27" i="9"/>
  <c r="G27" i="9"/>
  <c r="I26" i="9"/>
  <c r="K26" i="9" s="1"/>
  <c r="G26" i="9"/>
  <c r="J26" i="9" s="1"/>
  <c r="I23" i="9"/>
  <c r="G23" i="9"/>
  <c r="K23" i="9" s="1"/>
  <c r="K24" i="9" s="1"/>
  <c r="I20" i="9"/>
  <c r="K20" i="9" s="1"/>
  <c r="G20" i="9"/>
  <c r="J20" i="9" s="1"/>
  <c r="I19" i="9"/>
  <c r="K19" i="9" s="1"/>
  <c r="G19" i="9"/>
  <c r="J19" i="9" s="1"/>
  <c r="I18" i="9"/>
  <c r="K18" i="9" s="1"/>
  <c r="G18" i="9"/>
  <c r="J18" i="9" s="1"/>
  <c r="I17" i="9"/>
  <c r="K17" i="9" s="1"/>
  <c r="G17" i="9"/>
  <c r="J17" i="9" s="1"/>
  <c r="I16" i="9"/>
  <c r="K16" i="9" s="1"/>
  <c r="G16" i="9"/>
  <c r="J16" i="9" s="1"/>
  <c r="K13" i="9"/>
  <c r="J13" i="9"/>
  <c r="I13" i="9"/>
  <c r="G13" i="9"/>
  <c r="K12" i="9"/>
  <c r="J12" i="9"/>
  <c r="I12" i="9"/>
  <c r="G12" i="9"/>
  <c r="K11" i="9"/>
  <c r="J11" i="9"/>
  <c r="I11" i="9"/>
  <c r="G11" i="9"/>
  <c r="K10" i="9"/>
  <c r="K14" i="9" s="1"/>
  <c r="J10" i="9"/>
  <c r="J14" i="9" s="1"/>
  <c r="I10" i="9"/>
  <c r="G10" i="9"/>
  <c r="F66" i="8"/>
  <c r="K66" i="8" s="1"/>
  <c r="K65" i="8"/>
  <c r="K64" i="8"/>
  <c r="D62" i="8"/>
  <c r="K62" i="8" s="1"/>
  <c r="E61" i="8"/>
  <c r="D61" i="8"/>
  <c r="C61" i="8"/>
  <c r="D60" i="8"/>
  <c r="K60" i="8" s="1"/>
  <c r="C60" i="8"/>
  <c r="E59" i="8"/>
  <c r="D59" i="8"/>
  <c r="K59" i="8" s="1"/>
  <c r="K58" i="8"/>
  <c r="I58" i="8"/>
  <c r="H58" i="8" s="1"/>
  <c r="H63" i="8" s="1"/>
  <c r="K63" i="8" s="1"/>
  <c r="D56" i="8"/>
  <c r="K56" i="8" s="1"/>
  <c r="E55" i="8"/>
  <c r="D54" i="8"/>
  <c r="K54" i="8" s="1"/>
  <c r="D53" i="8"/>
  <c r="K53" i="8" s="1"/>
  <c r="K55" i="8" s="1"/>
  <c r="K52" i="8"/>
  <c r="H52" i="8"/>
  <c r="H57" i="8" s="1"/>
  <c r="K57" i="8" s="1"/>
  <c r="C48" i="8"/>
  <c r="C49" i="8" s="1"/>
  <c r="D46" i="8"/>
  <c r="K46" i="8" s="1"/>
  <c r="G37" i="8"/>
  <c r="G36" i="8"/>
  <c r="G35" i="8"/>
  <c r="G32" i="8"/>
  <c r="F32" i="8"/>
  <c r="D32" i="8"/>
  <c r="F31" i="8"/>
  <c r="G31" i="8" s="1"/>
  <c r="E31" i="8"/>
  <c r="D30" i="8"/>
  <c r="G30" i="8" s="1"/>
  <c r="I26" i="8"/>
  <c r="C22" i="8"/>
  <c r="G22" i="8" s="1"/>
  <c r="G19" i="8"/>
  <c r="C18" i="8"/>
  <c r="H18" i="8" s="1"/>
  <c r="F19" i="8" s="1"/>
  <c r="H19" i="8" s="1"/>
  <c r="D16" i="8"/>
  <c r="D18" i="8" s="1"/>
  <c r="C16" i="8"/>
  <c r="I11" i="8"/>
  <c r="G12" i="8" s="1"/>
  <c r="I12" i="8" s="1"/>
  <c r="E11" i="8"/>
  <c r="D11" i="8"/>
  <c r="C11" i="8"/>
  <c r="I10" i="8"/>
  <c r="D10" i="8"/>
  <c r="C10" i="8"/>
  <c r="I9" i="8"/>
  <c r="A5" i="8"/>
  <c r="I51" i="7"/>
  <c r="K51" i="7" s="1"/>
  <c r="G51" i="7"/>
  <c r="J51" i="7" s="1"/>
  <c r="I50" i="7"/>
  <c r="G50" i="7"/>
  <c r="J50" i="7" s="1"/>
  <c r="I49" i="7"/>
  <c r="K49" i="7" s="1"/>
  <c r="G49" i="7"/>
  <c r="J49" i="7" s="1"/>
  <c r="I48" i="7"/>
  <c r="G48" i="7"/>
  <c r="J48" i="7" s="1"/>
  <c r="I47" i="7"/>
  <c r="K47" i="7" s="1"/>
  <c r="G47" i="7"/>
  <c r="J47" i="7" s="1"/>
  <c r="I46" i="7"/>
  <c r="G46" i="7"/>
  <c r="J46" i="7" s="1"/>
  <c r="I45" i="7"/>
  <c r="K45" i="7" s="1"/>
  <c r="G45" i="7"/>
  <c r="J45" i="7" s="1"/>
  <c r="I44" i="7"/>
  <c r="G44" i="7"/>
  <c r="J44" i="7" s="1"/>
  <c r="I43" i="7"/>
  <c r="K43" i="7" s="1"/>
  <c r="G43" i="7"/>
  <c r="J43" i="7" s="1"/>
  <c r="I42" i="7"/>
  <c r="G42" i="7"/>
  <c r="J42" i="7" s="1"/>
  <c r="I41" i="7"/>
  <c r="K41" i="7" s="1"/>
  <c r="G41" i="7"/>
  <c r="J41" i="7" s="1"/>
  <c r="I40" i="7"/>
  <c r="G40" i="7"/>
  <c r="J40" i="7" s="1"/>
  <c r="I39" i="7"/>
  <c r="K39" i="7" s="1"/>
  <c r="G39" i="7"/>
  <c r="J39" i="7" s="1"/>
  <c r="I38" i="7"/>
  <c r="G38" i="7"/>
  <c r="J38" i="7" s="1"/>
  <c r="I37" i="7"/>
  <c r="K37" i="7" s="1"/>
  <c r="G37" i="7"/>
  <c r="J37" i="7" s="1"/>
  <c r="I36" i="7"/>
  <c r="G36" i="7"/>
  <c r="J36" i="7" s="1"/>
  <c r="I35" i="7"/>
  <c r="K35" i="7" s="1"/>
  <c r="G35" i="7"/>
  <c r="J35" i="7" s="1"/>
  <c r="I34" i="7"/>
  <c r="G34" i="7"/>
  <c r="J34" i="7" s="1"/>
  <c r="I33" i="7"/>
  <c r="K33" i="7" s="1"/>
  <c r="G33" i="7"/>
  <c r="J33" i="7" s="1"/>
  <c r="I32" i="7"/>
  <c r="G32" i="7"/>
  <c r="J32" i="7" s="1"/>
  <c r="J52" i="7" s="1"/>
  <c r="I29" i="7"/>
  <c r="G29" i="7"/>
  <c r="K29" i="7" s="1"/>
  <c r="I28" i="7"/>
  <c r="G28" i="7"/>
  <c r="K28" i="7" s="1"/>
  <c r="I27" i="7"/>
  <c r="G27" i="7"/>
  <c r="K27" i="7" s="1"/>
  <c r="I26" i="7"/>
  <c r="G26" i="7"/>
  <c r="K26" i="7" s="1"/>
  <c r="K30" i="7" s="1"/>
  <c r="I23" i="7"/>
  <c r="G23" i="7"/>
  <c r="K23" i="7" s="1"/>
  <c r="K24" i="7" s="1"/>
  <c r="J20" i="7"/>
  <c r="I20" i="7"/>
  <c r="G20" i="7"/>
  <c r="K20" i="7" s="1"/>
  <c r="J19" i="7"/>
  <c r="I19" i="7"/>
  <c r="G19" i="7"/>
  <c r="K19" i="7" s="1"/>
  <c r="J18" i="7"/>
  <c r="I18" i="7"/>
  <c r="G18" i="7"/>
  <c r="K18" i="7" s="1"/>
  <c r="J17" i="7"/>
  <c r="I17" i="7"/>
  <c r="G17" i="7"/>
  <c r="K17" i="7" s="1"/>
  <c r="J16" i="7"/>
  <c r="J21" i="7" s="1"/>
  <c r="I16" i="7"/>
  <c r="G16" i="7"/>
  <c r="K16" i="7" s="1"/>
  <c r="I13" i="7"/>
  <c r="G13" i="7"/>
  <c r="J13" i="7" s="1"/>
  <c r="I12" i="7"/>
  <c r="K12" i="7" s="1"/>
  <c r="G12" i="7"/>
  <c r="J12" i="7" s="1"/>
  <c r="I11" i="7"/>
  <c r="G11" i="7"/>
  <c r="J11" i="7" s="1"/>
  <c r="I10" i="7"/>
  <c r="K10" i="7" s="1"/>
  <c r="G10" i="7"/>
  <c r="J10" i="7" s="1"/>
  <c r="A7" i="7"/>
  <c r="A2" i="7"/>
  <c r="I51" i="6"/>
  <c r="K51" i="6" s="1"/>
  <c r="G51" i="6"/>
  <c r="J51" i="6" s="1"/>
  <c r="I50" i="6"/>
  <c r="G50" i="6"/>
  <c r="J50" i="6" s="1"/>
  <c r="I49" i="6"/>
  <c r="K49" i="6" s="1"/>
  <c r="G49" i="6"/>
  <c r="J49" i="6" s="1"/>
  <c r="I48" i="6"/>
  <c r="G48" i="6"/>
  <c r="K48" i="6" s="1"/>
  <c r="I47" i="6"/>
  <c r="G47" i="6"/>
  <c r="K47" i="6" s="1"/>
  <c r="I46" i="6"/>
  <c r="G46" i="6"/>
  <c r="K46" i="6" s="1"/>
  <c r="I45" i="6"/>
  <c r="G45" i="6"/>
  <c r="K45" i="6" s="1"/>
  <c r="I44" i="6"/>
  <c r="G44" i="6"/>
  <c r="K44" i="6" s="1"/>
  <c r="I43" i="6"/>
  <c r="G43" i="6"/>
  <c r="K43" i="6" s="1"/>
  <c r="I42" i="6"/>
  <c r="G42" i="6"/>
  <c r="K42" i="6" s="1"/>
  <c r="I41" i="6"/>
  <c r="G41" i="6"/>
  <c r="K41" i="6" s="1"/>
  <c r="I40" i="6"/>
  <c r="G40" i="6"/>
  <c r="K40" i="6" s="1"/>
  <c r="I39" i="6"/>
  <c r="G39" i="6"/>
  <c r="K39" i="6" s="1"/>
  <c r="I38" i="6"/>
  <c r="G38" i="6"/>
  <c r="K38" i="6" s="1"/>
  <c r="I37" i="6"/>
  <c r="G37" i="6"/>
  <c r="K37" i="6" s="1"/>
  <c r="I36" i="6"/>
  <c r="G36" i="6"/>
  <c r="K36" i="6" s="1"/>
  <c r="I35" i="6"/>
  <c r="K35" i="6" s="1"/>
  <c r="G35" i="6"/>
  <c r="J35" i="6" s="1"/>
  <c r="I34" i="6"/>
  <c r="G34" i="6"/>
  <c r="J34" i="6" s="1"/>
  <c r="I33" i="6"/>
  <c r="K33" i="6" s="1"/>
  <c r="G33" i="6"/>
  <c r="J33" i="6" s="1"/>
  <c r="I32" i="6"/>
  <c r="G32" i="6"/>
  <c r="J32" i="6" s="1"/>
  <c r="I29" i="6"/>
  <c r="G29" i="6"/>
  <c r="K29" i="6" s="1"/>
  <c r="I28" i="6"/>
  <c r="G28" i="6"/>
  <c r="J28" i="6" s="1"/>
  <c r="I27" i="6"/>
  <c r="G27" i="6"/>
  <c r="I26" i="6"/>
  <c r="G26" i="6"/>
  <c r="J26" i="6" s="1"/>
  <c r="K23" i="6"/>
  <c r="K24" i="6" s="1"/>
  <c r="J23" i="6"/>
  <c r="J24" i="6" s="1"/>
  <c r="I23" i="6"/>
  <c r="G23" i="6"/>
  <c r="I20" i="6"/>
  <c r="K20" i="6" s="1"/>
  <c r="G20" i="6"/>
  <c r="J20" i="6" s="1"/>
  <c r="I19" i="6"/>
  <c r="G19" i="6"/>
  <c r="J19" i="6" s="1"/>
  <c r="I18" i="6"/>
  <c r="K18" i="6" s="1"/>
  <c r="G18" i="6"/>
  <c r="J18" i="6" s="1"/>
  <c r="I17" i="6"/>
  <c r="G17" i="6"/>
  <c r="J17" i="6" s="1"/>
  <c r="I16" i="6"/>
  <c r="K16" i="6" s="1"/>
  <c r="G16" i="6"/>
  <c r="J16" i="6" s="1"/>
  <c r="J21" i="6" s="1"/>
  <c r="I13" i="6"/>
  <c r="G13" i="6"/>
  <c r="K13" i="6" s="1"/>
  <c r="I12" i="6"/>
  <c r="G12" i="6"/>
  <c r="K12" i="6" s="1"/>
  <c r="I11" i="6"/>
  <c r="G11" i="6"/>
  <c r="K11" i="6" s="1"/>
  <c r="I10" i="6"/>
  <c r="G10" i="6"/>
  <c r="K10" i="6" s="1"/>
  <c r="K30" i="16" l="1"/>
  <c r="K14" i="6"/>
  <c r="K21" i="7"/>
  <c r="K30" i="13"/>
  <c r="K14" i="15"/>
  <c r="K21" i="16"/>
  <c r="K32" i="6"/>
  <c r="K34" i="6"/>
  <c r="K52" i="6" s="1"/>
  <c r="J54" i="6" s="1"/>
  <c r="K50" i="6"/>
  <c r="K11" i="7"/>
  <c r="K14" i="7" s="1"/>
  <c r="J54" i="7" s="1"/>
  <c r="K13" i="7"/>
  <c r="K32" i="7"/>
  <c r="K52" i="7" s="1"/>
  <c r="K34" i="7"/>
  <c r="K36" i="7"/>
  <c r="K38" i="7"/>
  <c r="K40" i="7"/>
  <c r="K42" i="7"/>
  <c r="K44" i="7"/>
  <c r="K46" i="7"/>
  <c r="K48" i="7"/>
  <c r="K50" i="7"/>
  <c r="J23" i="9"/>
  <c r="J24" i="9" s="1"/>
  <c r="J28" i="9"/>
  <c r="J29" i="9"/>
  <c r="J26" i="10"/>
  <c r="J27" i="10"/>
  <c r="J28" i="10"/>
  <c r="J29" i="10"/>
  <c r="J23" i="12"/>
  <c r="J24" i="12" s="1"/>
  <c r="J28" i="12"/>
  <c r="J30" i="12" s="1"/>
  <c r="J29" i="12"/>
  <c r="J26" i="13"/>
  <c r="J27" i="13"/>
  <c r="J28" i="13"/>
  <c r="K17" i="15"/>
  <c r="K19" i="15"/>
  <c r="K26" i="15"/>
  <c r="K30" i="15" s="1"/>
  <c r="K32" i="15"/>
  <c r="K52" i="15" s="1"/>
  <c r="K34" i="15"/>
  <c r="K50" i="15"/>
  <c r="K11" i="16"/>
  <c r="K13" i="16"/>
  <c r="K32" i="16"/>
  <c r="K34" i="16"/>
  <c r="K36" i="16"/>
  <c r="K38" i="16"/>
  <c r="K40" i="16"/>
  <c r="K42" i="16"/>
  <c r="K44" i="16"/>
  <c r="K46" i="16"/>
  <c r="K48" i="16"/>
  <c r="K50" i="16"/>
  <c r="K30" i="12"/>
  <c r="J30" i="15"/>
  <c r="J10" i="6"/>
  <c r="J11" i="6"/>
  <c r="J12" i="6"/>
  <c r="J13" i="6"/>
  <c r="K17" i="6"/>
  <c r="K19" i="6"/>
  <c r="K26" i="6"/>
  <c r="K30" i="6" s="1"/>
  <c r="J29" i="6"/>
  <c r="J30" i="6" s="1"/>
  <c r="J26" i="7"/>
  <c r="J27" i="7"/>
  <c r="J28" i="7"/>
  <c r="J29" i="7"/>
  <c r="K21" i="9"/>
  <c r="K14" i="10"/>
  <c r="K21" i="12"/>
  <c r="J23" i="15"/>
  <c r="J24" i="15" s="1"/>
  <c r="J28" i="15"/>
  <c r="J29" i="15"/>
  <c r="J14" i="16"/>
  <c r="J26" i="16"/>
  <c r="J27" i="16"/>
  <c r="J28" i="16"/>
  <c r="J29" i="16"/>
  <c r="K30" i="9"/>
  <c r="K28" i="6"/>
  <c r="J30" i="9"/>
  <c r="K16" i="15"/>
  <c r="K18" i="15"/>
  <c r="K20" i="15"/>
  <c r="K33" i="15"/>
  <c r="K35" i="15"/>
  <c r="K49" i="15"/>
  <c r="K51" i="15"/>
  <c r="K10" i="16"/>
  <c r="K12" i="16"/>
  <c r="K33" i="16"/>
  <c r="K35" i="16"/>
  <c r="K52" i="16" s="1"/>
  <c r="K37" i="16"/>
  <c r="K39" i="16"/>
  <c r="K41" i="16"/>
  <c r="K43" i="16"/>
  <c r="K45" i="16"/>
  <c r="K47" i="16"/>
  <c r="K49" i="16"/>
  <c r="K51" i="16"/>
  <c r="E41" i="17"/>
  <c r="G41" i="17" s="1"/>
  <c r="G38" i="17"/>
  <c r="K48" i="17"/>
  <c r="H50" i="17" s="1"/>
  <c r="K50" i="17" s="1"/>
  <c r="D55" i="17"/>
  <c r="K59" i="17"/>
  <c r="K61" i="17" s="1"/>
  <c r="J52" i="16"/>
  <c r="J23" i="16"/>
  <c r="J24" i="16" s="1"/>
  <c r="J21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H18" i="14"/>
  <c r="F19" i="14" s="1"/>
  <c r="H19" i="14" s="1"/>
  <c r="K61" i="14"/>
  <c r="D47" i="14"/>
  <c r="D55" i="14"/>
  <c r="E38" i="14"/>
  <c r="H16" i="14"/>
  <c r="F17" i="14" s="1"/>
  <c r="H17" i="14" s="1"/>
  <c r="J14" i="13"/>
  <c r="K14" i="13"/>
  <c r="J54" i="13" s="1"/>
  <c r="J23" i="13"/>
  <c r="J24" i="13" s="1"/>
  <c r="K52" i="12"/>
  <c r="J21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K49" i="11"/>
  <c r="G38" i="11"/>
  <c r="E41" i="11"/>
  <c r="G41" i="11" s="1"/>
  <c r="D49" i="11"/>
  <c r="K48" i="11"/>
  <c r="H50" i="11" s="1"/>
  <c r="K50" i="11" s="1"/>
  <c r="K61" i="11"/>
  <c r="D55" i="11"/>
  <c r="K47" i="11"/>
  <c r="C18" i="11"/>
  <c r="H18" i="11" s="1"/>
  <c r="F19" i="11" s="1"/>
  <c r="H19" i="11" s="1"/>
  <c r="K52" i="10"/>
  <c r="J14" i="10"/>
  <c r="J23" i="10"/>
  <c r="J24" i="10" s="1"/>
  <c r="K52" i="9"/>
  <c r="J54" i="9" s="1"/>
  <c r="J21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K61" i="8"/>
  <c r="E38" i="8"/>
  <c r="D47" i="8"/>
  <c r="D55" i="8"/>
  <c r="H16" i="8"/>
  <c r="F17" i="8" s="1"/>
  <c r="H17" i="8" s="1"/>
  <c r="J14" i="7"/>
  <c r="J23" i="7"/>
  <c r="J24" i="7" s="1"/>
  <c r="K21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54" i="15" l="1"/>
  <c r="J54" i="16"/>
  <c r="J52" i="6"/>
  <c r="J52" i="12"/>
  <c r="J53" i="12" s="1"/>
  <c r="J52" i="9"/>
  <c r="J53" i="9" s="1"/>
  <c r="K21" i="15"/>
  <c r="J30" i="7"/>
  <c r="J30" i="13"/>
  <c r="J54" i="10"/>
  <c r="J54" i="12"/>
  <c r="K14" i="16"/>
  <c r="J30" i="16"/>
  <c r="J53" i="16" s="1"/>
  <c r="J14" i="6"/>
  <c r="J52" i="15"/>
  <c r="J30" i="10"/>
  <c r="J53" i="15"/>
  <c r="D48" i="14"/>
  <c r="K47" i="14"/>
  <c r="G38" i="14"/>
  <c r="E41" i="14"/>
  <c r="G41" i="14" s="1"/>
  <c r="J53" i="13"/>
  <c r="J53" i="10"/>
  <c r="D48" i="8"/>
  <c r="K47" i="8"/>
  <c r="G38" i="8"/>
  <c r="E41" i="8"/>
  <c r="G41" i="8" s="1"/>
  <c r="J53" i="7"/>
  <c r="J53" i="6" l="1"/>
  <c r="D49" i="14"/>
  <c r="K49" i="14" s="1"/>
  <c r="K48" i="14"/>
  <c r="H50" i="14" s="1"/>
  <c r="K50" i="14" s="1"/>
  <c r="D49" i="8"/>
  <c r="K49" i="8" s="1"/>
  <c r="K48" i="8"/>
  <c r="H50" i="8" s="1"/>
  <c r="K50" i="8" s="1"/>
  <c r="D46" i="4" l="1"/>
  <c r="E38" i="4"/>
  <c r="D47" i="4" l="1"/>
  <c r="G19" i="4"/>
  <c r="A5" i="4"/>
  <c r="A7" i="5"/>
  <c r="A2" i="5"/>
  <c r="I27" i="2" l="1"/>
  <c r="D16" i="4" l="1"/>
  <c r="C16" i="4"/>
  <c r="H16" i="4" s="1"/>
  <c r="F31" i="4" l="1"/>
  <c r="D32" i="4" l="1"/>
  <c r="F32" i="4"/>
  <c r="G36" i="4" l="1"/>
  <c r="G37" i="4"/>
  <c r="G38" i="4"/>
  <c r="G35" i="4"/>
  <c r="G28" i="5" l="1"/>
  <c r="D11" i="4"/>
  <c r="D10" i="4"/>
  <c r="I51" i="5" l="1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29" i="5"/>
  <c r="I28" i="5"/>
  <c r="K28" i="5" s="1"/>
  <c r="J28" i="5"/>
  <c r="I27" i="5"/>
  <c r="I26" i="5"/>
  <c r="I23" i="5"/>
  <c r="I20" i="5"/>
  <c r="I19" i="5"/>
  <c r="I18" i="5"/>
  <c r="I17" i="5"/>
  <c r="I16" i="5"/>
  <c r="I13" i="5"/>
  <c r="I12" i="5"/>
  <c r="I11" i="5"/>
  <c r="I10" i="5"/>
  <c r="I51" i="2" l="1"/>
  <c r="I49" i="2"/>
  <c r="I50" i="2"/>
  <c r="I46" i="2"/>
  <c r="I47" i="2"/>
  <c r="I48" i="2"/>
  <c r="I44" i="2"/>
  <c r="I45" i="2"/>
  <c r="I41" i="2"/>
  <c r="I42" i="2"/>
  <c r="I43" i="2"/>
  <c r="I38" i="2"/>
  <c r="I39" i="2"/>
  <c r="I40" i="2"/>
  <c r="I35" i="2"/>
  <c r="I36" i="2"/>
  <c r="I37" i="2"/>
  <c r="I33" i="2"/>
  <c r="I34" i="2"/>
  <c r="I32" i="2"/>
  <c r="I28" i="2"/>
  <c r="I29" i="2"/>
  <c r="I26" i="2"/>
  <c r="I23" i="2"/>
  <c r="I17" i="2"/>
  <c r="I18" i="2"/>
  <c r="I19" i="2"/>
  <c r="I20" i="2"/>
  <c r="I16" i="2"/>
  <c r="I11" i="2"/>
  <c r="I12" i="2"/>
  <c r="I13" i="2"/>
  <c r="I10" i="2"/>
  <c r="G28" i="2"/>
  <c r="F66" i="4"/>
  <c r="D62" i="4"/>
  <c r="K62" i="4" s="1"/>
  <c r="D61" i="4"/>
  <c r="C61" i="4"/>
  <c r="D60" i="4"/>
  <c r="C60" i="4"/>
  <c r="E59" i="4"/>
  <c r="E61" i="4" s="1"/>
  <c r="D59" i="4"/>
  <c r="K58" i="4"/>
  <c r="I58" i="4"/>
  <c r="H58" i="4" s="1"/>
  <c r="H63" i="4" s="1"/>
  <c r="K63" i="4" s="1"/>
  <c r="D56" i="4"/>
  <c r="K56" i="4" s="1"/>
  <c r="E55" i="4"/>
  <c r="D54" i="4"/>
  <c r="K54" i="4" s="1"/>
  <c r="D53" i="4"/>
  <c r="K53" i="4" s="1"/>
  <c r="G38" i="5" s="1"/>
  <c r="J38" i="5" s="1"/>
  <c r="K52" i="4"/>
  <c r="H52" i="4"/>
  <c r="H57" i="4" s="1"/>
  <c r="K57" i="4" s="1"/>
  <c r="D48" i="4"/>
  <c r="D49" i="4" s="1"/>
  <c r="C48" i="4"/>
  <c r="C49" i="4" s="1"/>
  <c r="E41" i="4"/>
  <c r="G32" i="4"/>
  <c r="E31" i="4"/>
  <c r="G31" i="4" s="1"/>
  <c r="D30" i="4"/>
  <c r="G30" i="4" s="1"/>
  <c r="I26" i="4"/>
  <c r="C22" i="4"/>
  <c r="G22" i="4" s="1"/>
  <c r="D18" i="4"/>
  <c r="C18" i="4"/>
  <c r="E11" i="4"/>
  <c r="C11" i="4"/>
  <c r="C10" i="4"/>
  <c r="I10" i="4" s="1"/>
  <c r="G11" i="5" s="1"/>
  <c r="J11" i="5" s="1"/>
  <c r="G48" i="2" l="1"/>
  <c r="J48" i="2" s="1"/>
  <c r="G48" i="5"/>
  <c r="G47" i="2"/>
  <c r="J47" i="2" s="1"/>
  <c r="G47" i="5"/>
  <c r="G43" i="2"/>
  <c r="J43" i="2" s="1"/>
  <c r="G43" i="5"/>
  <c r="G41" i="2"/>
  <c r="K41" i="2" s="1"/>
  <c r="G41" i="5"/>
  <c r="G38" i="2"/>
  <c r="J38" i="2" s="1"/>
  <c r="G37" i="2"/>
  <c r="K37" i="2" s="1"/>
  <c r="G37" i="5"/>
  <c r="G42" i="2"/>
  <c r="J42" i="2" s="1"/>
  <c r="G42" i="5"/>
  <c r="G39" i="2"/>
  <c r="K39" i="2" s="1"/>
  <c r="G39" i="5"/>
  <c r="K38" i="5"/>
  <c r="G41" i="4"/>
  <c r="G29" i="5" s="1"/>
  <c r="G20" i="2"/>
  <c r="G20" i="5"/>
  <c r="K11" i="5"/>
  <c r="G26" i="2"/>
  <c r="G26" i="5"/>
  <c r="G23" i="2"/>
  <c r="G23" i="5"/>
  <c r="G27" i="2"/>
  <c r="G27" i="5"/>
  <c r="K47" i="2"/>
  <c r="J39" i="2"/>
  <c r="D55" i="4"/>
  <c r="K60" i="4"/>
  <c r="K55" i="4"/>
  <c r="K59" i="4"/>
  <c r="K48" i="2" l="1"/>
  <c r="K43" i="2"/>
  <c r="J41" i="2"/>
  <c r="K42" i="2"/>
  <c r="G45" i="2"/>
  <c r="J45" i="2" s="1"/>
  <c r="G45" i="5"/>
  <c r="J47" i="5"/>
  <c r="K47" i="5"/>
  <c r="J43" i="5"/>
  <c r="K43" i="5"/>
  <c r="J48" i="5"/>
  <c r="K48" i="5"/>
  <c r="G44" i="2"/>
  <c r="J44" i="2" s="1"/>
  <c r="G44" i="5"/>
  <c r="J37" i="2"/>
  <c r="G40" i="2"/>
  <c r="J40" i="2" s="1"/>
  <c r="G40" i="5"/>
  <c r="K38" i="2"/>
  <c r="K41" i="5"/>
  <c r="J41" i="5"/>
  <c r="J42" i="5"/>
  <c r="K42" i="5"/>
  <c r="J39" i="5"/>
  <c r="K39" i="5"/>
  <c r="J37" i="5"/>
  <c r="K37" i="5"/>
  <c r="G29" i="2"/>
  <c r="J29" i="5"/>
  <c r="K29" i="5"/>
  <c r="J20" i="5"/>
  <c r="K20" i="5"/>
  <c r="J26" i="5"/>
  <c r="K26" i="5"/>
  <c r="J23" i="5"/>
  <c r="J24" i="5" s="1"/>
  <c r="K23" i="5"/>
  <c r="K24" i="5" s="1"/>
  <c r="J27" i="5"/>
  <c r="K27" i="5"/>
  <c r="K45" i="2"/>
  <c r="K61" i="4"/>
  <c r="K44" i="2"/>
  <c r="I11" i="4"/>
  <c r="G11" i="2"/>
  <c r="I9" i="4"/>
  <c r="K40" i="2" l="1"/>
  <c r="K30" i="5"/>
  <c r="G46" i="2"/>
  <c r="G46" i="5"/>
  <c r="J44" i="5"/>
  <c r="K44" i="5"/>
  <c r="J45" i="5"/>
  <c r="K45" i="5"/>
  <c r="J40" i="5"/>
  <c r="K40" i="5"/>
  <c r="J29" i="2"/>
  <c r="K29" i="2"/>
  <c r="J30" i="5"/>
  <c r="G10" i="2"/>
  <c r="G10" i="5"/>
  <c r="G12" i="2"/>
  <c r="G12" i="5"/>
  <c r="G16" i="2"/>
  <c r="G16" i="5"/>
  <c r="J46" i="2"/>
  <c r="K46" i="2"/>
  <c r="F17" i="4"/>
  <c r="H17" i="4" s="1"/>
  <c r="G12" i="4"/>
  <c r="I12" i="4" s="1"/>
  <c r="J12" i="2"/>
  <c r="H18" i="4"/>
  <c r="K46" i="4"/>
  <c r="K47" i="4"/>
  <c r="K48" i="4"/>
  <c r="G34" i="5" s="1"/>
  <c r="K49" i="4"/>
  <c r="K64" i="4"/>
  <c r="K65" i="4"/>
  <c r="K66" i="4"/>
  <c r="G51" i="2" l="1"/>
  <c r="G51" i="5"/>
  <c r="G50" i="2"/>
  <c r="G50" i="5"/>
  <c r="G49" i="2"/>
  <c r="G49" i="5"/>
  <c r="J46" i="5"/>
  <c r="K46" i="5"/>
  <c r="G35" i="2"/>
  <c r="J35" i="2" s="1"/>
  <c r="G35" i="5"/>
  <c r="J34" i="5"/>
  <c r="K34" i="5"/>
  <c r="G33" i="2"/>
  <c r="G33" i="5"/>
  <c r="G32" i="2"/>
  <c r="J32" i="2" s="1"/>
  <c r="G32" i="5"/>
  <c r="J12" i="5"/>
  <c r="K12" i="5"/>
  <c r="J10" i="5"/>
  <c r="K10" i="5"/>
  <c r="G13" i="2"/>
  <c r="G13" i="5"/>
  <c r="G18" i="2"/>
  <c r="J18" i="2" s="1"/>
  <c r="G18" i="5"/>
  <c r="J16" i="5"/>
  <c r="K16" i="5"/>
  <c r="G17" i="2"/>
  <c r="J17" i="2" s="1"/>
  <c r="G17" i="5"/>
  <c r="H50" i="4"/>
  <c r="K50" i="4" s="1"/>
  <c r="G34" i="2"/>
  <c r="J34" i="2" s="1"/>
  <c r="K10" i="2"/>
  <c r="J51" i="2"/>
  <c r="J50" i="2"/>
  <c r="J49" i="2"/>
  <c r="J33" i="2"/>
  <c r="K28" i="2"/>
  <c r="K26" i="2"/>
  <c r="K23" i="2"/>
  <c r="K24" i="2" s="1"/>
  <c r="J20" i="2"/>
  <c r="F19" i="4"/>
  <c r="H19" i="4" s="1"/>
  <c r="K12" i="2"/>
  <c r="K11" i="2"/>
  <c r="J11" i="2"/>
  <c r="J10" i="2"/>
  <c r="J50" i="5" l="1"/>
  <c r="K50" i="5"/>
  <c r="J51" i="5"/>
  <c r="K51" i="5"/>
  <c r="J49" i="5"/>
  <c r="K49" i="5"/>
  <c r="J33" i="5"/>
  <c r="K33" i="5"/>
  <c r="J35" i="5"/>
  <c r="K35" i="5"/>
  <c r="G36" i="2"/>
  <c r="J36" i="2" s="1"/>
  <c r="J52" i="2" s="1"/>
  <c r="G36" i="5"/>
  <c r="J32" i="5"/>
  <c r="K32" i="5"/>
  <c r="J13" i="5"/>
  <c r="J14" i="5" s="1"/>
  <c r="K13" i="5"/>
  <c r="K14" i="5" s="1"/>
  <c r="G19" i="2"/>
  <c r="G19" i="5"/>
  <c r="J17" i="5"/>
  <c r="K17" i="5"/>
  <c r="J18" i="5"/>
  <c r="K18" i="5"/>
  <c r="K36" i="2"/>
  <c r="K17" i="2"/>
  <c r="K50" i="2"/>
  <c r="J23" i="2"/>
  <c r="J24" i="2" s="1"/>
  <c r="K30" i="2"/>
  <c r="K32" i="2"/>
  <c r="K20" i="2"/>
  <c r="K51" i="2"/>
  <c r="K49" i="2"/>
  <c r="K34" i="2"/>
  <c r="K33" i="2"/>
  <c r="J28" i="2"/>
  <c r="J26" i="2"/>
  <c r="K18" i="2"/>
  <c r="J13" i="2"/>
  <c r="J14" i="2" s="1"/>
  <c r="K13" i="2"/>
  <c r="K14" i="2" s="1"/>
  <c r="J16" i="2"/>
  <c r="K16" i="2"/>
  <c r="K35" i="2"/>
  <c r="J36" i="5" l="1"/>
  <c r="J52" i="5" s="1"/>
  <c r="K36" i="5"/>
  <c r="K52" i="5" s="1"/>
  <c r="J30" i="2"/>
  <c r="J19" i="5"/>
  <c r="J21" i="5" s="1"/>
  <c r="K19" i="5"/>
  <c r="K21" i="5" s="1"/>
  <c r="K52" i="2"/>
  <c r="K19" i="2"/>
  <c r="K21" i="2" s="1"/>
  <c r="J19" i="2"/>
  <c r="J21" i="2" s="1"/>
  <c r="J53" i="2" l="1"/>
  <c r="J53" i="5"/>
  <c r="J54" i="5"/>
  <c r="J54" i="2"/>
</calcChain>
</file>

<file path=xl/comments1.xml><?xml version="1.0" encoding="utf-8"?>
<comments xmlns="http://schemas.openxmlformats.org/spreadsheetml/2006/main">
  <authors>
    <author>Willian Costa Max</author>
    <author>Eulália Alves da Rocha</author>
  </authors>
  <commentList>
    <comment ref="F12" authorId="0">
      <text>
        <r>
          <rPr>
            <sz val="9"/>
            <color indexed="81"/>
            <rFont val="Segoe UI"/>
            <family val="2"/>
          </rPr>
          <t>Peso específico retirado do Manual de Custos Rodoviários do DNIT</t>
        </r>
      </text>
    </comment>
    <comment ref="G26" authorId="1">
      <text>
        <r>
          <rPr>
            <b/>
            <sz val="9"/>
            <color indexed="81"/>
            <rFont val="Segoe UI"/>
            <family val="2"/>
          </rPr>
          <t xml:space="preserve">Rampa de 1,20 x2,20x1,2 - considerando meio fio de 10 cm de altura e inclinação de 8,33%. </t>
        </r>
      </text>
    </comment>
    <comment ref="F31" authorId="1">
      <text>
        <r>
          <rPr>
            <b/>
            <sz val="9"/>
            <color indexed="81"/>
            <rFont val="Segoe UI"/>
            <family val="2"/>
          </rPr>
          <t>Deverá ser pintada faixa de pedestre onde existir rampas. Preferencialmente, próximo aos cruzamentos)</t>
        </r>
      </text>
    </comment>
    <comment ref="E59" authorId="0">
      <text>
        <r>
          <rPr>
            <b/>
            <sz val="9"/>
            <color indexed="81"/>
            <rFont val="Segoe UI"/>
            <family val="2"/>
          </rPr>
          <t xml:space="preserve">Conforme Manual de drenagem urbana do Dnit o recobrimento mínimo do tubo deverá ser de 0,60 m.
</t>
        </r>
      </text>
    </comment>
  </commentList>
</comments>
</file>

<file path=xl/comments2.xml><?xml version="1.0" encoding="utf-8"?>
<comments xmlns="http://schemas.openxmlformats.org/spreadsheetml/2006/main">
  <authors>
    <author>Willian Costa Max</author>
    <author>Eulália Alves da Rocha</author>
  </authors>
  <commentList>
    <comment ref="F12" authorId="0">
      <text>
        <r>
          <rPr>
            <sz val="9"/>
            <color indexed="81"/>
            <rFont val="Segoe UI"/>
            <family val="2"/>
          </rPr>
          <t>Peso específico retirado do Manual de Custos Rodoviários do DNIT</t>
        </r>
      </text>
    </comment>
    <comment ref="G26" authorId="1">
      <text>
        <r>
          <rPr>
            <b/>
            <sz val="9"/>
            <color indexed="81"/>
            <rFont val="Segoe UI"/>
            <family val="2"/>
          </rPr>
          <t xml:space="preserve">Rampa de 1,20 x2,20x1,2 - considerando meio fio de 10 cm de altura e inclinação de 8,33%. </t>
        </r>
      </text>
    </comment>
    <comment ref="F31" authorId="1">
      <text>
        <r>
          <rPr>
            <b/>
            <sz val="9"/>
            <color indexed="81"/>
            <rFont val="Segoe UI"/>
            <family val="2"/>
          </rPr>
          <t>Deverá ser pintada faixa de pedestre onde existir rampas. Preferencialmente, próximo aos cruzamentos)</t>
        </r>
      </text>
    </comment>
    <comment ref="E59" authorId="0">
      <text>
        <r>
          <rPr>
            <b/>
            <sz val="9"/>
            <color indexed="81"/>
            <rFont val="Segoe UI"/>
            <family val="2"/>
          </rPr>
          <t xml:space="preserve">Conforme Manual de drenagem urbana do Dnit o recobrimento mínimo do tubo deverá ser de 0,60 m.
</t>
        </r>
      </text>
    </comment>
  </commentList>
</comments>
</file>

<file path=xl/comments3.xml><?xml version="1.0" encoding="utf-8"?>
<comments xmlns="http://schemas.openxmlformats.org/spreadsheetml/2006/main">
  <authors>
    <author>Willian Costa Max</author>
    <author>Eulália Alves da Rocha</author>
  </authors>
  <commentList>
    <comment ref="F12" authorId="0">
      <text>
        <r>
          <rPr>
            <sz val="9"/>
            <color indexed="81"/>
            <rFont val="Segoe UI"/>
            <family val="2"/>
          </rPr>
          <t>Peso específico retirado do Manual de Custos Rodoviários do DNIT</t>
        </r>
      </text>
    </comment>
    <comment ref="G26" authorId="1">
      <text>
        <r>
          <rPr>
            <b/>
            <sz val="9"/>
            <color indexed="81"/>
            <rFont val="Segoe UI"/>
            <family val="2"/>
          </rPr>
          <t xml:space="preserve">Rampa de 1,20 x2,20x1,2 - considerando meio fio de 10 cm de altura e inclinação de 8,33%. </t>
        </r>
      </text>
    </comment>
    <comment ref="F31" authorId="1">
      <text>
        <r>
          <rPr>
            <b/>
            <sz val="9"/>
            <color indexed="81"/>
            <rFont val="Segoe UI"/>
            <family val="2"/>
          </rPr>
          <t>Deverá ser pintada faixa de pedestre onde existir rampas. Preferencialmente, próximo aos cruzamentos)</t>
        </r>
      </text>
    </comment>
    <comment ref="E59" authorId="0">
      <text>
        <r>
          <rPr>
            <b/>
            <sz val="9"/>
            <color indexed="81"/>
            <rFont val="Segoe UI"/>
            <family val="2"/>
          </rPr>
          <t xml:space="preserve">Conforme Manual de drenagem urbana do Dnit o recobrimento mínimo do tubo deverá ser de 0,60 m.
</t>
        </r>
      </text>
    </comment>
  </commentList>
</comments>
</file>

<file path=xl/comments4.xml><?xml version="1.0" encoding="utf-8"?>
<comments xmlns="http://schemas.openxmlformats.org/spreadsheetml/2006/main">
  <authors>
    <author>Willian Costa Max</author>
    <author>Eulália Alves da Rocha</author>
  </authors>
  <commentList>
    <comment ref="F12" authorId="0">
      <text>
        <r>
          <rPr>
            <sz val="9"/>
            <color indexed="81"/>
            <rFont val="Segoe UI"/>
            <family val="2"/>
          </rPr>
          <t>Peso específico retirado do Manual de Custos Rodoviários do DNIT</t>
        </r>
      </text>
    </comment>
    <comment ref="G26" authorId="1">
      <text>
        <r>
          <rPr>
            <b/>
            <sz val="9"/>
            <color indexed="81"/>
            <rFont val="Segoe UI"/>
            <family val="2"/>
          </rPr>
          <t xml:space="preserve">Rampa de 1,20 x2,20x1,2 - considerando meio fio de 10 cm de altura e inclinação de 8,33%. </t>
        </r>
      </text>
    </comment>
    <comment ref="F31" authorId="1">
      <text>
        <r>
          <rPr>
            <b/>
            <sz val="9"/>
            <color indexed="81"/>
            <rFont val="Segoe UI"/>
            <family val="2"/>
          </rPr>
          <t>Deverá ser pintada faixa de pedestre onde existir rampas. Preferencialmente, próximo aos cruzamentos)</t>
        </r>
      </text>
    </comment>
    <comment ref="E59" authorId="0">
      <text>
        <r>
          <rPr>
            <b/>
            <sz val="9"/>
            <color indexed="81"/>
            <rFont val="Segoe UI"/>
            <family val="2"/>
          </rPr>
          <t xml:space="preserve">Conforme Manual de drenagem urbana do Dnit o recobrimento mínimo do tubo deverá ser de 0,60 m.
</t>
        </r>
      </text>
    </comment>
  </commentList>
</comments>
</file>

<file path=xl/comments5.xml><?xml version="1.0" encoding="utf-8"?>
<comments xmlns="http://schemas.openxmlformats.org/spreadsheetml/2006/main">
  <authors>
    <author>Willian Costa Max</author>
    <author>Eulália Alves da Rocha</author>
  </authors>
  <commentList>
    <comment ref="F12" authorId="0">
      <text>
        <r>
          <rPr>
            <sz val="9"/>
            <color indexed="81"/>
            <rFont val="Segoe UI"/>
            <family val="2"/>
          </rPr>
          <t>Peso específico retirado do Manual de Custos Rodoviários do DNIT</t>
        </r>
      </text>
    </comment>
    <comment ref="G26" authorId="1">
      <text>
        <r>
          <rPr>
            <b/>
            <sz val="9"/>
            <color indexed="81"/>
            <rFont val="Segoe UI"/>
            <family val="2"/>
          </rPr>
          <t xml:space="preserve">Rampa de 1,20 x2,20x1,2 - considerando meio fio de 10 cm de altura e inclinação de 8,33%. </t>
        </r>
      </text>
    </comment>
    <comment ref="F31" authorId="1">
      <text>
        <r>
          <rPr>
            <b/>
            <sz val="9"/>
            <color indexed="81"/>
            <rFont val="Segoe UI"/>
            <family val="2"/>
          </rPr>
          <t>Deverá ser pintada faixa de pedestre onde existir rampas. Preferencialmente, próximo aos cruzamentos)</t>
        </r>
      </text>
    </comment>
    <comment ref="E59" authorId="0">
      <text>
        <r>
          <rPr>
            <b/>
            <sz val="9"/>
            <color indexed="81"/>
            <rFont val="Segoe UI"/>
            <family val="2"/>
          </rPr>
          <t xml:space="preserve">Conforme Manual de drenagem urbana do Dnit o recobrimento mínimo do tubo deverá ser de 0,60 m.
</t>
        </r>
      </text>
    </comment>
  </commentList>
</comments>
</file>

<file path=xl/comments6.xml><?xml version="1.0" encoding="utf-8"?>
<comments xmlns="http://schemas.openxmlformats.org/spreadsheetml/2006/main">
  <authors>
    <author>Willian Costa Max</author>
    <author>Eulália Alves da Rocha</author>
  </authors>
  <commentList>
    <comment ref="F12" authorId="0">
      <text>
        <r>
          <rPr>
            <sz val="9"/>
            <color indexed="81"/>
            <rFont val="Segoe UI"/>
            <family val="2"/>
          </rPr>
          <t>Peso específico retirado do Manual de Custos Rodoviários do DNIT</t>
        </r>
      </text>
    </comment>
    <comment ref="G26" authorId="1">
      <text>
        <r>
          <rPr>
            <b/>
            <sz val="9"/>
            <color indexed="81"/>
            <rFont val="Segoe UI"/>
            <family val="2"/>
          </rPr>
          <t xml:space="preserve">Rampa de 1,20 x2,20x1,2 - considerando meio fio de 10 cm de altura e inclinação de 8,33%. </t>
        </r>
      </text>
    </comment>
    <comment ref="F31" authorId="1">
      <text>
        <r>
          <rPr>
            <b/>
            <sz val="9"/>
            <color indexed="81"/>
            <rFont val="Segoe UI"/>
            <family val="2"/>
          </rPr>
          <t>Deverá ser pintada faixa de pedestre onde existir rampas. Preferencialmente, próximo aos cruzamentos)</t>
        </r>
      </text>
    </comment>
    <comment ref="E59" authorId="0">
      <text>
        <r>
          <rPr>
            <b/>
            <sz val="9"/>
            <color indexed="81"/>
            <rFont val="Segoe UI"/>
            <family val="2"/>
          </rPr>
          <t xml:space="preserve">Conforme Manual de drenagem urbana do Dnit o recobrimento mínimo do tubo deverá ser de 0,60 m.
</t>
        </r>
      </text>
    </comment>
  </commentList>
</comments>
</file>

<file path=xl/comments7.xml><?xml version="1.0" encoding="utf-8"?>
<comments xmlns="http://schemas.openxmlformats.org/spreadsheetml/2006/main">
  <authors>
    <author>Willian Costa Max</author>
    <author>Eulália Alves da Rocha</author>
  </authors>
  <commentList>
    <comment ref="F12" authorId="0">
      <text>
        <r>
          <rPr>
            <sz val="9"/>
            <color indexed="81"/>
            <rFont val="Segoe UI"/>
            <family val="2"/>
          </rPr>
          <t>Peso específico retirado do Manual de Custos Rodoviários do DNIT</t>
        </r>
      </text>
    </comment>
    <comment ref="G26" authorId="1">
      <text>
        <r>
          <rPr>
            <b/>
            <sz val="9"/>
            <color indexed="81"/>
            <rFont val="Segoe UI"/>
            <family val="2"/>
          </rPr>
          <t xml:space="preserve">Rampa de 1,20 x2,20x1,2 - considerando meio fio de 10 cm de altura e inclinação de 8,33%. </t>
        </r>
      </text>
    </comment>
    <comment ref="F31" authorId="1">
      <text>
        <r>
          <rPr>
            <b/>
            <sz val="9"/>
            <color indexed="81"/>
            <rFont val="Segoe UI"/>
            <family val="2"/>
          </rPr>
          <t>Deverá ser pintada faixa de pedestre onde existir rampas. Preferencialmente, próximo aos cruzamentos)</t>
        </r>
      </text>
    </comment>
    <comment ref="E59" authorId="0">
      <text>
        <r>
          <rPr>
            <b/>
            <sz val="9"/>
            <color indexed="81"/>
            <rFont val="Segoe UI"/>
            <family val="2"/>
          </rPr>
          <t xml:space="preserve">Conforme Manual de drenagem urbana do Dnit o recobrimento mínimo do tubo deverá ser de 0,60 m.
</t>
        </r>
      </text>
    </comment>
  </commentList>
</comments>
</file>

<file path=xl/comments8.xml><?xml version="1.0" encoding="utf-8"?>
<comments xmlns="http://schemas.openxmlformats.org/spreadsheetml/2006/main">
  <authors>
    <author>Willian Costa Max</author>
    <author>Eulália Alves da Rocha</author>
  </authors>
  <commentList>
    <comment ref="F12" authorId="0">
      <text>
        <r>
          <rPr>
            <sz val="9"/>
            <color indexed="81"/>
            <rFont val="Segoe UI"/>
            <family val="2"/>
          </rPr>
          <t>Peso específico retirado do Manual de Custos Rodoviários do DNIT</t>
        </r>
      </text>
    </comment>
    <comment ref="G26" authorId="1">
      <text>
        <r>
          <rPr>
            <b/>
            <sz val="9"/>
            <color indexed="81"/>
            <rFont val="Segoe UI"/>
            <family val="2"/>
          </rPr>
          <t xml:space="preserve">Rampa de 1,20 x2,20x1,2 - considerando meio fio de 10 cm de altura e inclinação de 8,33%. </t>
        </r>
      </text>
    </comment>
    <comment ref="F31" authorId="1">
      <text>
        <r>
          <rPr>
            <b/>
            <sz val="9"/>
            <color indexed="81"/>
            <rFont val="Segoe UI"/>
            <family val="2"/>
          </rPr>
          <t>Deverá ser pintada faixa de pedestre onde existir rampas. Preferencialmente, próximo aos cruzamentos)</t>
        </r>
      </text>
    </comment>
    <comment ref="E59" authorId="0">
      <text>
        <r>
          <rPr>
            <b/>
            <sz val="9"/>
            <color indexed="81"/>
            <rFont val="Segoe UI"/>
            <family val="2"/>
          </rPr>
          <t xml:space="preserve">Conforme Manual de drenagem urbana do Dnit o recobrimento mínimo do tubo deverá ser de 0,60 m.
</t>
        </r>
      </text>
    </comment>
  </commentList>
</comments>
</file>

<file path=xl/comments9.xml><?xml version="1.0" encoding="utf-8"?>
<comments xmlns="http://schemas.openxmlformats.org/spreadsheetml/2006/main">
  <authors>
    <author>Willian Costa Max</author>
    <author>Eulália Alves da Rocha</author>
  </authors>
  <commentList>
    <comment ref="F12" authorId="0">
      <text>
        <r>
          <rPr>
            <sz val="9"/>
            <color indexed="81"/>
            <rFont val="Segoe UI"/>
            <family val="2"/>
          </rPr>
          <t>Peso específico retirado do Manual de Custos Rodoviários do DNIT</t>
        </r>
      </text>
    </comment>
    <comment ref="G26" authorId="1">
      <text>
        <r>
          <rPr>
            <b/>
            <sz val="9"/>
            <color indexed="81"/>
            <rFont val="Segoe UI"/>
            <family val="2"/>
          </rPr>
          <t xml:space="preserve">Rampa de 1,20 x2,20x1,2 - considerando meio fio de 10 cm de altura e inclinação de 8,33%. </t>
        </r>
      </text>
    </comment>
    <comment ref="F31" authorId="1">
      <text>
        <r>
          <rPr>
            <b/>
            <sz val="9"/>
            <color indexed="81"/>
            <rFont val="Segoe UI"/>
            <family val="2"/>
          </rPr>
          <t>Deverá ser pintada faixa de pedestre onde existir rampas. Preferencialmente, próximo aos cruzamentos)</t>
        </r>
      </text>
    </comment>
    <comment ref="E59" authorId="0">
      <text>
        <r>
          <rPr>
            <b/>
            <sz val="9"/>
            <color indexed="81"/>
            <rFont val="Segoe UI"/>
            <family val="2"/>
          </rPr>
          <t xml:space="preserve">Conforme Manual de drenagem urbana do Dnit o recobrimento mínimo do tubo deverá ser de 0,60 m.
</t>
        </r>
      </text>
    </comment>
  </commentList>
</comments>
</file>

<file path=xl/comments10.xml><?xml version="1.0" encoding="utf-8"?>
<comments xmlns="http://schemas.openxmlformats.org/spreadsheetml/2006/main">
  <authors>
    <author>Willian Costa Max</author>
    <author>Eulália Alves da Rocha</author>
  </authors>
  <commentList>
    <comment ref="F12" authorId="0">
      <text>
        <r>
          <rPr>
            <sz val="9"/>
            <color indexed="81"/>
            <rFont val="Segoe UI"/>
            <family val="2"/>
          </rPr>
          <t>Peso específico retirado do Manual de Custos Rodoviários do DNIT</t>
        </r>
      </text>
    </comment>
    <comment ref="G26" authorId="1">
      <text>
        <r>
          <rPr>
            <b/>
            <sz val="9"/>
            <color indexed="81"/>
            <rFont val="Segoe UI"/>
            <family val="2"/>
          </rPr>
          <t xml:space="preserve">Rampa de 1,20 x2,20x1,2 - considerando meio fio de 10 cm de altura e inclinação de 8,33%. </t>
        </r>
      </text>
    </comment>
    <comment ref="F31" authorId="1">
      <text>
        <r>
          <rPr>
            <b/>
            <sz val="9"/>
            <color indexed="81"/>
            <rFont val="Segoe UI"/>
            <family val="2"/>
          </rPr>
          <t>Deverá ser pintada faixa de pedestre onde existir rampas. Preferencialmente, próximo aos cruzamentos)</t>
        </r>
      </text>
    </comment>
    <comment ref="E59" authorId="0">
      <text>
        <r>
          <rPr>
            <b/>
            <sz val="9"/>
            <color indexed="81"/>
            <rFont val="Segoe UI"/>
            <family val="2"/>
          </rPr>
          <t xml:space="preserve">Conforme Manual de drenagem urbana do Dnit o recobrimento mínimo do tubo deverá ser de 0,60 m.
</t>
        </r>
      </text>
    </comment>
  </commentList>
</comments>
</file>

<file path=xl/comments11.xml><?xml version="1.0" encoding="utf-8"?>
<comments xmlns="http://schemas.openxmlformats.org/spreadsheetml/2006/main">
  <authors>
    <author>Willian Costa Max</author>
    <author>Eulália Alves da Rocha</author>
  </authors>
  <commentList>
    <comment ref="F12" authorId="0">
      <text>
        <r>
          <rPr>
            <sz val="9"/>
            <color indexed="81"/>
            <rFont val="Segoe UI"/>
            <family val="2"/>
          </rPr>
          <t>Peso específico retirado do Manual de Custos Rodoviários do DNIT</t>
        </r>
      </text>
    </comment>
    <comment ref="G26" authorId="1">
      <text>
        <r>
          <rPr>
            <b/>
            <sz val="9"/>
            <color indexed="81"/>
            <rFont val="Segoe UI"/>
            <family val="2"/>
          </rPr>
          <t xml:space="preserve">Rampa de 1,20 x2,20x1,2 - considerando meio fio de 10 cm de altura e inclinação de 8,33%. </t>
        </r>
      </text>
    </comment>
    <comment ref="F31" authorId="1">
      <text>
        <r>
          <rPr>
            <b/>
            <sz val="9"/>
            <color indexed="81"/>
            <rFont val="Segoe UI"/>
            <family val="2"/>
          </rPr>
          <t>Deverá ser pintada faixa de pedestre onde existir rampas. Preferencialmente, próximo aos cruzamentos)</t>
        </r>
      </text>
    </comment>
    <comment ref="E59" authorId="0">
      <text>
        <r>
          <rPr>
            <b/>
            <sz val="9"/>
            <color indexed="81"/>
            <rFont val="Segoe UI"/>
            <family val="2"/>
          </rPr>
          <t xml:space="preserve">Conforme Manual de drenagem urbana do Dnit o recobrimento mínimo do tubo deverá ser de 0,60 m.
</t>
        </r>
      </text>
    </comment>
  </commentList>
</comments>
</file>

<file path=xl/comments12.xml><?xml version="1.0" encoding="utf-8"?>
<comments xmlns="http://schemas.openxmlformats.org/spreadsheetml/2006/main">
  <authors>
    <author>Willian Costa Max</author>
    <author>Eulália Alves da Rocha</author>
  </authors>
  <commentList>
    <comment ref="F12" authorId="0">
      <text>
        <r>
          <rPr>
            <sz val="9"/>
            <color indexed="81"/>
            <rFont val="Segoe UI"/>
            <family val="2"/>
          </rPr>
          <t>Peso específico retirado do Manual de Custos Rodoviários do DNIT</t>
        </r>
      </text>
    </comment>
    <comment ref="G26" authorId="1">
      <text>
        <r>
          <rPr>
            <b/>
            <sz val="9"/>
            <color indexed="81"/>
            <rFont val="Segoe UI"/>
            <family val="2"/>
          </rPr>
          <t xml:space="preserve">Rampa de 1,20 x2,20x1,2 - considerando meio fio de 10 cm de altura e inclinação de 8,33%. </t>
        </r>
      </text>
    </comment>
    <comment ref="F31" authorId="1">
      <text>
        <r>
          <rPr>
            <b/>
            <sz val="9"/>
            <color indexed="81"/>
            <rFont val="Segoe UI"/>
            <family val="2"/>
          </rPr>
          <t>Deverá ser pintada faixa de pedestre onde existir rampas. Preferencialmente, próximo aos cruzamentos)</t>
        </r>
      </text>
    </comment>
    <comment ref="E59" authorId="0">
      <text>
        <r>
          <rPr>
            <b/>
            <sz val="9"/>
            <color indexed="81"/>
            <rFont val="Segoe UI"/>
            <family val="2"/>
          </rPr>
          <t xml:space="preserve">Conforme Manual de drenagem urbana do Dnit o recobrimento mínimo do tubo deverá ser de 0,60 m.
</t>
        </r>
      </text>
    </comment>
  </commentList>
</comments>
</file>

<file path=xl/sharedStrings.xml><?xml version="1.0" encoding="utf-8"?>
<sst xmlns="http://schemas.openxmlformats.org/spreadsheetml/2006/main" count="8916" uniqueCount="181">
  <si>
    <t>TOTAL INCLUSO BDI  (%)</t>
  </si>
  <si>
    <t xml:space="preserve"> TOTAL (R$)</t>
  </si>
  <si>
    <t>SUB - TOTAL</t>
  </si>
  <si>
    <t>m</t>
  </si>
  <si>
    <t>Assentamento de tudo de concreto para redes coletoras de águas pluviais, diâmeto de 600 mm, junta rígida, instalado em local com baixo nível de interferências</t>
  </si>
  <si>
    <t>S</t>
  </si>
  <si>
    <t>SINAPI</t>
  </si>
  <si>
    <t>5.13</t>
  </si>
  <si>
    <t>5.12</t>
  </si>
  <si>
    <t>Tubo de Concreto Simples, DN 400 mm para aguas pluviais</t>
  </si>
  <si>
    <t>I</t>
  </si>
  <si>
    <t>5.11</t>
  </si>
  <si>
    <t>Tubo de Concreto Simples, DN 600 mm para aguas pluviais</t>
  </si>
  <si>
    <t>5.10</t>
  </si>
  <si>
    <t>und</t>
  </si>
  <si>
    <t>Tampao fofo articulado, classe D400 carga max 40 T, redondo tampa *600 mm, rede pluvial/esgoto</t>
  </si>
  <si>
    <t>5.9</t>
  </si>
  <si>
    <t>Poço de visita para rede de esg. Sanit. Em aneis de concreto, diâmetro = 60 CM, prof = 80 cm, incluindo degrau, excluindo tampao ferro fundido</t>
  </si>
  <si>
    <t>5.8</t>
  </si>
  <si>
    <t>Boca de lobo em alvenaria tijolo macico, revestida c/ argamassa de cimento e areia 1:3, sobre lastro de concreto 10 cm e tampa de concreto armado</t>
  </si>
  <si>
    <t xml:space="preserve">SINAPI  </t>
  </si>
  <si>
    <t>5.7</t>
  </si>
  <si>
    <t>m³Xkm</t>
  </si>
  <si>
    <t>Transporte com caminhão basculante 6 m³ em rodovia com leito natural</t>
  </si>
  <si>
    <t>5.6</t>
  </si>
  <si>
    <t>m³</t>
  </si>
  <si>
    <t>5.5</t>
  </si>
  <si>
    <t>m²</t>
  </si>
  <si>
    <t>Preparo de fundo de vala com largura menor que 1.5 M, em local com nível baixo de interferência</t>
  </si>
  <si>
    <t>5.4</t>
  </si>
  <si>
    <t>5.3</t>
  </si>
  <si>
    <t>Execução de sarjeta de concreto usinado, moldada in loco em trecho reto, 30 CM base X 15 CM altura</t>
  </si>
  <si>
    <t>5.2</t>
  </si>
  <si>
    <t>Guia (meio-fio) concreto, moldada in loco em trecho reto com extrusoram 14 cm base x 30 cm altura</t>
  </si>
  <si>
    <t>5.1</t>
  </si>
  <si>
    <t>DRENAGEM</t>
  </si>
  <si>
    <t>Placa de sinalização em chapa de aço num 16 com pintura refletiva</t>
  </si>
  <si>
    <t>4.3</t>
  </si>
  <si>
    <t>4.2</t>
  </si>
  <si>
    <t>4.1</t>
  </si>
  <si>
    <t>SINALIZAÇÃO</t>
  </si>
  <si>
    <t>3.1</t>
  </si>
  <si>
    <t>ACESSIBILIDADE</t>
  </si>
  <si>
    <t>2.5</t>
  </si>
  <si>
    <t>Transporte com caminhão basculante 10 m³ de massa asfaltica para pavimentação urbana</t>
  </si>
  <si>
    <t>2.4</t>
  </si>
  <si>
    <t>Construção de pavimento com aplicação de concreto betuminoso usinado a quente (CBUQ), binder, com espessura de 5,0 cm</t>
  </si>
  <si>
    <t>2.3</t>
  </si>
  <si>
    <t>2.2</t>
  </si>
  <si>
    <t>2.1</t>
  </si>
  <si>
    <t xml:space="preserve">PAVIMENTAÇÃO ASFALTICA </t>
  </si>
  <si>
    <t>Execução e Compactação de base e ou sub base com solo estabilizado granulometricamente - Exclusive escavação, carga e transporte e solo.</t>
  </si>
  <si>
    <t>1.2</t>
  </si>
  <si>
    <t>Regularização e compactação do Subleito até 20 cm de espessura</t>
  </si>
  <si>
    <t>1.1</t>
  </si>
  <si>
    <t>TERRAPLANAGEM</t>
  </si>
  <si>
    <t>VALOR TOTAL COM BDI (R$)</t>
  </si>
  <si>
    <t>VALOR TOTAL (R$)</t>
  </si>
  <si>
    <t>PREÇO COM BDI (R$)</t>
  </si>
  <si>
    <t>QUANTITATIVO</t>
  </si>
  <si>
    <t>UNI</t>
  </si>
  <si>
    <t>DESCRIÇÃO</t>
  </si>
  <si>
    <t>S - Serviço I - Insumo</t>
  </si>
  <si>
    <t>TABELA</t>
  </si>
  <si>
    <t>CÓDIGO</t>
  </si>
  <si>
    <t>ITEM</t>
  </si>
  <si>
    <t xml:space="preserve">BDI SERVIÇO (%) </t>
  </si>
  <si>
    <t>TABELA DE REFERÊNCIA - SINAPI / PA / 10_2017 /SEM DESONERAÇÃO</t>
  </si>
  <si>
    <t xml:space="preserve">BDI MATERIAL (%) </t>
  </si>
  <si>
    <t>PAVIMENTAÇÃO DE VIAS PÚBLICAS - URBANAS</t>
  </si>
  <si>
    <t>PLANILHA ORÇAMENTÁRIA</t>
  </si>
  <si>
    <t>UND</t>
  </si>
  <si>
    <t>m³XKm</t>
  </si>
  <si>
    <t>(m²)</t>
  </si>
  <si>
    <t>(m³)</t>
  </si>
  <si>
    <t>(Km)</t>
  </si>
  <si>
    <t>(UND)</t>
  </si>
  <si>
    <t>(m)</t>
  </si>
  <si>
    <t>TOTAL</t>
  </si>
  <si>
    <t>AREA DA TUBULAÇÃO</t>
  </si>
  <si>
    <t>VOLUME</t>
  </si>
  <si>
    <t>DISTÂNCIA</t>
  </si>
  <si>
    <t>QUANTIDADE</t>
  </si>
  <si>
    <t>PROFUNDIDADE</t>
  </si>
  <si>
    <t>EXTENSÃO</t>
  </si>
  <si>
    <t xml:space="preserve">LARGURA </t>
  </si>
  <si>
    <t>5.0</t>
  </si>
  <si>
    <t>4.0</t>
  </si>
  <si>
    <t>3.0</t>
  </si>
  <si>
    <t>(km)</t>
  </si>
  <si>
    <t>ESPESSURA</t>
  </si>
  <si>
    <t>PAVIMENAÇÃO ASFÁLTICA</t>
  </si>
  <si>
    <t>2.0</t>
  </si>
  <si>
    <t>1.0</t>
  </si>
  <si>
    <t>PLANILHA DE CÁLCULO DE QUANTITATIVOS DE PAVIMENTAÇÃO</t>
  </si>
  <si>
    <t>1.3</t>
  </si>
  <si>
    <t>1.4</t>
  </si>
  <si>
    <t>74154/001</t>
  </si>
  <si>
    <t>Escavação , carga e transporte de material de 1A categoria com trator sobre esteiras 347 HP e caçamba 6m³, DMT 50 a 200M</t>
  </si>
  <si>
    <t>TxKm</t>
  </si>
  <si>
    <t>Execução de imprimação com asfalto diluído CM-30</t>
  </si>
  <si>
    <t>PESO ESPECIFICO - SOLO</t>
  </si>
  <si>
    <t>(T/m³)</t>
  </si>
  <si>
    <r>
      <t xml:space="preserve">Transporte comercial com caminhao carroceria 9 T, rodovia pavimentada - </t>
    </r>
    <r>
      <rPr>
        <i/>
        <sz val="11"/>
        <color theme="1"/>
        <rFont val="Calibri"/>
        <family val="2"/>
        <scheme val="minor"/>
      </rPr>
      <t>( taxa de 0,0012 T/m² de CM-30 x Area a ser pavimentada)</t>
    </r>
  </si>
  <si>
    <t>EMPOLAMENTO</t>
  </si>
  <si>
    <t>TABELA DE REFERÊNCIA - SINAPI / PA / 10_2017 /COM DESONERAÇÃO</t>
  </si>
  <si>
    <t xml:space="preserve">CUSTO UNITÁRIO (R$) </t>
  </si>
  <si>
    <r>
      <t xml:space="preserve">Transporte comercial com carroceria 9 T, rodovia em leito natural - </t>
    </r>
    <r>
      <rPr>
        <b/>
        <sz val="11"/>
        <color theme="1"/>
        <rFont val="Calibri"/>
        <family val="2"/>
        <scheme val="minor"/>
      </rPr>
      <t>COMPLEMENTO DE TRANSP. JAZIDA/OBRA.</t>
    </r>
  </si>
  <si>
    <t>Txkm</t>
  </si>
  <si>
    <r>
      <t xml:space="preserve">Transporte comercial com carroceria 9 T, rodovia em leito natural - </t>
    </r>
    <r>
      <rPr>
        <b/>
        <sz val="11"/>
        <color theme="1"/>
        <rFont val="Calibri"/>
        <family val="2"/>
        <scheme val="minor"/>
      </rPr>
      <t>COMPLEMENTO DE TRANSP. JAZIDA/OBRA</t>
    </r>
  </si>
  <si>
    <t>m³xKm</t>
  </si>
  <si>
    <r>
      <t xml:space="preserve">Concreto FCK - 15MPA, traço 1:3,  4:3, 5 (cimento/areia média/brita 1) - preparo mecânico com betoneira 400 l. AF_07/2016 - </t>
    </r>
    <r>
      <rPr>
        <b/>
        <sz val="11"/>
        <color theme="1"/>
        <rFont val="Calibri"/>
        <family val="2"/>
        <scheme val="minor"/>
      </rPr>
      <t>TENTO</t>
    </r>
  </si>
  <si>
    <t>ALTURA</t>
  </si>
  <si>
    <r>
      <t xml:space="preserve">Execução de passeio (calçada) ou piso de concreto com concreto moldado in loco, feito em obra, acabamento convencional, espessura 10 cm armado. AF_07/2016 - </t>
    </r>
    <r>
      <rPr>
        <b/>
        <sz val="11"/>
        <color theme="1"/>
        <rFont val="Calibri"/>
        <family val="2"/>
        <scheme val="minor"/>
      </rPr>
      <t>RAMPA DE ACESSIBILIDADE</t>
    </r>
  </si>
  <si>
    <t>BASE MAIOR</t>
  </si>
  <si>
    <t>BASE MENOR</t>
  </si>
  <si>
    <t>4.1.1</t>
  </si>
  <si>
    <t>4.1.2</t>
  </si>
  <si>
    <r>
      <t xml:space="preserve">Sinalização horizontal com tinta retrorrefletiva a base de resina acrilica com microesferas de vidro - </t>
    </r>
    <r>
      <rPr>
        <b/>
        <sz val="11"/>
        <color theme="1"/>
        <rFont val="Calibri"/>
        <family val="2"/>
        <scheme val="minor"/>
      </rPr>
      <t>FAIXA CONTINUA E SECCIONADA</t>
    </r>
  </si>
  <si>
    <t>Nº DE FAIXAS PINTADAS</t>
  </si>
  <si>
    <t>-</t>
  </si>
  <si>
    <r>
      <t xml:space="preserve">Sinalização horizontal com tinta retrorrefletiva a base de resina acrilica com microesferas de vidro - </t>
    </r>
    <r>
      <rPr>
        <b/>
        <sz val="11"/>
        <color theme="1"/>
        <rFont val="Calibri"/>
        <family val="2"/>
        <scheme val="minor"/>
      </rPr>
      <t>FAIXA DE PEDESTRE</t>
    </r>
  </si>
  <si>
    <t>Piso podotatil de concreto - direcional e alerta, *40 x 40 x 2,5* cm</t>
  </si>
  <si>
    <t>ÁREA</t>
  </si>
  <si>
    <t>4.3.1</t>
  </si>
  <si>
    <t>4.3.2</t>
  </si>
  <si>
    <t>4.3.3</t>
  </si>
  <si>
    <t>Placa de sinalização em chapa de aço num 16 com pintura refletiva - Octogonal (Dim. CTB Lei nº 9.503/97</t>
  </si>
  <si>
    <t>Placa de sinalização em chapa de aço num 16 com pintura refletiva - Circular (Dim. CTB Lei nº 9.503/97</t>
  </si>
  <si>
    <t>Placa de sinalização em chapa de aço num 16 com pintura refletiva - Triangular (Dim. CTB Lei nº 9.503/97</t>
  </si>
  <si>
    <t>Placa de sinalização em chapa de aço num 16 com pintura refletiva - Retangular (Dim. CTB Lei nº 9.503/97</t>
  </si>
  <si>
    <t>4.3.4</t>
  </si>
  <si>
    <t>4.4</t>
  </si>
  <si>
    <t>4.4.1</t>
  </si>
  <si>
    <t>DRENAGEM SUPERFICIAL</t>
  </si>
  <si>
    <t>Transporte com caminhão basculante 6m³ em rodovia com leito natural - Bota fora</t>
  </si>
  <si>
    <t>m³xkm</t>
  </si>
  <si>
    <t>DRENAGEM DE TRAVESSIA URBANA</t>
  </si>
  <si>
    <t>5.14</t>
  </si>
  <si>
    <t>5.15</t>
  </si>
  <si>
    <t>5.16</t>
  </si>
  <si>
    <t>5.17</t>
  </si>
  <si>
    <t>5.18</t>
  </si>
  <si>
    <t>5.19</t>
  </si>
  <si>
    <t>5.20</t>
  </si>
  <si>
    <t>Transporte comercial com caminhao carroceria 9 T, rodovia pavimentada - ( taxa de 0,0012 T/m² de CM-30 x Area a ser pavimentada)</t>
  </si>
  <si>
    <r>
      <t xml:space="preserve">Concreto FCK - 15MPA, traço 1:3,  4:3, 5 (cimento/areia média/brita 1) - </t>
    </r>
    <r>
      <rPr>
        <b/>
        <sz val="11"/>
        <color theme="1"/>
        <rFont val="Calibri"/>
        <family val="2"/>
        <scheme val="minor"/>
      </rPr>
      <t>TENTO</t>
    </r>
  </si>
  <si>
    <r>
      <t xml:space="preserve">Sinalização horizontal com tinta retrorrefletiva a base de resina acrilica com microesferas de vidro - </t>
    </r>
    <r>
      <rPr>
        <b/>
        <sz val="11"/>
        <color theme="1"/>
        <rFont val="Calibri"/>
        <family val="2"/>
        <scheme val="minor"/>
      </rPr>
      <t>FAIXA CONTINUA E SECCIONADA E PEDESTRE</t>
    </r>
  </si>
  <si>
    <t>Reaterro mecanizado de vala com retroescavadeira, largura até 0,8 M, profundidade até 1,5 M, com solo de 1 categoria em locais com baixo nível de interferência</t>
  </si>
  <si>
    <t>Assentamento de tubo de concreto para redes coletoras de águas pluviais, diâmetro de 400 mm, junta rígida, instalado em local com baixo nível de interferências</t>
  </si>
  <si>
    <t>73963/001</t>
  </si>
  <si>
    <t>Escavação mecanizada de vala com profundidade até 1,5 m (média entre montante e jusante/uma composição por trecho) com retroescavadeira (capacidade da caçamba da retro: 0,26 m3 / potência: 88 hp), largura menor que 0,8 m, em solo de 1a categoria, locais com baixo nível de interferência. AF_01/2015</t>
  </si>
  <si>
    <t>Escavação mecanizada de vala com profundidade até 1,5 m (média entre montante e jusante/uma composição por trecho) com retroescavadeira (capacidade da caçamba da retro: 0,26 m3 / potência: 88 hp), largura de 0,8 m a 1,5 m, em solo de 1a categoria, locais com baixo nível de interferência. AF_01/2015</t>
  </si>
  <si>
    <r>
      <t>Tubo Aço Galvanizado Com Costura, Classe Leve, Dn 50 Mm (2"), E = 3,00 Mm -</t>
    </r>
    <r>
      <rPr>
        <b/>
        <sz val="11"/>
        <rFont val="Calibri"/>
        <family val="2"/>
        <scheme val="minor"/>
      </rPr>
      <t>SUPORTE PLACA</t>
    </r>
  </si>
  <si>
    <r>
      <t>Escavação mecanizada de vala com profundidade até 1,5 m (média entre montante e jusante/uma composição por trecho) com retroescavadeira (capacidade da caçamba da retro: 0,26 m3 / potência: 88 hp), largura de 0,8 m a 1,5 m, em solo de 1a categoria, locais com baixo nível de interferência. AF_01/2015 -</t>
    </r>
    <r>
      <rPr>
        <b/>
        <i/>
        <sz val="11"/>
        <color theme="1"/>
        <rFont val="Calibri"/>
        <family val="2"/>
        <scheme val="minor"/>
      </rPr>
      <t xml:space="preserve"> Conforme NBR 12266/1992 - DN 400 mm.</t>
    </r>
  </si>
  <si>
    <r>
      <t>Escavação mecanizada de vala com profundidade até 1,5 m (média entre montante e jusante/uma composição por trecho) com retroescavadeira (capacidade da caçamba da retro: 0,26 m3 / potência: 88 hp), largura de 0,8 m a 1,5 m, em solo de 1a categoria, locais com baixo nível de interferência. AF_01/2015 -</t>
    </r>
    <r>
      <rPr>
        <b/>
        <i/>
        <sz val="11"/>
        <color theme="1"/>
        <rFont val="Calibri"/>
        <family val="2"/>
        <scheme val="minor"/>
      </rPr>
      <t xml:space="preserve"> Conforme NBR 12266/1992 - DN 600 mm.</t>
    </r>
  </si>
  <si>
    <r>
      <t xml:space="preserve">Escavação mecanizada de vala com profundidade até 1,5 m (média entre montante e jusante/uma composição por trecho) com retroescavadeira (capacidade da caçamba da retro: 0,26 m3 / potência: 88 hp), largura de 0,8 m a 1,5 m, em solo de 1a categoria, locais com baixo nível de interferência. AF_01/2015 </t>
    </r>
    <r>
      <rPr>
        <b/>
        <i/>
        <sz val="11"/>
        <color theme="1"/>
        <rFont val="Calibri"/>
        <family val="2"/>
        <scheme val="minor"/>
      </rPr>
      <t>- DN 400 mm.</t>
    </r>
  </si>
  <si>
    <r>
      <t xml:space="preserve">Escavação mecanizada de vala com profundidade até 1,5 m (média entre montante e jusante/uma composição por trecho) com retroescavadeira (capacidade da caçamba da retro: 0,26 m3 / potência: 88 hp), largura de 0,8 m a 1,5 m, em solo de 1a categoria, locais com baixo nível de interferência. AF_01/2015 </t>
    </r>
    <r>
      <rPr>
        <b/>
        <i/>
        <sz val="11"/>
        <color theme="1"/>
        <rFont val="Calibri"/>
        <family val="2"/>
        <scheme val="minor"/>
      </rPr>
      <t>- DN 600 mm.</t>
    </r>
  </si>
  <si>
    <r>
      <t xml:space="preserve">Preparo de fundo de vala com largura menor que 1.5 M, em local com nível baixo de interferência </t>
    </r>
    <r>
      <rPr>
        <b/>
        <i/>
        <sz val="11"/>
        <color theme="1"/>
        <rFont val="Calibri"/>
        <family val="2"/>
        <scheme val="minor"/>
      </rPr>
      <t>- DN 400 mm.</t>
    </r>
  </si>
  <si>
    <r>
      <t xml:space="preserve">Reaterro mecanizado de vala com retroescavadeira, largura até 0,8 M, profundidade até 1,5 M, com solo de 1 categoria em locais com baixo nivel de interferência </t>
    </r>
    <r>
      <rPr>
        <b/>
        <i/>
        <sz val="11"/>
        <color theme="1"/>
        <rFont val="Calibri"/>
        <family val="2"/>
        <scheme val="minor"/>
      </rPr>
      <t>- DN 400 mm.</t>
    </r>
  </si>
  <si>
    <r>
      <t>Assentamento de tudo de concreto para redes coletoras de águas pluviais, diâmeto de 400 mm, junta rígida, instalado em local com baixo nível de interferências</t>
    </r>
    <r>
      <rPr>
        <b/>
        <i/>
        <sz val="11"/>
        <color theme="1"/>
        <rFont val="Calibri"/>
        <family val="2"/>
        <scheme val="minor"/>
      </rPr>
      <t xml:space="preserve"> - DN 400 mm.</t>
    </r>
  </si>
  <si>
    <r>
      <t xml:space="preserve">Transporte com caminhão basculante 6 m³ em rodovia com leito natural - Bota fora </t>
    </r>
    <r>
      <rPr>
        <b/>
        <i/>
        <sz val="11"/>
        <color theme="1"/>
        <rFont val="Calibri"/>
        <family val="2"/>
        <scheme val="minor"/>
      </rPr>
      <t>- DN 400 mm.</t>
    </r>
  </si>
  <si>
    <r>
      <t xml:space="preserve">Preparo de fundo de vala com largura menor que 1.5 M, em local com nível baixo de interferência </t>
    </r>
    <r>
      <rPr>
        <b/>
        <i/>
        <sz val="11"/>
        <color theme="1"/>
        <rFont val="Calibri"/>
        <family val="2"/>
        <scheme val="minor"/>
      </rPr>
      <t xml:space="preserve"> - DN 600 mm.</t>
    </r>
  </si>
  <si>
    <r>
      <t xml:space="preserve">Reaterro mecanizado de vala com retroescavadeira, largura até 0,8 M, profundidade até 1,5 M, com solo de 1 categoria em locais com baixo nivel de interferência  </t>
    </r>
    <r>
      <rPr>
        <b/>
        <i/>
        <sz val="11"/>
        <color theme="1"/>
        <rFont val="Calibri"/>
        <family val="2"/>
        <scheme val="minor"/>
      </rPr>
      <t>- DN 600 mm.</t>
    </r>
  </si>
  <si>
    <r>
      <t xml:space="preserve">Assentamento de tudo de concreto para redes coletoras de águas pluviais, diâmeto de 600 mm, junta rígida, instalado em local com baixo nível de interferências  </t>
    </r>
    <r>
      <rPr>
        <b/>
        <i/>
        <sz val="11"/>
        <color theme="1"/>
        <rFont val="Calibri"/>
        <family val="2"/>
        <scheme val="minor"/>
      </rPr>
      <t>- DN 600 mm.</t>
    </r>
  </si>
  <si>
    <r>
      <t xml:space="preserve">Transporte com caminhão basculante 6 m³ em rodovia com leito natural - Bota fora </t>
    </r>
    <r>
      <rPr>
        <b/>
        <i/>
        <sz val="11"/>
        <color theme="1"/>
        <rFont val="Calibri"/>
        <family val="2"/>
        <scheme val="minor"/>
      </rPr>
      <t xml:space="preserve"> - DN 600 mm.</t>
    </r>
  </si>
  <si>
    <t>OBRA: PAVIMENTAÇÃO DE VIAS PÚBLICAS</t>
  </si>
  <si>
    <t>PREFEITURA MUNICIPAL DE OURÉM</t>
  </si>
  <si>
    <t>TV. 5 (Trecho:  Entre Rua Hermenegildo Alves e coordenada 1°32'6.02"S  47°6'24.48"O)</t>
  </si>
  <si>
    <t>LOCAL: PREFEITURA MUNICIPAL DE OURÉM</t>
  </si>
  <si>
    <t>TV. 4 (Trecho: Entre Rua e Rua C)</t>
  </si>
  <si>
    <t>TV. 3 (Trecho: Entre Rua C e Rua Hermenegildo Alves)</t>
  </si>
  <si>
    <t>TV. 2 (Trecho: Entre Rua Hermenegildo Alves até a coordenada 1°32'2.10"S 47°6'16.42"O)</t>
  </si>
  <si>
    <t>TV. 1 (Trecho: Entre Rua D e Rua C)</t>
  </si>
  <si>
    <t>RUA G (Trecho: Entre Tv. 4 e coordenada    1°32'1.27"S  47° 6'12.81"O)</t>
  </si>
  <si>
    <t>RUA F (Trecho: Entre Tv. 4 e coordenada  1°31'59.96"S  47° 6'14.38"O)</t>
  </si>
  <si>
    <t>RUA E (Trecho: Entre Tv. 1 e Tv. 5)</t>
  </si>
  <si>
    <t>RUA D (Trecho: Entre Tv. 5 e coordenada 1°32'3.90"S 47°6'6.43"O)</t>
  </si>
  <si>
    <t>RUA C (Trecho: Entre Tv. 5 e coordenada 1°32'6.67"S e 47°6'6.43"O)</t>
  </si>
  <si>
    <t>RUA B (Trecho: Entre Tv. 5 e Tv. 3)</t>
  </si>
  <si>
    <t>RUA A (Trecho: Entre Tv. 2 e Tv.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</si>
</sst>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Protection="1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2" fontId="0" fillId="3" borderId="3" xfId="0" applyNumberFormat="1" applyFill="1" applyBorder="1" applyAlignment="1" applyProtection="1">
      <alignment horizontal="center" vertical="center"/>
    </xf>
    <xf numFmtId="2" fontId="0" fillId="2" borderId="3" xfId="0" applyNumberFormat="1" applyFill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0" borderId="0" xfId="0" applyFont="1"/>
    <xf numFmtId="0" fontId="8" fillId="3" borderId="5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5" xfId="0" applyFont="1" applyBorder="1" applyAlignment="1" applyProtection="1">
      <alignment horizontal="right" vertical="center"/>
    </xf>
    <xf numFmtId="0" fontId="9" fillId="0" borderId="0" xfId="0" applyFont="1" applyAlignment="1">
      <alignment horizontal="center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/>
    </xf>
    <xf numFmtId="2" fontId="9" fillId="3" borderId="3" xfId="0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2" fontId="9" fillId="0" borderId="3" xfId="0" applyNumberFormat="1" applyFont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2" fontId="9" fillId="2" borderId="3" xfId="0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 wrapText="1"/>
    </xf>
    <xf numFmtId="164" fontId="0" fillId="3" borderId="3" xfId="0" applyNumberFormat="1" applyFill="1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center" vertical="center"/>
    </xf>
    <xf numFmtId="164" fontId="9" fillId="3" borderId="3" xfId="0" applyNumberFormat="1" applyFont="1" applyFill="1" applyBorder="1" applyAlignment="1" applyProtection="1">
      <alignment horizontal="center" vertical="center"/>
    </xf>
    <xf numFmtId="164" fontId="9" fillId="0" borderId="3" xfId="0" applyNumberFormat="1" applyFont="1" applyBorder="1" applyAlignment="1" applyProtection="1">
      <alignment horizontal="center" vertical="center"/>
    </xf>
    <xf numFmtId="164" fontId="9" fillId="2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justify" vertical="center" wrapText="1"/>
    </xf>
    <xf numFmtId="0" fontId="0" fillId="2" borderId="3" xfId="0" applyFont="1" applyFill="1" applyBorder="1" applyAlignment="1" applyProtection="1">
      <alignment horizontal="justify" vertical="center" wrapText="1"/>
    </xf>
    <xf numFmtId="0" fontId="0" fillId="0" borderId="3" xfId="0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justify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2" fontId="0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justify" vertical="center" wrapText="1"/>
    </xf>
    <xf numFmtId="2" fontId="0" fillId="0" borderId="0" xfId="0" applyNumberFormat="1"/>
    <xf numFmtId="0" fontId="4" fillId="3" borderId="7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2" fontId="0" fillId="0" borderId="3" xfId="0" applyNumberForma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2" fontId="0" fillId="4" borderId="3" xfId="0" applyNumberFormat="1" applyFont="1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</xf>
    <xf numFmtId="2" fontId="0" fillId="0" borderId="3" xfId="0" applyNumberForma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2" fontId="3" fillId="0" borderId="3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justify" vertical="center" wrapText="1"/>
    </xf>
    <xf numFmtId="0" fontId="0" fillId="0" borderId="3" xfId="0" applyFont="1" applyBorder="1" applyAlignment="1" applyProtection="1">
      <alignment horizontal="justify" vertical="center" wrapText="1"/>
    </xf>
    <xf numFmtId="2" fontId="0" fillId="0" borderId="3" xfId="0" applyNumberFormat="1" applyFont="1" applyBorder="1" applyAlignment="1" applyProtection="1">
      <alignment horizontal="center" vertical="center"/>
    </xf>
    <xf numFmtId="2" fontId="3" fillId="0" borderId="3" xfId="1" applyNumberFormat="1" applyFont="1" applyBorder="1" applyAlignment="1" applyProtection="1">
      <alignment horizontal="center" vertical="center"/>
    </xf>
    <xf numFmtId="2" fontId="0" fillId="0" borderId="3" xfId="0" quotePrefix="1" applyNumberFormat="1" applyBorder="1" applyAlignment="1" applyProtection="1">
      <alignment horizontal="center" vertical="center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justify" vertical="center"/>
    </xf>
    <xf numFmtId="0" fontId="0" fillId="0" borderId="0" xfId="0" applyAlignment="1">
      <alignment horizontal="justify"/>
    </xf>
    <xf numFmtId="2" fontId="0" fillId="0" borderId="3" xfId="0" applyNumberFormat="1" applyFill="1" applyBorder="1" applyAlignment="1" applyProtection="1">
      <alignment horizontal="center" vertical="center"/>
    </xf>
    <xf numFmtId="2" fontId="0" fillId="0" borderId="3" xfId="0" applyNumberForma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2" fontId="0" fillId="0" borderId="3" xfId="0" applyNumberForma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2" fontId="0" fillId="0" borderId="3" xfId="0" applyNumberForma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164" fontId="0" fillId="0" borderId="2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Border="1" applyAlignment="1" applyProtection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2" fontId="0" fillId="0" borderId="3" xfId="0" applyNumberForma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justify" vertical="center"/>
    </xf>
    <xf numFmtId="0" fontId="1" fillId="2" borderId="14" xfId="0" applyFont="1" applyFill="1" applyBorder="1" applyAlignment="1" applyProtection="1">
      <alignment horizontal="justify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justify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justify" vertical="center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justify" vertical="center" wrapText="1"/>
    </xf>
    <xf numFmtId="0" fontId="1" fillId="0" borderId="14" xfId="0" applyFont="1" applyBorder="1" applyAlignment="1" applyProtection="1">
      <alignment horizontal="justify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justify" vertical="center" wrapText="1"/>
    </xf>
    <xf numFmtId="0" fontId="1" fillId="2" borderId="14" xfId="0" applyFont="1" applyFill="1" applyBorder="1" applyAlignment="1" applyProtection="1">
      <alignment horizontal="justify" vertical="center" wrapText="1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-PLANILHA%20CBUQ%20-%20TV.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-PLANILHA%20CBUQ%20-%20TV.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5-PLANILHA%20CBUQ%20-%20TV.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6-PLANILHA%20CBUQ%20-%20TV.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\Desktop\PROJETOS%20OUR&#201;M\PAVIMENTA&#199;&#195;O%20MACHAD&#195;O_MI\OR&#199;AMENTO\7-PLANILHA%20CBUQ%20-%20RUA%20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\Desktop\PROJETOS%20OUR&#201;M\PAVIMENTA&#199;&#195;O%20MACHAD&#195;O_MI\OR&#199;AMENTO\8-PLANILHA%20CBUQ%20-%20RUA%20F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\Desktop\PROJETOS%20OUR&#201;M\PAVIMENTA&#199;&#195;O%20MACHAD&#195;O_MI\OR&#199;AMENTO\9-PLANILHA%20CBUQ%20-%20RUA%20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\Desktop\PROJETOS%20OUR&#201;M\PAVIMENTA&#199;&#195;O%20MACHAD&#195;O_MI\OR&#199;AMENTO\10-PLANILHA%20CBUQ%20-%20RUA%20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\Desktop\PROJETOS%20OUR&#201;M\PAVIMENTA&#199;&#195;O%20MACHAD&#195;O_MI\OR&#199;AMENTO\11-PLANILHA%20CBUQ%20-%20RUA%20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\Desktop\PROJETOS%20OUR&#201;M\PAVIMENTA&#199;&#195;O%20MACHAD&#195;O_MI\OR&#199;AMENTO\12-PLANILHA%20CBUQ%20-%20RUA%20B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\Desktop\PROJETOS%20OUR&#201;M\PAVIMENTA&#199;&#195;O%20MACHAD&#195;O_MI\OR&#199;AMENTO\13-PLANILHA%20CBUQ%20-%20RUA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2">
          <cell r="A2" t="str">
            <v>PREFEITURA MUNICIPAL DE OURÉM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7">
          <cell r="A7" t="str">
            <v>TV. 4 (Trecho: Entre Rua e Rua C)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</sheetData>
      <sheetData sheetId="1"/>
      <sheetData sheetId="2">
        <row r="9">
          <cell r="I9">
            <v>1969.8</v>
          </cell>
        </row>
        <row r="10">
          <cell r="I10">
            <v>295.46999999999997</v>
          </cell>
        </row>
        <row r="11">
          <cell r="I11">
            <v>295.46999999999997</v>
          </cell>
        </row>
        <row r="12">
          <cell r="I12">
            <v>1304.7955199999997</v>
          </cell>
        </row>
        <row r="16">
          <cell r="H16">
            <v>1675</v>
          </cell>
        </row>
        <row r="17">
          <cell r="H17">
            <v>144.71999999999997</v>
          </cell>
        </row>
        <row r="18">
          <cell r="H18">
            <v>83.75</v>
          </cell>
        </row>
        <row r="19">
          <cell r="H19">
            <v>6030</v>
          </cell>
        </row>
        <row r="22">
          <cell r="G22">
            <v>0.42336000000000001</v>
          </cell>
          <cell r="H22">
            <v>0</v>
          </cell>
        </row>
        <row r="26">
          <cell r="I26">
            <v>16.32</v>
          </cell>
        </row>
        <row r="30">
          <cell r="G30">
            <v>100.5</v>
          </cell>
        </row>
        <row r="31">
          <cell r="G31">
            <v>35.28</v>
          </cell>
        </row>
        <row r="32">
          <cell r="G32">
            <v>23.999999999999996</v>
          </cell>
        </row>
        <row r="35">
          <cell r="G35">
            <v>0.3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0.5</v>
          </cell>
        </row>
        <row r="41">
          <cell r="G41">
            <v>14</v>
          </cell>
        </row>
        <row r="46">
          <cell r="K46">
            <v>670</v>
          </cell>
        </row>
        <row r="47">
          <cell r="K47">
            <v>670</v>
          </cell>
        </row>
        <row r="48">
          <cell r="K48">
            <v>44.22</v>
          </cell>
        </row>
        <row r="49">
          <cell r="K49">
            <v>294.8</v>
          </cell>
        </row>
        <row r="50">
          <cell r="K50">
            <v>303.45974999999999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2">
          <cell r="A2" t="str">
            <v>PREFEITURA MUNICIPAL DE OURÉM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7">
          <cell r="A7" t="str">
            <v>TV. 3 (Trecho: Entre Rua C e Rua Hermenegildo Alves)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</sheetData>
      <sheetData sheetId="1"/>
      <sheetData sheetId="2">
        <row r="9">
          <cell r="I9">
            <v>1076.04</v>
          </cell>
        </row>
        <row r="10">
          <cell r="I10">
            <v>161.40599999999998</v>
          </cell>
        </row>
        <row r="11">
          <cell r="I11">
            <v>161.40599999999998</v>
          </cell>
        </row>
        <row r="12">
          <cell r="I12">
            <v>712.76889599999993</v>
          </cell>
        </row>
        <row r="16">
          <cell r="H16">
            <v>915</v>
          </cell>
        </row>
        <row r="17">
          <cell r="H17">
            <v>79.055999999999983</v>
          </cell>
        </row>
        <row r="18">
          <cell r="H18">
            <v>45.75</v>
          </cell>
        </row>
        <row r="19">
          <cell r="H19">
            <v>3294</v>
          </cell>
        </row>
        <row r="22">
          <cell r="G22">
            <v>0.42336000000000001</v>
          </cell>
          <cell r="H22">
            <v>0</v>
          </cell>
        </row>
        <row r="26">
          <cell r="I26">
            <v>8.16</v>
          </cell>
        </row>
        <row r="30">
          <cell r="G30">
            <v>54.900000000000006</v>
          </cell>
        </row>
        <row r="31">
          <cell r="G31">
            <v>17.64</v>
          </cell>
        </row>
        <row r="32">
          <cell r="G32">
            <v>11.999999999999998</v>
          </cell>
        </row>
        <row r="35">
          <cell r="G35">
            <v>0.3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0.25</v>
          </cell>
        </row>
        <row r="41">
          <cell r="G41">
            <v>8.3999999999999986</v>
          </cell>
        </row>
        <row r="46">
          <cell r="K46">
            <v>366</v>
          </cell>
        </row>
        <row r="47">
          <cell r="K47">
            <v>366</v>
          </cell>
        </row>
        <row r="48">
          <cell r="K48">
            <v>24.155999999999999</v>
          </cell>
        </row>
        <row r="49">
          <cell r="K49">
            <v>161.04</v>
          </cell>
        </row>
        <row r="50">
          <cell r="K50">
            <v>165.77055000000001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2">
          <cell r="A2" t="str">
            <v>PREFEITURA MUNICIPAL DE OURÉM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7">
          <cell r="A7" t="str">
            <v>TV. 2 (Trecho: Entre Rua Hermenegildo Alves até a coordenada 1°32'2.10"S 47°6'16.42"O)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</sheetData>
      <sheetData sheetId="1"/>
      <sheetData sheetId="2">
        <row r="9">
          <cell r="I9">
            <v>717.36</v>
          </cell>
        </row>
        <row r="10">
          <cell r="I10">
            <v>107.604</v>
          </cell>
        </row>
        <row r="11">
          <cell r="I11">
            <v>107.604</v>
          </cell>
        </row>
        <row r="12">
          <cell r="I12">
            <v>475.17926399999999</v>
          </cell>
        </row>
        <row r="16">
          <cell r="H16">
            <v>610</v>
          </cell>
        </row>
        <row r="17">
          <cell r="H17">
            <v>52.704000000000001</v>
          </cell>
        </row>
        <row r="18">
          <cell r="H18">
            <v>30.5</v>
          </cell>
        </row>
        <row r="19">
          <cell r="H19">
            <v>2196</v>
          </cell>
        </row>
        <row r="22">
          <cell r="G22">
            <v>0.42336000000000001</v>
          </cell>
          <cell r="H22">
            <v>0</v>
          </cell>
        </row>
        <row r="26">
          <cell r="I26">
            <v>8.16</v>
          </cell>
        </row>
        <row r="30">
          <cell r="G30">
            <v>36.6</v>
          </cell>
        </row>
        <row r="31">
          <cell r="G31">
            <v>17.64</v>
          </cell>
        </row>
        <row r="32">
          <cell r="G32">
            <v>11.999999999999998</v>
          </cell>
        </row>
        <row r="35">
          <cell r="G35">
            <v>0.3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0.25</v>
          </cell>
        </row>
        <row r="41">
          <cell r="G41">
            <v>8.3999999999999986</v>
          </cell>
        </row>
        <row r="46">
          <cell r="K46">
            <v>244</v>
          </cell>
        </row>
        <row r="47">
          <cell r="K47">
            <v>244</v>
          </cell>
        </row>
        <row r="48">
          <cell r="K48">
            <v>16.103999999999999</v>
          </cell>
        </row>
        <row r="49">
          <cell r="K49">
            <v>107.36</v>
          </cell>
        </row>
        <row r="50">
          <cell r="K50">
            <v>110.5137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2">
          <cell r="A2" t="str">
            <v>PREFEITURA MUNICIPAL DE OURÉM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7">
          <cell r="A7" t="str">
            <v>TV. 1 (Trecho: Entre Rua D e Rua C)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</sheetData>
      <sheetData sheetId="1"/>
      <sheetData sheetId="2">
        <row r="9">
          <cell r="I9">
            <v>3028.2</v>
          </cell>
        </row>
        <row r="10">
          <cell r="I10">
            <v>454.22999999999996</v>
          </cell>
        </row>
        <row r="11">
          <cell r="I11">
            <v>454.22999999999996</v>
          </cell>
        </row>
        <row r="12">
          <cell r="I12">
            <v>2005.87968</v>
          </cell>
        </row>
        <row r="16">
          <cell r="H16">
            <v>2575</v>
          </cell>
        </row>
        <row r="17">
          <cell r="H17">
            <v>222.48</v>
          </cell>
        </row>
        <row r="18">
          <cell r="H18">
            <v>128.75</v>
          </cell>
        </row>
        <row r="19">
          <cell r="H19">
            <v>9270</v>
          </cell>
        </row>
        <row r="22">
          <cell r="G22">
            <v>0.42336000000000001</v>
          </cell>
          <cell r="H22">
            <v>0</v>
          </cell>
        </row>
        <row r="26">
          <cell r="I26">
            <v>32.64</v>
          </cell>
        </row>
        <row r="30">
          <cell r="G30">
            <v>154.5</v>
          </cell>
        </row>
        <row r="31">
          <cell r="G31">
            <v>70.56</v>
          </cell>
        </row>
        <row r="32">
          <cell r="G32">
            <v>47.999999999999993</v>
          </cell>
        </row>
        <row r="35">
          <cell r="G35">
            <v>0.3</v>
          </cell>
        </row>
        <row r="36">
          <cell r="G36">
            <v>0.13</v>
          </cell>
        </row>
        <row r="37">
          <cell r="G37">
            <v>0</v>
          </cell>
        </row>
        <row r="38">
          <cell r="G38">
            <v>1</v>
          </cell>
        </row>
        <row r="41">
          <cell r="G41">
            <v>28</v>
          </cell>
        </row>
        <row r="46">
          <cell r="K46">
            <v>1030</v>
          </cell>
        </row>
        <row r="47">
          <cell r="K47">
            <v>1030</v>
          </cell>
        </row>
        <row r="48">
          <cell r="K48">
            <v>67.97999999999999</v>
          </cell>
        </row>
        <row r="49">
          <cell r="K49">
            <v>453.2</v>
          </cell>
        </row>
        <row r="50">
          <cell r="K50">
            <v>466.51274999999998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2">
          <cell r="A2" t="str">
            <v>PREFEITURA MUNICIPAL DE OURÉM</v>
          </cell>
        </row>
        <row r="7">
          <cell r="A7" t="str">
            <v>RUA G (Trecho: Entre Tv. 4 e coordenada    1°32'1.27"S  47° 6'12.81"O)</v>
          </cell>
        </row>
      </sheetData>
      <sheetData sheetId="1"/>
      <sheetData sheetId="2">
        <row r="9">
          <cell r="I9">
            <v>1164.24</v>
          </cell>
        </row>
        <row r="10">
          <cell r="I10">
            <v>174.636</v>
          </cell>
        </row>
        <row r="11">
          <cell r="I11">
            <v>174.636</v>
          </cell>
        </row>
        <row r="12">
          <cell r="I12">
            <v>771.19257599999992</v>
          </cell>
        </row>
        <row r="16">
          <cell r="H16">
            <v>990</v>
          </cell>
        </row>
        <row r="17">
          <cell r="H17">
            <v>85.536000000000001</v>
          </cell>
        </row>
        <row r="18">
          <cell r="H18">
            <v>49.5</v>
          </cell>
        </row>
        <row r="19">
          <cell r="H19">
            <v>3564</v>
          </cell>
        </row>
        <row r="22">
          <cell r="G22">
            <v>0.42336000000000001</v>
          </cell>
        </row>
        <row r="26">
          <cell r="I26">
            <v>12.24</v>
          </cell>
        </row>
        <row r="30">
          <cell r="G30">
            <v>59.400000000000006</v>
          </cell>
        </row>
        <row r="31">
          <cell r="G31">
            <v>26.46</v>
          </cell>
        </row>
        <row r="32">
          <cell r="G32">
            <v>17.999999999999996</v>
          </cell>
        </row>
        <row r="35">
          <cell r="G35">
            <v>0.3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0.375</v>
          </cell>
        </row>
        <row r="41">
          <cell r="G41">
            <v>11.2</v>
          </cell>
        </row>
        <row r="46">
          <cell r="K46">
            <v>396</v>
          </cell>
        </row>
        <row r="47">
          <cell r="K47">
            <v>396</v>
          </cell>
        </row>
        <row r="48">
          <cell r="K48">
            <v>26.135999999999999</v>
          </cell>
        </row>
        <row r="49">
          <cell r="K49">
            <v>174.24</v>
          </cell>
        </row>
        <row r="50">
          <cell r="K50">
            <v>179.35830000000001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2">
          <cell r="A2" t="str">
            <v>PREFEITURA MUNICIPAL DE OURÉM</v>
          </cell>
        </row>
        <row r="7">
          <cell r="A7" t="str">
            <v>RUA F (Trecho: Entre Tv. 4 e coordenada  1°31'59.96"S  47° 6'14.38"O)</v>
          </cell>
        </row>
      </sheetData>
      <sheetData sheetId="1"/>
      <sheetData sheetId="2">
        <row r="9">
          <cell r="I9">
            <v>1170.1199999999999</v>
          </cell>
        </row>
        <row r="10">
          <cell r="I10">
            <v>175.51799999999997</v>
          </cell>
        </row>
        <row r="11">
          <cell r="I11">
            <v>175.51799999999997</v>
          </cell>
        </row>
        <row r="12">
          <cell r="I12">
            <v>775.08748799999978</v>
          </cell>
        </row>
        <row r="16">
          <cell r="H16">
            <v>995</v>
          </cell>
        </row>
        <row r="17">
          <cell r="H17">
            <v>85.967999999999989</v>
          </cell>
        </row>
        <row r="18">
          <cell r="H18">
            <v>49.75</v>
          </cell>
        </row>
        <row r="19">
          <cell r="H19">
            <v>3582</v>
          </cell>
        </row>
        <row r="22">
          <cell r="G22">
            <v>0.42336000000000001</v>
          </cell>
        </row>
        <row r="26">
          <cell r="I26">
            <v>12.24</v>
          </cell>
        </row>
        <row r="30">
          <cell r="G30">
            <v>59.7</v>
          </cell>
        </row>
        <row r="31">
          <cell r="G31">
            <v>26.46</v>
          </cell>
        </row>
        <row r="32">
          <cell r="G32">
            <v>17.999999999999996</v>
          </cell>
        </row>
        <row r="35">
          <cell r="G35">
            <v>0.3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0.375</v>
          </cell>
        </row>
        <row r="41">
          <cell r="G41">
            <v>11.2</v>
          </cell>
        </row>
        <row r="46">
          <cell r="K46">
            <v>398</v>
          </cell>
        </row>
        <row r="47">
          <cell r="K47">
            <v>398</v>
          </cell>
        </row>
        <row r="48">
          <cell r="K48">
            <v>26.268000000000001</v>
          </cell>
        </row>
        <row r="49">
          <cell r="K49">
            <v>175.12</v>
          </cell>
        </row>
        <row r="50">
          <cell r="K50">
            <v>180.26415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2">
          <cell r="A2" t="str">
            <v>PREFEITURA MUNICIPAL DE OURÉM</v>
          </cell>
        </row>
        <row r="7">
          <cell r="A7" t="str">
            <v>RUA E (Trecho: Entre Tv. 1 e Tv. 5)</v>
          </cell>
        </row>
      </sheetData>
      <sheetData sheetId="1"/>
      <sheetData sheetId="2">
        <row r="9">
          <cell r="I9">
            <v>1428.84</v>
          </cell>
        </row>
        <row r="10">
          <cell r="I10">
            <v>214.32599999999999</v>
          </cell>
        </row>
        <row r="11">
          <cell r="I11">
            <v>214.32599999999999</v>
          </cell>
        </row>
        <row r="12">
          <cell r="I12">
            <v>946.463616</v>
          </cell>
        </row>
        <row r="16">
          <cell r="H16">
            <v>1215</v>
          </cell>
        </row>
        <row r="17">
          <cell r="H17">
            <v>104.976</v>
          </cell>
        </row>
        <row r="18">
          <cell r="H18">
            <v>60.75</v>
          </cell>
        </row>
        <row r="19">
          <cell r="H19">
            <v>4374</v>
          </cell>
        </row>
        <row r="22">
          <cell r="G22">
            <v>0.42336000000000001</v>
          </cell>
        </row>
        <row r="26">
          <cell r="I26">
            <v>12.24</v>
          </cell>
        </row>
        <row r="30">
          <cell r="G30">
            <v>72.900000000000006</v>
          </cell>
        </row>
        <row r="31">
          <cell r="G31">
            <v>26.46</v>
          </cell>
        </row>
        <row r="32">
          <cell r="G32">
            <v>17.999999999999996</v>
          </cell>
        </row>
        <row r="35">
          <cell r="G35">
            <v>0.6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0.375</v>
          </cell>
        </row>
        <row r="41">
          <cell r="G41">
            <v>14</v>
          </cell>
        </row>
        <row r="46">
          <cell r="K46">
            <v>486</v>
          </cell>
        </row>
        <row r="47">
          <cell r="K47">
            <v>486</v>
          </cell>
        </row>
        <row r="48">
          <cell r="K48">
            <v>32.076000000000001</v>
          </cell>
        </row>
        <row r="49">
          <cell r="K49">
            <v>213.84</v>
          </cell>
        </row>
        <row r="50">
          <cell r="K50">
            <v>220.12155000000001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2">
          <cell r="A2" t="str">
            <v>PREFEITURA MUNICIPAL DE OURÉM</v>
          </cell>
        </row>
        <row r="7">
          <cell r="A7" t="str">
            <v>RUA D (Trecho: Entre Tv. 5 e coordenada 1°32'3.90"S 47°6'6.43"O)</v>
          </cell>
        </row>
      </sheetData>
      <sheetData sheetId="1"/>
      <sheetData sheetId="2">
        <row r="9">
          <cell r="I9">
            <v>1846.32</v>
          </cell>
        </row>
        <row r="10">
          <cell r="I10">
            <v>276.94799999999998</v>
          </cell>
        </row>
        <row r="11">
          <cell r="I11">
            <v>276.94799999999998</v>
          </cell>
        </row>
        <row r="12">
          <cell r="I12">
            <v>1223.0023679999999</v>
          </cell>
        </row>
        <row r="16">
          <cell r="H16">
            <v>1570</v>
          </cell>
        </row>
        <row r="17">
          <cell r="H17">
            <v>135.648</v>
          </cell>
        </row>
        <row r="18">
          <cell r="H18">
            <v>78.5</v>
          </cell>
        </row>
        <row r="19">
          <cell r="H19">
            <v>5652</v>
          </cell>
        </row>
        <row r="22">
          <cell r="G22">
            <v>0.42336000000000001</v>
          </cell>
        </row>
        <row r="26">
          <cell r="I26">
            <v>28.560000000000002</v>
          </cell>
        </row>
        <row r="30">
          <cell r="G30">
            <v>94.2</v>
          </cell>
        </row>
        <row r="31">
          <cell r="G31">
            <v>61.74</v>
          </cell>
        </row>
        <row r="32">
          <cell r="G32">
            <v>41.999999999999993</v>
          </cell>
        </row>
        <row r="35">
          <cell r="G35">
            <v>0.3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0.875</v>
          </cell>
        </row>
        <row r="41">
          <cell r="G41">
            <v>22.4</v>
          </cell>
        </row>
        <row r="46">
          <cell r="K46">
            <v>628</v>
          </cell>
        </row>
        <row r="47">
          <cell r="K47">
            <v>628</v>
          </cell>
        </row>
        <row r="48">
          <cell r="K48">
            <v>41.448</v>
          </cell>
        </row>
        <row r="49">
          <cell r="K49">
            <v>276.32</v>
          </cell>
        </row>
        <row r="50">
          <cell r="K50">
            <v>284.43690000000004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2">
          <cell r="A2" t="str">
            <v>PREFEITURA MUNICIPAL DE OURÉM</v>
          </cell>
        </row>
        <row r="7">
          <cell r="A7" t="str">
            <v>RUA C (Trecho: Entre Tv. 5 e coordenada 1°32'6.67"S e 47°6'6.43"O)</v>
          </cell>
        </row>
      </sheetData>
      <sheetData sheetId="1"/>
      <sheetData sheetId="2">
        <row r="9">
          <cell r="I9">
            <v>1740.48</v>
          </cell>
        </row>
        <row r="10">
          <cell r="I10">
            <v>261.072</v>
          </cell>
        </row>
        <row r="11">
          <cell r="I11">
            <v>261.072</v>
          </cell>
        </row>
        <row r="12">
          <cell r="I12">
            <v>1152.8939520000001</v>
          </cell>
        </row>
        <row r="16">
          <cell r="H16">
            <v>1480</v>
          </cell>
        </row>
        <row r="17">
          <cell r="H17">
            <v>127.87199999999999</v>
          </cell>
        </row>
        <row r="18">
          <cell r="H18">
            <v>74</v>
          </cell>
        </row>
        <row r="19">
          <cell r="H19">
            <v>5328</v>
          </cell>
        </row>
        <row r="22">
          <cell r="G22">
            <v>0.42336000000000001</v>
          </cell>
        </row>
        <row r="26">
          <cell r="I26">
            <v>28.560000000000002</v>
          </cell>
        </row>
        <row r="30">
          <cell r="G30">
            <v>88.800000000000011</v>
          </cell>
        </row>
        <row r="31">
          <cell r="G31">
            <v>61.74</v>
          </cell>
        </row>
        <row r="32">
          <cell r="G32">
            <v>41.999999999999993</v>
          </cell>
        </row>
        <row r="35">
          <cell r="G35">
            <v>0.3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0.875</v>
          </cell>
        </row>
        <row r="41">
          <cell r="G41">
            <v>22.4</v>
          </cell>
        </row>
        <row r="46">
          <cell r="K46">
            <v>592</v>
          </cell>
        </row>
        <row r="47">
          <cell r="K47">
            <v>592</v>
          </cell>
        </row>
        <row r="48">
          <cell r="K48">
            <v>39.072000000000003</v>
          </cell>
        </row>
        <row r="49">
          <cell r="K49">
            <v>260.48</v>
          </cell>
        </row>
        <row r="50">
          <cell r="K50">
            <v>268.13160000000005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2">
          <cell r="A2" t="str">
            <v>PREFEITURA MUNICIPAL DE OURÉM</v>
          </cell>
        </row>
        <row r="7">
          <cell r="A7" t="str">
            <v>RUA B (Trecho: Entre Tv. 5 e Tv. 3)</v>
          </cell>
        </row>
      </sheetData>
      <sheetData sheetId="1"/>
      <sheetData sheetId="2">
        <row r="9">
          <cell r="I9">
            <v>799.68</v>
          </cell>
        </row>
        <row r="10">
          <cell r="I10">
            <v>119.95199999999998</v>
          </cell>
        </row>
        <row r="11">
          <cell r="I11">
            <v>119.95199999999998</v>
          </cell>
        </row>
        <row r="12">
          <cell r="I12">
            <v>529.70803199999989</v>
          </cell>
        </row>
        <row r="16">
          <cell r="H16">
            <v>680</v>
          </cell>
        </row>
        <row r="17">
          <cell r="H17">
            <v>58.751999999999995</v>
          </cell>
        </row>
        <row r="18">
          <cell r="H18">
            <v>34</v>
          </cell>
        </row>
        <row r="19">
          <cell r="H19">
            <v>2448</v>
          </cell>
        </row>
        <row r="22">
          <cell r="G22">
            <v>0.42336000000000001</v>
          </cell>
        </row>
        <row r="26">
          <cell r="I26">
            <v>8.16</v>
          </cell>
        </row>
        <row r="30">
          <cell r="G30">
            <v>40.800000000000004</v>
          </cell>
        </row>
        <row r="31">
          <cell r="G31">
            <v>17.64</v>
          </cell>
        </row>
        <row r="32">
          <cell r="G32">
            <v>11.999999999999998</v>
          </cell>
        </row>
        <row r="35">
          <cell r="G35">
            <v>0.3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0.25</v>
          </cell>
        </row>
        <row r="41">
          <cell r="G41">
            <v>8.3999999999999986</v>
          </cell>
        </row>
        <row r="46">
          <cell r="K46">
            <v>272</v>
          </cell>
        </row>
        <row r="47">
          <cell r="K47">
            <v>272</v>
          </cell>
        </row>
        <row r="48">
          <cell r="K48">
            <v>17.952000000000002</v>
          </cell>
        </row>
        <row r="49">
          <cell r="K49">
            <v>119.68</v>
          </cell>
        </row>
        <row r="50">
          <cell r="K50">
            <v>123.19560000000001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2">
          <cell r="A2" t="str">
            <v>PREFEITURA MUNICIPAL DE OURÉM</v>
          </cell>
        </row>
        <row r="7">
          <cell r="A7" t="str">
            <v>RUA A (Trecho: Entre Tv. 2 e Tv. 5)</v>
          </cell>
        </row>
      </sheetData>
      <sheetData sheetId="1"/>
      <sheetData sheetId="2">
        <row r="9">
          <cell r="I9">
            <v>805.56</v>
          </cell>
        </row>
        <row r="10">
          <cell r="I10">
            <v>120.83399999999999</v>
          </cell>
        </row>
        <row r="11">
          <cell r="I11">
            <v>120.83399999999999</v>
          </cell>
        </row>
        <row r="12">
          <cell r="I12">
            <v>533.60294399999998</v>
          </cell>
        </row>
        <row r="16">
          <cell r="H16">
            <v>685</v>
          </cell>
        </row>
        <row r="17">
          <cell r="H17">
            <v>59.183999999999997</v>
          </cell>
        </row>
        <row r="18">
          <cell r="H18">
            <v>34.25</v>
          </cell>
        </row>
        <row r="19">
          <cell r="H19">
            <v>2466</v>
          </cell>
        </row>
        <row r="22">
          <cell r="G22">
            <v>0.42336000000000001</v>
          </cell>
        </row>
        <row r="26">
          <cell r="I26">
            <v>8.16</v>
          </cell>
        </row>
        <row r="30">
          <cell r="G30">
            <v>41.1</v>
          </cell>
        </row>
        <row r="31">
          <cell r="G31">
            <v>17.64</v>
          </cell>
        </row>
        <row r="32">
          <cell r="G32">
            <v>11.999999999999998</v>
          </cell>
        </row>
        <row r="35">
          <cell r="G35">
            <v>0.3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0.25</v>
          </cell>
        </row>
        <row r="41">
          <cell r="G41">
            <v>8.3999999999999986</v>
          </cell>
        </row>
        <row r="46">
          <cell r="K46">
            <v>274</v>
          </cell>
        </row>
        <row r="47">
          <cell r="K47">
            <v>274</v>
          </cell>
        </row>
        <row r="48">
          <cell r="K48">
            <v>18.084</v>
          </cell>
        </row>
        <row r="49">
          <cell r="K49">
            <v>120.56</v>
          </cell>
        </row>
        <row r="50">
          <cell r="K50">
            <v>124.10145000000001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@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m@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8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m@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1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m@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16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m@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20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m@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24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m@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28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m@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32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mailto:m@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36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m@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40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m@" TargetMode="External"/><Relationship Id="rId5" Type="http://schemas.openxmlformats.org/officeDocument/2006/relationships/comments" Target="../comments11.xml"/><Relationship Id="rId4" Type="http://schemas.openxmlformats.org/officeDocument/2006/relationships/vmlDrawing" Target="../drawings/vmlDrawing44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m@" TargetMode="External"/><Relationship Id="rId5" Type="http://schemas.openxmlformats.org/officeDocument/2006/relationships/comments" Target="../comments12.xml"/><Relationship Id="rId4" Type="http://schemas.openxmlformats.org/officeDocument/2006/relationships/vmlDrawing" Target="../drawings/vmlDrawing4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Normal="100" zoomScaleSheetLayoutView="100" workbookViewId="0">
      <selection activeCell="J9" sqref="J9:J10"/>
    </sheetView>
  </sheetViews>
  <sheetFormatPr defaultRowHeight="15" x14ac:dyDescent="0.25"/>
  <cols>
    <col min="2" max="2" width="10.5703125" customWidth="1"/>
    <col min="4" max="4" width="12.140625" customWidth="1"/>
    <col min="5" max="5" width="30.5703125" customWidth="1"/>
    <col min="6" max="6" width="6.7109375" customWidth="1"/>
    <col min="7" max="7" width="17.42578125" customWidth="1"/>
    <col min="8" max="8" width="14.42578125" customWidth="1"/>
    <col min="9" max="9" width="11.85546875" customWidth="1"/>
    <col min="10" max="11" width="14.42578125" customWidth="1"/>
  </cols>
  <sheetData>
    <row r="1" spans="1:14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79"/>
    </row>
    <row r="2" spans="1:14" ht="18.75" x14ac:dyDescent="0.25">
      <c r="A2" s="143" t="s">
        <v>167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4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4" ht="18.75" x14ac:dyDescent="0.25">
      <c r="A4" s="17"/>
      <c r="B4" s="16"/>
      <c r="C4" s="16"/>
      <c r="D4" s="16"/>
      <c r="E4" s="16"/>
      <c r="F4" s="16"/>
      <c r="G4" s="16"/>
      <c r="H4" s="16"/>
      <c r="I4" s="137" t="s">
        <v>68</v>
      </c>
      <c r="J4" s="137"/>
      <c r="K4" s="80">
        <v>14.02</v>
      </c>
    </row>
    <row r="5" spans="1:14" x14ac:dyDescent="0.25">
      <c r="A5" s="15" t="s">
        <v>67</v>
      </c>
      <c r="B5" s="14"/>
      <c r="C5" s="14"/>
      <c r="D5" s="14"/>
      <c r="E5" s="14"/>
      <c r="F5" s="14"/>
      <c r="G5" s="14"/>
      <c r="H5" s="13"/>
      <c r="I5" s="137" t="s">
        <v>66</v>
      </c>
      <c r="J5" s="137"/>
      <c r="K5" s="80">
        <v>20.97</v>
      </c>
    </row>
    <row r="6" spans="1:14" x14ac:dyDescent="0.25">
      <c r="A6" s="15"/>
      <c r="B6" s="14"/>
      <c r="C6" s="14"/>
      <c r="D6" s="14"/>
      <c r="E6" s="14"/>
      <c r="F6" s="14"/>
      <c r="G6" s="14"/>
      <c r="H6" s="13"/>
      <c r="I6" s="13"/>
      <c r="J6" s="59"/>
      <c r="K6" s="12"/>
      <c r="N6" s="78"/>
    </row>
    <row r="7" spans="1:14" ht="18.75" x14ac:dyDescent="0.25">
      <c r="A7" s="134" t="s">
        <v>168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11"/>
    </row>
    <row r="8" spans="1:14" ht="51.75" x14ac:dyDescent="0.25">
      <c r="A8" s="58" t="s">
        <v>65</v>
      </c>
      <c r="B8" s="58" t="s">
        <v>64</v>
      </c>
      <c r="C8" s="58" t="s">
        <v>63</v>
      </c>
      <c r="D8" s="10" t="s">
        <v>62</v>
      </c>
      <c r="E8" s="58" t="s">
        <v>61</v>
      </c>
      <c r="F8" s="58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4" ht="21" customHeight="1" x14ac:dyDescent="0.25">
      <c r="A9" s="9">
        <v>1</v>
      </c>
      <c r="B9" s="8"/>
      <c r="C9" s="8"/>
      <c r="D9" s="8"/>
      <c r="E9" s="7" t="s">
        <v>55</v>
      </c>
      <c r="F9" s="6"/>
      <c r="G9" s="6"/>
      <c r="H9" s="25"/>
      <c r="I9" s="25"/>
      <c r="J9" s="53"/>
      <c r="K9" s="53"/>
    </row>
    <row r="10" spans="1:14" ht="30" x14ac:dyDescent="0.25">
      <c r="A10" s="1" t="s">
        <v>54</v>
      </c>
      <c r="B10" s="2">
        <v>72961</v>
      </c>
      <c r="C10" s="2" t="s">
        <v>6</v>
      </c>
      <c r="D10" s="2" t="s">
        <v>5</v>
      </c>
      <c r="E10" s="62" t="s">
        <v>53</v>
      </c>
      <c r="F10" s="1" t="s">
        <v>27</v>
      </c>
      <c r="G10" s="89">
        <f>'MEMORIAL QUANT. CBUQ TV.5'!I9</f>
        <v>7902.72</v>
      </c>
      <c r="H10" s="89">
        <v>1.24</v>
      </c>
      <c r="I10" s="89">
        <f>IF(D10="S",($K$5/100)*H10,($K$4/100)*H10)+H10</f>
        <v>1.5000279999999999</v>
      </c>
      <c r="J10" s="89">
        <f>G10*H10</f>
        <v>9799.372800000001</v>
      </c>
      <c r="K10" s="89">
        <f>I10*G10</f>
        <v>11854.30127616</v>
      </c>
      <c r="M10" s="78"/>
    </row>
    <row r="11" spans="1:14" ht="90" x14ac:dyDescent="0.25">
      <c r="A11" s="1" t="s">
        <v>52</v>
      </c>
      <c r="B11" s="81">
        <v>96387</v>
      </c>
      <c r="C11" s="2" t="s">
        <v>6</v>
      </c>
      <c r="D11" s="2" t="s">
        <v>5</v>
      </c>
      <c r="E11" s="62" t="s">
        <v>51</v>
      </c>
      <c r="F11" s="1" t="s">
        <v>25</v>
      </c>
      <c r="G11" s="89">
        <f>'MEMORIAL QUANT. CBUQ TV.5'!I10</f>
        <v>1185.4079999999999</v>
      </c>
      <c r="H11" s="89">
        <v>6.52</v>
      </c>
      <c r="I11" s="89">
        <f t="shared" ref="I11:I13" si="0">IF(D11="S",($K$5/100)*H11,($K$4/100)*H11)+H11</f>
        <v>7.887243999999999</v>
      </c>
      <c r="J11" s="89">
        <f t="shared" ref="J11:J13" si="1">G11*H11</f>
        <v>7728.8601599999993</v>
      </c>
      <c r="K11" s="89">
        <f t="shared" ref="K11:K13" si="2">I11*G11</f>
        <v>9349.6021355519988</v>
      </c>
    </row>
    <row r="12" spans="1:14" ht="64.5" customHeight="1" x14ac:dyDescent="0.25">
      <c r="A12" s="1" t="s">
        <v>95</v>
      </c>
      <c r="B12" s="81" t="s">
        <v>97</v>
      </c>
      <c r="C12" s="2" t="s">
        <v>6</v>
      </c>
      <c r="D12" s="2" t="s">
        <v>5</v>
      </c>
      <c r="E12" s="62" t="s">
        <v>98</v>
      </c>
      <c r="F12" s="1" t="s">
        <v>25</v>
      </c>
      <c r="G12" s="89">
        <f>'MEMORIAL QUANT. CBUQ TV.5'!I11</f>
        <v>1185.4079999999999</v>
      </c>
      <c r="H12" s="89">
        <v>4.4400000000000004</v>
      </c>
      <c r="I12" s="89">
        <f t="shared" si="0"/>
        <v>5.3710680000000002</v>
      </c>
      <c r="J12" s="89">
        <f t="shared" si="1"/>
        <v>5263.2115199999998</v>
      </c>
      <c r="K12" s="89">
        <f t="shared" si="2"/>
        <v>6366.9069757439993</v>
      </c>
    </row>
    <row r="13" spans="1:14" ht="60" x14ac:dyDescent="0.25">
      <c r="A13" s="1" t="s">
        <v>96</v>
      </c>
      <c r="B13" s="4">
        <v>72838</v>
      </c>
      <c r="C13" s="2" t="s">
        <v>6</v>
      </c>
      <c r="D13" s="2" t="s">
        <v>5</v>
      </c>
      <c r="E13" s="63" t="s">
        <v>109</v>
      </c>
      <c r="F13" s="3" t="s">
        <v>99</v>
      </c>
      <c r="G13" s="89">
        <f>'MEMORIAL QUANT. CBUQ TV.5'!I12</f>
        <v>5234.7617279999995</v>
      </c>
      <c r="H13" s="89">
        <v>0.85</v>
      </c>
      <c r="I13" s="89">
        <f t="shared" si="0"/>
        <v>1.0282450000000001</v>
      </c>
      <c r="J13" s="89">
        <f t="shared" si="1"/>
        <v>4449.5474687999995</v>
      </c>
      <c r="K13" s="89">
        <f t="shared" si="2"/>
        <v>5382.6175730073601</v>
      </c>
    </row>
    <row r="14" spans="1:14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4">
        <f>SUM(J10:J13)</f>
        <v>27240.991948800001</v>
      </c>
      <c r="K14" s="54">
        <f>SUM(K10:K13)</f>
        <v>32953.427960463356</v>
      </c>
    </row>
    <row r="15" spans="1:14" ht="33" customHeight="1" x14ac:dyDescent="0.25">
      <c r="A15" s="9">
        <v>2</v>
      </c>
      <c r="B15" s="8"/>
      <c r="C15" s="8"/>
      <c r="D15" s="8"/>
      <c r="E15" s="7" t="s">
        <v>50</v>
      </c>
      <c r="F15" s="6"/>
      <c r="G15" s="6"/>
      <c r="H15" s="25"/>
      <c r="I15" s="25"/>
      <c r="J15" s="53"/>
      <c r="K15" s="53"/>
    </row>
    <row r="16" spans="1:14" ht="30" x14ac:dyDescent="0.25">
      <c r="A16" s="5" t="s">
        <v>49</v>
      </c>
      <c r="B16" s="4">
        <v>96401</v>
      </c>
      <c r="C16" s="4" t="s">
        <v>6</v>
      </c>
      <c r="D16" s="4" t="s">
        <v>5</v>
      </c>
      <c r="E16" s="63" t="s">
        <v>100</v>
      </c>
      <c r="F16" s="3" t="s">
        <v>27</v>
      </c>
      <c r="G16" s="26">
        <f>'MEMORIAL QUANT. CBUQ TV.5'!H16</f>
        <v>6720</v>
      </c>
      <c r="H16" s="26">
        <v>4.29</v>
      </c>
      <c r="I16" s="89">
        <f>IF(D16="S",($K$5/100)*H16,($K$4/100)*H16)+H16</f>
        <v>5.1896129999999996</v>
      </c>
      <c r="J16" s="26">
        <f>G16*H16</f>
        <v>28828.799999999999</v>
      </c>
      <c r="K16" s="89">
        <f>I16*G16</f>
        <v>34874.199359999999</v>
      </c>
    </row>
    <row r="17" spans="1:11" ht="84" customHeight="1" x14ac:dyDescent="0.25">
      <c r="A17" s="5" t="s">
        <v>48</v>
      </c>
      <c r="B17" s="4">
        <v>72840</v>
      </c>
      <c r="C17" s="4" t="s">
        <v>6</v>
      </c>
      <c r="D17" s="4" t="s">
        <v>5</v>
      </c>
      <c r="E17" s="63" t="s">
        <v>145</v>
      </c>
      <c r="F17" s="3" t="s">
        <v>99</v>
      </c>
      <c r="G17" s="26">
        <f>'MEMORIAL QUANT. CBUQ TV.5'!H17</f>
        <v>580.60799999999995</v>
      </c>
      <c r="H17" s="26">
        <v>0.56999999999999995</v>
      </c>
      <c r="I17" s="89">
        <f t="shared" ref="I17:I20" si="3">IF(D17="S",($K$5/100)*H17,($K$4/100)*H17)+H17</f>
        <v>0.68952899999999995</v>
      </c>
      <c r="J17" s="26">
        <f>G17*H17</f>
        <v>330.94655999999992</v>
      </c>
      <c r="K17" s="89">
        <f>I17*G17</f>
        <v>400.34605363199995</v>
      </c>
    </row>
    <row r="18" spans="1:11" ht="75" x14ac:dyDescent="0.25">
      <c r="A18" s="1" t="s">
        <v>47</v>
      </c>
      <c r="B18" s="2">
        <v>95996</v>
      </c>
      <c r="C18" s="2" t="s">
        <v>6</v>
      </c>
      <c r="D18" s="2" t="s">
        <v>5</v>
      </c>
      <c r="E18" s="62" t="s">
        <v>46</v>
      </c>
      <c r="F18" s="1" t="s">
        <v>25</v>
      </c>
      <c r="G18" s="89">
        <f>'MEMORIAL QUANT. CBUQ TV.5'!H18</f>
        <v>336</v>
      </c>
      <c r="H18" s="89">
        <v>643.61</v>
      </c>
      <c r="I18" s="89">
        <f t="shared" si="3"/>
        <v>778.575017</v>
      </c>
      <c r="J18" s="26">
        <f>G18*H18</f>
        <v>216252.96</v>
      </c>
      <c r="K18" s="89">
        <f>I18*G18</f>
        <v>261601.205712</v>
      </c>
    </row>
    <row r="19" spans="1:11" ht="60" x14ac:dyDescent="0.25">
      <c r="A19" s="1" t="s">
        <v>45</v>
      </c>
      <c r="B19" s="4">
        <v>95303</v>
      </c>
      <c r="C19" s="4" t="s">
        <v>6</v>
      </c>
      <c r="D19" s="4" t="s">
        <v>5</v>
      </c>
      <c r="E19" s="63" t="s">
        <v>44</v>
      </c>
      <c r="F19" s="3" t="s">
        <v>22</v>
      </c>
      <c r="G19" s="89">
        <f>'MEMORIAL QUANT. CBUQ TV.5'!H19</f>
        <v>24192</v>
      </c>
      <c r="H19" s="89">
        <v>0.96</v>
      </c>
      <c r="I19" s="89">
        <f t="shared" si="3"/>
        <v>1.1613119999999999</v>
      </c>
      <c r="J19" s="26">
        <f>G19*H19</f>
        <v>23224.32</v>
      </c>
      <c r="K19" s="89">
        <f>I19*G19</f>
        <v>28094.459903999999</v>
      </c>
    </row>
    <row r="20" spans="1:11" ht="45" x14ac:dyDescent="0.25">
      <c r="A20" s="1" t="s">
        <v>43</v>
      </c>
      <c r="B20" s="2">
        <v>94963</v>
      </c>
      <c r="C20" s="2" t="s">
        <v>6</v>
      </c>
      <c r="D20" s="2" t="s">
        <v>5</v>
      </c>
      <c r="E20" s="62" t="s">
        <v>146</v>
      </c>
      <c r="F20" s="1" t="s">
        <v>25</v>
      </c>
      <c r="G20" s="89">
        <f>'MEMORIAL QUANT. CBUQ TV.5'!G22:H22</f>
        <v>0.42336000000000001</v>
      </c>
      <c r="H20" s="27">
        <v>345.06</v>
      </c>
      <c r="I20" s="89">
        <f t="shared" si="3"/>
        <v>417.419082</v>
      </c>
      <c r="J20" s="26">
        <f>G20*H20</f>
        <v>146.08460160000001</v>
      </c>
      <c r="K20" s="89">
        <f>I20*G20</f>
        <v>176.71854255552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4">
        <f>SUM(J16:J20)</f>
        <v>268783.11116159998</v>
      </c>
      <c r="K21" s="54">
        <f>SUM(K16:K20)</f>
        <v>325146.92957218748</v>
      </c>
    </row>
    <row r="22" spans="1:11" ht="15" customHeight="1" x14ac:dyDescent="0.25">
      <c r="A22" s="9">
        <v>3</v>
      </c>
      <c r="B22" s="8"/>
      <c r="C22" s="8"/>
      <c r="D22" s="8"/>
      <c r="E22" s="7" t="s">
        <v>42</v>
      </c>
      <c r="F22" s="6"/>
      <c r="G22" s="6"/>
      <c r="H22" s="25"/>
      <c r="I22" s="25"/>
      <c r="J22" s="53"/>
      <c r="K22" s="53"/>
    </row>
    <row r="23" spans="1:11" ht="105" x14ac:dyDescent="0.25">
      <c r="A23" s="1" t="s">
        <v>41</v>
      </c>
      <c r="B23" s="2">
        <v>94996</v>
      </c>
      <c r="C23" s="2" t="s">
        <v>6</v>
      </c>
      <c r="D23" s="2" t="s">
        <v>5</v>
      </c>
      <c r="E23" s="62" t="s">
        <v>113</v>
      </c>
      <c r="F23" s="1" t="s">
        <v>27</v>
      </c>
      <c r="G23" s="89">
        <f>'MEMORIAL QUANT. CBUQ TV.5'!I26</f>
        <v>28.560000000000002</v>
      </c>
      <c r="H23" s="89">
        <v>83.62</v>
      </c>
      <c r="I23" s="89">
        <f t="shared" ref="I23" si="4">IF(D23="S",($K$5/100)*H23,($K$4/100)*H23)+H23</f>
        <v>101.155114</v>
      </c>
      <c r="J23" s="89">
        <f>G23*H23</f>
        <v>2388.1872000000003</v>
      </c>
      <c r="K23" s="89">
        <f>G23*I23</f>
        <v>2888.99005584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4">
        <f>J23</f>
        <v>2388.1872000000003</v>
      </c>
      <c r="K24" s="54">
        <f>K23</f>
        <v>2888.99005584</v>
      </c>
    </row>
    <row r="25" spans="1:11" ht="21" customHeight="1" x14ac:dyDescent="0.25">
      <c r="A25" s="9">
        <v>4</v>
      </c>
      <c r="B25" s="7"/>
      <c r="C25" s="7"/>
      <c r="D25" s="7"/>
      <c r="E25" s="7" t="s">
        <v>40</v>
      </c>
      <c r="F25" s="6"/>
      <c r="G25" s="6"/>
      <c r="H25" s="25"/>
      <c r="I25" s="25"/>
      <c r="J25" s="53"/>
      <c r="K25" s="53"/>
    </row>
    <row r="26" spans="1:11" ht="75" x14ac:dyDescent="0.25">
      <c r="A26" s="1" t="s">
        <v>39</v>
      </c>
      <c r="B26" s="2">
        <v>72947</v>
      </c>
      <c r="C26" s="2" t="s">
        <v>6</v>
      </c>
      <c r="D26" s="2" t="s">
        <v>5</v>
      </c>
      <c r="E26" s="62" t="s">
        <v>147</v>
      </c>
      <c r="F26" s="1" t="s">
        <v>27</v>
      </c>
      <c r="G26" s="89">
        <f>SUM('MEMORIAL QUANT. CBUQ TV.5'!G30:G31)</f>
        <v>464.94000000000005</v>
      </c>
      <c r="H26" s="89">
        <v>24.63</v>
      </c>
      <c r="I26" s="89">
        <f t="shared" ref="I26:I29" si="5">IF(D26="S",($K$5/100)*H26,($K$4/100)*H26)+H26</f>
        <v>29.794910999999999</v>
      </c>
      <c r="J26" s="89">
        <f>G26*H26</f>
        <v>11451.4722</v>
      </c>
      <c r="K26" s="89">
        <f>I26*G26</f>
        <v>13852.845920340002</v>
      </c>
    </row>
    <row r="27" spans="1:11" ht="45" x14ac:dyDescent="0.25">
      <c r="A27" s="1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'MEMORIAL QUANT. CBUQ TV.5'!G32</f>
        <v>41.999999999999993</v>
      </c>
      <c r="H27" s="91">
        <v>6.67</v>
      </c>
      <c r="I27" s="89">
        <f t="shared" si="5"/>
        <v>7.6051339999999996</v>
      </c>
      <c r="J27" s="91">
        <v>0</v>
      </c>
      <c r="K27" s="91">
        <v>0</v>
      </c>
    </row>
    <row r="28" spans="1:11" ht="30" x14ac:dyDescent="0.25">
      <c r="A28" s="1" t="s">
        <v>37</v>
      </c>
      <c r="B28" s="2">
        <v>34723</v>
      </c>
      <c r="C28" s="2" t="s">
        <v>6</v>
      </c>
      <c r="D28" s="2" t="s">
        <v>10</v>
      </c>
      <c r="E28" s="62" t="s">
        <v>36</v>
      </c>
      <c r="F28" s="1" t="s">
        <v>27</v>
      </c>
      <c r="G28" s="89">
        <f>SUM('MEMORIAL QUANT. CBUQ TV.5'!G35:G38)</f>
        <v>1.3049999999999999</v>
      </c>
      <c r="H28" s="89">
        <v>519.75</v>
      </c>
      <c r="I28" s="89">
        <f t="shared" si="5"/>
        <v>592.61895000000004</v>
      </c>
      <c r="J28" s="89">
        <f>G28*H28</f>
        <v>678.27374999999995</v>
      </c>
      <c r="K28" s="89">
        <f>I28*G28</f>
        <v>773.36772974999997</v>
      </c>
    </row>
    <row r="29" spans="1:11" ht="60" x14ac:dyDescent="0.25">
      <c r="A29" s="1" t="s">
        <v>132</v>
      </c>
      <c r="B29" s="2">
        <v>21013</v>
      </c>
      <c r="C29" s="2" t="s">
        <v>6</v>
      </c>
      <c r="D29" s="2" t="s">
        <v>10</v>
      </c>
      <c r="E29" s="92" t="s">
        <v>153</v>
      </c>
      <c r="F29" s="1" t="s">
        <v>3</v>
      </c>
      <c r="G29" s="89">
        <f>'MEMORIAL QUANT. CBUQ TV.5'!G41</f>
        <v>25.2</v>
      </c>
      <c r="H29" s="89">
        <v>33.31</v>
      </c>
      <c r="I29" s="89">
        <f t="shared" si="5"/>
        <v>37.980062000000004</v>
      </c>
      <c r="J29" s="89">
        <f>G29*H29</f>
        <v>839.41200000000003</v>
      </c>
      <c r="K29" s="89">
        <f>G29*I29</f>
        <v>957.09756240000002</v>
      </c>
    </row>
    <row r="30" spans="1:1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4">
        <f>SUM(J26:J29)</f>
        <v>12969.157950000001</v>
      </c>
      <c r="K30" s="54">
        <f>SUM(K26:K29)</f>
        <v>15583.311212490002</v>
      </c>
    </row>
    <row r="31" spans="1:11" ht="15.75" customHeight="1" x14ac:dyDescent="0.25">
      <c r="A31" s="9">
        <v>5</v>
      </c>
      <c r="B31" s="8"/>
      <c r="C31" s="8"/>
      <c r="D31" s="8"/>
      <c r="E31" s="7" t="s">
        <v>35</v>
      </c>
      <c r="F31" s="6"/>
      <c r="G31" s="6"/>
      <c r="H31" s="25"/>
      <c r="I31" s="25"/>
      <c r="J31" s="53"/>
      <c r="K31" s="53"/>
    </row>
    <row r="32" spans="1:11" ht="60" x14ac:dyDescent="0.25">
      <c r="A32" s="5" t="s">
        <v>34</v>
      </c>
      <c r="B32" s="2">
        <v>94265</v>
      </c>
      <c r="C32" s="2" t="s">
        <v>6</v>
      </c>
      <c r="D32" s="4" t="s">
        <v>5</v>
      </c>
      <c r="E32" s="62" t="s">
        <v>33</v>
      </c>
      <c r="F32" s="26" t="s">
        <v>3</v>
      </c>
      <c r="G32" s="26">
        <f>'MEMORIAL QUANT. CBUQ TV.5'!K46</f>
        <v>2688</v>
      </c>
      <c r="H32" s="26">
        <v>31.39</v>
      </c>
      <c r="I32" s="89">
        <f t="shared" ref="I32:I51" si="6">IF(D32="S",($K$5/100)*H32,($K$4/100)*H32)+H32</f>
        <v>37.972482999999997</v>
      </c>
      <c r="J32" s="26">
        <f t="shared" ref="J32:J51" si="7">G32*H32</f>
        <v>84376.320000000007</v>
      </c>
      <c r="K32" s="89">
        <f t="shared" ref="K32:K51" si="8">I32*G32</f>
        <v>102070.03430399999</v>
      </c>
    </row>
    <row r="33" spans="1:11" ht="60" x14ac:dyDescent="0.25">
      <c r="A33" s="1" t="s">
        <v>32</v>
      </c>
      <c r="B33" s="2">
        <v>94281</v>
      </c>
      <c r="C33" s="2" t="s">
        <v>6</v>
      </c>
      <c r="D33" s="2" t="s">
        <v>5</v>
      </c>
      <c r="E33" s="62" t="s">
        <v>31</v>
      </c>
      <c r="F33" s="89" t="s">
        <v>3</v>
      </c>
      <c r="G33" s="89">
        <f>'MEMORIAL QUANT. CBUQ TV.5'!K47</f>
        <v>2688</v>
      </c>
      <c r="H33" s="89">
        <v>37.49</v>
      </c>
      <c r="I33" s="89">
        <f t="shared" si="6"/>
        <v>45.351652999999999</v>
      </c>
      <c r="J33" s="26">
        <f t="shared" si="7"/>
        <v>100773.12000000001</v>
      </c>
      <c r="K33" s="89">
        <f t="shared" si="8"/>
        <v>121905.24326399999</v>
      </c>
    </row>
    <row r="34" spans="1:11" ht="165" x14ac:dyDescent="0.25">
      <c r="A34" s="1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89" t="s">
        <v>25</v>
      </c>
      <c r="G34" s="89">
        <f>'MEMORIAL QUANT. CBUQ TV.5'!K48</f>
        <v>177.40799999999999</v>
      </c>
      <c r="H34" s="89">
        <v>11.93</v>
      </c>
      <c r="I34" s="89">
        <f t="shared" si="6"/>
        <v>14.431721</v>
      </c>
      <c r="J34" s="26">
        <f t="shared" si="7"/>
        <v>2116.4774399999997</v>
      </c>
      <c r="K34" s="89">
        <f t="shared" si="8"/>
        <v>2560.3027591679997</v>
      </c>
    </row>
    <row r="35" spans="1:11" ht="60" x14ac:dyDescent="0.25">
      <c r="A35" s="1" t="s">
        <v>29</v>
      </c>
      <c r="B35" s="2">
        <v>94097</v>
      </c>
      <c r="C35" s="2" t="s">
        <v>6</v>
      </c>
      <c r="D35" s="2" t="s">
        <v>5</v>
      </c>
      <c r="E35" s="62" t="s">
        <v>28</v>
      </c>
      <c r="F35" s="89" t="s">
        <v>27</v>
      </c>
      <c r="G35" s="89">
        <f>'MEMORIAL QUANT. CBUQ TV.5'!K49</f>
        <v>1182.72</v>
      </c>
      <c r="H35" s="89">
        <v>4.5999999999999996</v>
      </c>
      <c r="I35" s="89">
        <f t="shared" si="6"/>
        <v>5.5646199999999997</v>
      </c>
      <c r="J35" s="26">
        <f t="shared" si="7"/>
        <v>5440.5119999999997</v>
      </c>
      <c r="K35" s="89">
        <f t="shared" si="8"/>
        <v>6581.3873663999993</v>
      </c>
    </row>
    <row r="36" spans="1:11" ht="45" x14ac:dyDescent="0.25">
      <c r="A36" s="1" t="s">
        <v>26</v>
      </c>
      <c r="B36" s="2">
        <v>95290</v>
      </c>
      <c r="C36" s="2" t="s">
        <v>6</v>
      </c>
      <c r="D36" s="2" t="s">
        <v>5</v>
      </c>
      <c r="E36" s="77" t="s">
        <v>23</v>
      </c>
      <c r="F36" s="89" t="s">
        <v>136</v>
      </c>
      <c r="G36" s="89">
        <f>'MEMORIAL QUANT. CBUQ TV.5'!K50</f>
        <v>1217.4623999999999</v>
      </c>
      <c r="H36" s="89">
        <v>1.76</v>
      </c>
      <c r="I36" s="89">
        <f t="shared" si="6"/>
        <v>2.1290719999999999</v>
      </c>
      <c r="J36" s="26">
        <f t="shared" ref="J36:J48" si="9">G36*H36</f>
        <v>2142.7338239999999</v>
      </c>
      <c r="K36" s="89">
        <f t="shared" ref="K36:K48" si="10">G36*I36</f>
        <v>2592.0651068927996</v>
      </c>
    </row>
    <row r="37" spans="1:11" ht="30" x14ac:dyDescent="0.25">
      <c r="A37" s="1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89" t="s">
        <v>3</v>
      </c>
      <c r="G37" s="89">
        <f>'MEMORIAL QUANT. CBUQ TV.5'!K52</f>
        <v>0</v>
      </c>
      <c r="H37" s="89">
        <v>51.95</v>
      </c>
      <c r="I37" s="89">
        <f t="shared" si="6"/>
        <v>59.23339</v>
      </c>
      <c r="J37" s="26">
        <f t="shared" si="9"/>
        <v>0</v>
      </c>
      <c r="K37" s="89">
        <f t="shared" si="10"/>
        <v>0</v>
      </c>
    </row>
    <row r="38" spans="1:11" ht="165" x14ac:dyDescent="0.25">
      <c r="A38" s="1" t="s">
        <v>21</v>
      </c>
      <c r="B38" s="2">
        <v>90106</v>
      </c>
      <c r="C38" s="2" t="s">
        <v>6</v>
      </c>
      <c r="D38" s="2" t="s">
        <v>5</v>
      </c>
      <c r="E38" s="62" t="s">
        <v>156</v>
      </c>
      <c r="F38" s="89" t="s">
        <v>25</v>
      </c>
      <c r="G38" s="89">
        <f>'MEMORIAL QUANT. CBUQ TV.5'!K53</f>
        <v>0</v>
      </c>
      <c r="H38" s="89">
        <v>10.220000000000001</v>
      </c>
      <c r="I38" s="89">
        <f t="shared" si="6"/>
        <v>12.363134000000001</v>
      </c>
      <c r="J38" s="26">
        <f t="shared" si="9"/>
        <v>0</v>
      </c>
      <c r="K38" s="89">
        <f t="shared" si="10"/>
        <v>0</v>
      </c>
    </row>
    <row r="39" spans="1:11" ht="60" x14ac:dyDescent="0.25">
      <c r="A39" s="1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89" t="s">
        <v>25</v>
      </c>
      <c r="G39" s="89">
        <f>'MEMORIAL QUANT. CBUQ TV.5'!K54</f>
        <v>0</v>
      </c>
      <c r="H39" s="89">
        <v>4.5999999999999996</v>
      </c>
      <c r="I39" s="89">
        <f t="shared" si="6"/>
        <v>5.5646199999999997</v>
      </c>
      <c r="J39" s="26">
        <f t="shared" si="9"/>
        <v>0</v>
      </c>
      <c r="K39" s="89">
        <f t="shared" si="10"/>
        <v>0</v>
      </c>
    </row>
    <row r="40" spans="1:11" ht="99" customHeight="1" x14ac:dyDescent="0.25">
      <c r="A40" s="1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89" t="s">
        <v>25</v>
      </c>
      <c r="G40" s="89">
        <f>'MEMORIAL QUANT. CBUQ TV.5'!K55</f>
        <v>0</v>
      </c>
      <c r="H40" s="89">
        <v>19.600000000000001</v>
      </c>
      <c r="I40" s="89">
        <f t="shared" si="6"/>
        <v>23.710120000000003</v>
      </c>
      <c r="J40" s="26">
        <f t="shared" si="9"/>
        <v>0</v>
      </c>
      <c r="K40" s="89">
        <f t="shared" si="10"/>
        <v>0</v>
      </c>
    </row>
    <row r="41" spans="1:11" ht="95.25" customHeight="1" x14ac:dyDescent="0.25">
      <c r="A41" s="1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89" t="s">
        <v>3</v>
      </c>
      <c r="G41" s="89">
        <f>'MEMORIAL QUANT. CBUQ TV.5'!K56</f>
        <v>0</v>
      </c>
      <c r="H41" s="89">
        <v>37.54</v>
      </c>
      <c r="I41" s="89">
        <f t="shared" si="6"/>
        <v>45.412137999999999</v>
      </c>
      <c r="J41" s="26">
        <f t="shared" si="9"/>
        <v>0</v>
      </c>
      <c r="K41" s="89">
        <f t="shared" si="10"/>
        <v>0</v>
      </c>
    </row>
    <row r="42" spans="1:11" ht="45" x14ac:dyDescent="0.25">
      <c r="A42" s="1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26" t="s">
        <v>22</v>
      </c>
      <c r="G42" s="89">
        <f>'MEMORIAL QUANT. CBUQ TV.5'!K57</f>
        <v>0</v>
      </c>
      <c r="H42" s="89">
        <v>1.76</v>
      </c>
      <c r="I42" s="89">
        <f t="shared" si="6"/>
        <v>2.1290719999999999</v>
      </c>
      <c r="J42" s="26">
        <f t="shared" si="9"/>
        <v>0</v>
      </c>
      <c r="K42" s="89">
        <f t="shared" si="10"/>
        <v>0</v>
      </c>
    </row>
    <row r="43" spans="1:11" ht="30" x14ac:dyDescent="0.25">
      <c r="A43" s="1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89" t="s">
        <v>3</v>
      </c>
      <c r="G43" s="89">
        <f>'MEMORIAL QUANT. CBUQ TV.5'!K58</f>
        <v>0</v>
      </c>
      <c r="H43" s="89">
        <v>104.87</v>
      </c>
      <c r="I43" s="89">
        <f t="shared" si="6"/>
        <v>119.57277400000001</v>
      </c>
      <c r="J43" s="26">
        <f t="shared" si="9"/>
        <v>0</v>
      </c>
      <c r="K43" s="89">
        <f t="shared" si="10"/>
        <v>0</v>
      </c>
    </row>
    <row r="44" spans="1:11" ht="165" x14ac:dyDescent="0.25">
      <c r="A44" s="1" t="s">
        <v>7</v>
      </c>
      <c r="B44" s="2">
        <v>90106</v>
      </c>
      <c r="C44" s="2" t="s">
        <v>6</v>
      </c>
      <c r="D44" s="2" t="s">
        <v>5</v>
      </c>
      <c r="E44" s="63" t="s">
        <v>157</v>
      </c>
      <c r="F44" s="26" t="s">
        <v>25</v>
      </c>
      <c r="G44" s="89">
        <f>'MEMORIAL QUANT. CBUQ TV.5'!K59</f>
        <v>0</v>
      </c>
      <c r="H44" s="89">
        <v>10.220000000000001</v>
      </c>
      <c r="I44" s="89">
        <f t="shared" si="6"/>
        <v>12.363134000000001</v>
      </c>
      <c r="J44" s="26">
        <f t="shared" si="9"/>
        <v>0</v>
      </c>
      <c r="K44" s="89">
        <f t="shared" si="10"/>
        <v>0</v>
      </c>
    </row>
    <row r="45" spans="1:11" ht="89.25" customHeight="1" x14ac:dyDescent="0.25">
      <c r="A45" s="1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89" t="s">
        <v>25</v>
      </c>
      <c r="G45" s="89">
        <f>'MEMORIAL QUANT. CBUQ TV.5'!K60</f>
        <v>0</v>
      </c>
      <c r="H45" s="89">
        <v>4.5999999999999996</v>
      </c>
      <c r="I45" s="89">
        <f t="shared" si="6"/>
        <v>5.5646199999999997</v>
      </c>
      <c r="J45" s="26">
        <f t="shared" si="9"/>
        <v>0</v>
      </c>
      <c r="K45" s="89">
        <f t="shared" si="10"/>
        <v>0</v>
      </c>
    </row>
    <row r="46" spans="1:11" ht="89.25" customHeight="1" x14ac:dyDescent="0.25">
      <c r="A46" s="1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89" t="s">
        <v>25</v>
      </c>
      <c r="G46" s="89">
        <f>'MEMORIAL QUANT. CBUQ TV.5'!K61</f>
        <v>0</v>
      </c>
      <c r="H46" s="89">
        <v>19.600000000000001</v>
      </c>
      <c r="I46" s="89">
        <f t="shared" si="6"/>
        <v>23.710120000000003</v>
      </c>
      <c r="J46" s="26">
        <f t="shared" si="9"/>
        <v>0</v>
      </c>
      <c r="K46" s="89">
        <f t="shared" si="10"/>
        <v>0</v>
      </c>
    </row>
    <row r="47" spans="1:11" ht="89.25" customHeight="1" x14ac:dyDescent="0.25">
      <c r="A47" s="1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89" t="s">
        <v>3</v>
      </c>
      <c r="G47" s="89">
        <f>'MEMORIAL QUANT. CBUQ TV.5'!K62</f>
        <v>0</v>
      </c>
      <c r="H47" s="89">
        <v>54.41</v>
      </c>
      <c r="I47" s="89">
        <f t="shared" si="6"/>
        <v>65.819776999999988</v>
      </c>
      <c r="J47" s="26">
        <f t="shared" si="9"/>
        <v>0</v>
      </c>
      <c r="K47" s="89">
        <f t="shared" si="10"/>
        <v>0</v>
      </c>
    </row>
    <row r="48" spans="1:11" ht="45" x14ac:dyDescent="0.25">
      <c r="A48" s="1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26" t="s">
        <v>22</v>
      </c>
      <c r="G48" s="89">
        <f>'MEMORIAL QUANT. CBUQ TV.5'!K63</f>
        <v>0</v>
      </c>
      <c r="H48" s="89">
        <v>1.76</v>
      </c>
      <c r="I48" s="89">
        <f t="shared" si="6"/>
        <v>2.1290719999999999</v>
      </c>
      <c r="J48" s="26">
        <f t="shared" si="9"/>
        <v>0</v>
      </c>
      <c r="K48" s="89">
        <f t="shared" si="10"/>
        <v>0</v>
      </c>
    </row>
    <row r="49" spans="1:11" ht="75" x14ac:dyDescent="0.25">
      <c r="A49" s="1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89" t="s">
        <v>14</v>
      </c>
      <c r="G49" s="89">
        <f>'MEMORIAL QUANT. CBUQ TV.5'!K64</f>
        <v>0</v>
      </c>
      <c r="H49" s="89">
        <v>694.56</v>
      </c>
      <c r="I49" s="89">
        <f t="shared" si="6"/>
        <v>840.20923199999993</v>
      </c>
      <c r="J49" s="26">
        <f t="shared" si="7"/>
        <v>0</v>
      </c>
      <c r="K49" s="89">
        <f t="shared" si="8"/>
        <v>0</v>
      </c>
    </row>
    <row r="50" spans="1:11" ht="75" x14ac:dyDescent="0.25">
      <c r="A50" s="1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89" t="s">
        <v>14</v>
      </c>
      <c r="G50" s="89">
        <f>'MEMORIAL QUANT. CBUQ TV.5'!K65</f>
        <v>0</v>
      </c>
      <c r="H50" s="89">
        <v>332.61</v>
      </c>
      <c r="I50" s="89">
        <f t="shared" si="6"/>
        <v>402.358317</v>
      </c>
      <c r="J50" s="26">
        <f t="shared" si="7"/>
        <v>0</v>
      </c>
      <c r="K50" s="89">
        <f t="shared" si="8"/>
        <v>0</v>
      </c>
    </row>
    <row r="51" spans="1:11" ht="60" x14ac:dyDescent="0.25">
      <c r="A51" s="1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89" t="s">
        <v>14</v>
      </c>
      <c r="G51" s="89">
        <f>'MEMORIAL QUANT. CBUQ TV.5'!K66</f>
        <v>0</v>
      </c>
      <c r="H51" s="89">
        <v>431.62</v>
      </c>
      <c r="I51" s="89">
        <f t="shared" si="6"/>
        <v>492.13312400000001</v>
      </c>
      <c r="J51" s="26">
        <f t="shared" si="7"/>
        <v>0</v>
      </c>
      <c r="K51" s="89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4">
        <f>SUM(J32:J51)</f>
        <v>194849.16326399997</v>
      </c>
      <c r="K52" s="54">
        <f>SUM(K32:K51)</f>
        <v>235709.03280046079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58"/>
      <c r="J53" s="138">
        <f>J14+J21+J24+J30+J52</f>
        <v>506230.61152439995</v>
      </c>
      <c r="K53" s="139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58"/>
      <c r="J54" s="138">
        <f>K14+K21+K24+K30+K52</f>
        <v>612281.69160144159</v>
      </c>
      <c r="K54" s="139"/>
    </row>
  </sheetData>
  <sheetProtection algorithmName="SHA-512" hashValue="YpLgvlKCQBV/uqMe9pA/KLto8SuvTTnKcDPk0YlVoS5sCghtc+o7hFwkx/v4YJnKfDksa+GVIwZX+GA9Z76GLA==" saltValue="Ztlqnw09Y7YhWnrEjriVOg==" spinCount="100000" sheet="1" objects="1" scenarios="1"/>
  <autoFilter ref="A8:K54"/>
  <mergeCells count="15">
    <mergeCell ref="A52:I52"/>
    <mergeCell ref="A53:H53"/>
    <mergeCell ref="A54:H54"/>
    <mergeCell ref="A1:J1"/>
    <mergeCell ref="A3:J3"/>
    <mergeCell ref="A7:K7"/>
    <mergeCell ref="I4:J4"/>
    <mergeCell ref="J53:K53"/>
    <mergeCell ref="J54:K54"/>
    <mergeCell ref="I5:J5"/>
    <mergeCell ref="A14:I14"/>
    <mergeCell ref="A21:I21"/>
    <mergeCell ref="A24:I24"/>
    <mergeCell ref="A30:I30"/>
    <mergeCell ref="A2:K2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zoomScale="115" zoomScaleNormal="100" zoomScaleSheetLayoutView="115" workbookViewId="0">
      <selection activeCell="E12" sqref="E12"/>
    </sheetView>
  </sheetViews>
  <sheetFormatPr defaultRowHeight="15" x14ac:dyDescent="0.25"/>
  <cols>
    <col min="1" max="1" width="9.140625" style="30"/>
    <col min="2" max="2" width="10.5703125" style="30" customWidth="1"/>
    <col min="3" max="3" width="9.140625" style="30"/>
    <col min="4" max="4" width="12.140625" style="30" customWidth="1"/>
    <col min="5" max="5" width="30.5703125" style="30" customWidth="1"/>
    <col min="6" max="6" width="6.7109375" style="30" customWidth="1"/>
    <col min="7" max="7" width="17.42578125" style="30" customWidth="1"/>
    <col min="8" max="8" width="14.42578125" style="30" customWidth="1"/>
    <col min="9" max="9" width="11.85546875" style="30" customWidth="1"/>
    <col min="10" max="11" width="14.42578125" style="30" customWidth="1"/>
    <col min="12" max="16384" width="9.140625" style="30"/>
  </cols>
  <sheetData>
    <row r="1" spans="1:13" ht="18.75" x14ac:dyDescent="0.25">
      <c r="A1" s="148" t="s">
        <v>70</v>
      </c>
      <c r="B1" s="149"/>
      <c r="C1" s="149"/>
      <c r="D1" s="149"/>
      <c r="E1" s="149"/>
      <c r="F1" s="149"/>
      <c r="G1" s="149"/>
      <c r="H1" s="149"/>
      <c r="I1" s="149"/>
      <c r="J1" s="149"/>
      <c r="K1" s="29"/>
    </row>
    <row r="2" spans="1:13" ht="18.75" x14ac:dyDescent="0.25">
      <c r="A2" s="150" t="str">
        <f>'CBUQ NÃO DESONERADA TV.5'!A2:K2</f>
        <v>PREFEITURA MUNICIPAL DE OURÉM</v>
      </c>
      <c r="B2" s="151"/>
      <c r="C2" s="151"/>
      <c r="D2" s="151"/>
      <c r="E2" s="151"/>
      <c r="F2" s="151"/>
      <c r="G2" s="151"/>
      <c r="H2" s="151"/>
      <c r="I2" s="151"/>
      <c r="J2" s="151"/>
      <c r="K2" s="51"/>
    </row>
    <row r="3" spans="1:13" ht="18.75" x14ac:dyDescent="0.25">
      <c r="A3" s="152" t="s">
        <v>69</v>
      </c>
      <c r="B3" s="153"/>
      <c r="C3" s="153"/>
      <c r="D3" s="153"/>
      <c r="E3" s="153"/>
      <c r="F3" s="153"/>
      <c r="G3" s="153"/>
      <c r="H3" s="153"/>
      <c r="I3" s="153"/>
      <c r="J3" s="153"/>
      <c r="K3" s="31"/>
    </row>
    <row r="4" spans="1:13" ht="18.75" x14ac:dyDescent="0.25">
      <c r="A4" s="32"/>
      <c r="B4" s="33"/>
      <c r="C4" s="33"/>
      <c r="D4" s="33"/>
      <c r="E4" s="33"/>
      <c r="F4" s="33"/>
      <c r="G4" s="33"/>
      <c r="H4" s="33"/>
      <c r="I4" s="154" t="s">
        <v>68</v>
      </c>
      <c r="J4" s="154"/>
      <c r="K4" s="34">
        <v>14.02</v>
      </c>
    </row>
    <row r="5" spans="1:13" x14ac:dyDescent="0.25">
      <c r="A5" s="35" t="s">
        <v>105</v>
      </c>
      <c r="B5" s="36"/>
      <c r="C5" s="36"/>
      <c r="D5" s="36"/>
      <c r="E5" s="36"/>
      <c r="F5" s="36"/>
      <c r="G5" s="36"/>
      <c r="H5" s="37"/>
      <c r="I5" s="154" t="s">
        <v>66</v>
      </c>
      <c r="J5" s="154"/>
      <c r="K5" s="34">
        <v>27.03</v>
      </c>
    </row>
    <row r="6" spans="1:13" x14ac:dyDescent="0.25">
      <c r="A6" s="35"/>
      <c r="B6" s="36"/>
      <c r="C6" s="36"/>
      <c r="D6" s="36"/>
      <c r="E6" s="36"/>
      <c r="F6" s="36"/>
      <c r="G6" s="36"/>
      <c r="H6" s="37"/>
      <c r="I6" s="37"/>
      <c r="J6" s="38"/>
      <c r="K6" s="39"/>
    </row>
    <row r="7" spans="1:13" ht="18.75" x14ac:dyDescent="0.25">
      <c r="A7" s="155" t="str">
        <f>'CBUQ NÃO DESONERADA TV.5'!A7:K7</f>
        <v>TV. 5 (Trecho:  Entre Rua Hermenegildo Alves e coordenada 1°32'6.02"S  47°6'24.48"O)</v>
      </c>
      <c r="B7" s="156"/>
      <c r="C7" s="156"/>
      <c r="D7" s="156"/>
      <c r="E7" s="156"/>
      <c r="F7" s="156"/>
      <c r="G7" s="156"/>
      <c r="H7" s="156"/>
      <c r="I7" s="156"/>
      <c r="J7" s="156"/>
      <c r="K7" s="157"/>
      <c r="M7" s="40"/>
    </row>
    <row r="8" spans="1:13" ht="51.75" x14ac:dyDescent="0.25">
      <c r="A8" s="61" t="s">
        <v>65</v>
      </c>
      <c r="B8" s="61" t="s">
        <v>64</v>
      </c>
      <c r="C8" s="61" t="s">
        <v>63</v>
      </c>
      <c r="D8" s="10" t="s">
        <v>62</v>
      </c>
      <c r="E8" s="61" t="s">
        <v>61</v>
      </c>
      <c r="F8" s="61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3" ht="21" customHeight="1" x14ac:dyDescent="0.25">
      <c r="A9" s="72">
        <v>1</v>
      </c>
      <c r="B9" s="41"/>
      <c r="C9" s="41"/>
      <c r="D9" s="41"/>
      <c r="E9" s="69" t="s">
        <v>55</v>
      </c>
      <c r="F9" s="42"/>
      <c r="G9" s="42"/>
      <c r="H9" s="43"/>
      <c r="I9" s="43"/>
      <c r="J9" s="55"/>
      <c r="K9" s="55"/>
    </row>
    <row r="10" spans="1:13" ht="30" x14ac:dyDescent="0.25">
      <c r="A10" s="44" t="s">
        <v>54</v>
      </c>
      <c r="B10" s="45">
        <v>72961</v>
      </c>
      <c r="C10" s="45" t="s">
        <v>6</v>
      </c>
      <c r="D10" s="45" t="s">
        <v>5</v>
      </c>
      <c r="E10" s="84" t="s">
        <v>53</v>
      </c>
      <c r="F10" s="44" t="s">
        <v>27</v>
      </c>
      <c r="G10" s="89">
        <f>'MEMORIAL QUANT. CBUQ TV.5'!I9</f>
        <v>7902.72</v>
      </c>
      <c r="H10" s="46">
        <v>1.2</v>
      </c>
      <c r="I10" s="46">
        <f>IF(D10="S",($K$5/100)*H10,($K$4/100)*H10)+H10</f>
        <v>1.5243599999999999</v>
      </c>
      <c r="J10" s="56">
        <f>G10*H10</f>
        <v>9483.2639999999992</v>
      </c>
      <c r="K10" s="56">
        <f>I10*G10</f>
        <v>12046.5902592</v>
      </c>
    </row>
    <row r="11" spans="1:13" ht="90" x14ac:dyDescent="0.25">
      <c r="A11" s="44" t="s">
        <v>52</v>
      </c>
      <c r="B11" s="81">
        <v>96387</v>
      </c>
      <c r="C11" s="45" t="s">
        <v>6</v>
      </c>
      <c r="D11" s="45" t="s">
        <v>5</v>
      </c>
      <c r="E11" s="84" t="s">
        <v>51</v>
      </c>
      <c r="F11" s="44" t="s">
        <v>25</v>
      </c>
      <c r="G11" s="89">
        <f>'MEMORIAL QUANT. CBUQ TV.5'!I10</f>
        <v>1185.4079999999999</v>
      </c>
      <c r="H11" s="46">
        <v>6.23</v>
      </c>
      <c r="I11" s="46">
        <f t="shared" ref="I11:I13" si="0">IF(D11="S",($K$5/100)*H11,($K$4/100)*H11)+H11</f>
        <v>7.9139690000000007</v>
      </c>
      <c r="J11" s="56">
        <f t="shared" ref="J11:J13" si="1">G11*H11</f>
        <v>7385.09184</v>
      </c>
      <c r="K11" s="56">
        <f t="shared" ref="K11:K13" si="2">I11*G11</f>
        <v>9381.2821643520001</v>
      </c>
    </row>
    <row r="12" spans="1:13" ht="60" x14ac:dyDescent="0.25">
      <c r="A12" s="44" t="s">
        <v>95</v>
      </c>
      <c r="B12" s="81" t="s">
        <v>97</v>
      </c>
      <c r="C12" s="45" t="s">
        <v>6</v>
      </c>
      <c r="D12" s="45" t="s">
        <v>5</v>
      </c>
      <c r="E12" s="84" t="s">
        <v>98</v>
      </c>
      <c r="F12" s="44" t="s">
        <v>25</v>
      </c>
      <c r="G12" s="89">
        <f>'MEMORIAL QUANT. CBUQ TV.5'!I11</f>
        <v>1185.4079999999999</v>
      </c>
      <c r="H12" s="46">
        <v>4.33</v>
      </c>
      <c r="I12" s="46">
        <f t="shared" si="0"/>
        <v>5.5003989999999998</v>
      </c>
      <c r="J12" s="56">
        <f t="shared" si="1"/>
        <v>5132.81664</v>
      </c>
      <c r="K12" s="56">
        <f t="shared" si="2"/>
        <v>6520.2169777919989</v>
      </c>
    </row>
    <row r="13" spans="1:13" ht="60" x14ac:dyDescent="0.25">
      <c r="A13" s="44" t="s">
        <v>96</v>
      </c>
      <c r="B13" s="48">
        <v>72838</v>
      </c>
      <c r="C13" s="45" t="s">
        <v>6</v>
      </c>
      <c r="D13" s="45" t="s">
        <v>5</v>
      </c>
      <c r="E13" s="63" t="s">
        <v>109</v>
      </c>
      <c r="F13" s="47" t="s">
        <v>99</v>
      </c>
      <c r="G13" s="89">
        <f>'MEMORIAL QUANT. CBUQ TV.5'!I12</f>
        <v>5234.7617279999995</v>
      </c>
      <c r="H13" s="46">
        <v>0.83</v>
      </c>
      <c r="I13" s="46">
        <f t="shared" si="0"/>
        <v>1.054349</v>
      </c>
      <c r="J13" s="56">
        <f t="shared" si="1"/>
        <v>4344.8522342399992</v>
      </c>
      <c r="K13" s="56">
        <f t="shared" si="2"/>
        <v>5519.2657931550712</v>
      </c>
    </row>
    <row r="14" spans="1:13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6">
        <f>SUM(J10:J13)</f>
        <v>26346.02471424</v>
      </c>
      <c r="K14" s="56">
        <f>SUM(K10:K13)</f>
        <v>33467.355194499069</v>
      </c>
    </row>
    <row r="15" spans="1:13" ht="33" customHeight="1" x14ac:dyDescent="0.25">
      <c r="A15" s="72">
        <v>2</v>
      </c>
      <c r="B15" s="41"/>
      <c r="C15" s="41"/>
      <c r="D15" s="41"/>
      <c r="E15" s="69" t="s">
        <v>50</v>
      </c>
      <c r="F15" s="42"/>
      <c r="G15" s="42"/>
      <c r="H15" s="43"/>
      <c r="I15" s="43"/>
      <c r="J15" s="55"/>
      <c r="K15" s="55"/>
    </row>
    <row r="16" spans="1:13" ht="30" x14ac:dyDescent="0.25">
      <c r="A16" s="47" t="s">
        <v>49</v>
      </c>
      <c r="B16" s="48">
        <v>96401</v>
      </c>
      <c r="C16" s="48" t="s">
        <v>6</v>
      </c>
      <c r="D16" s="48" t="s">
        <v>5</v>
      </c>
      <c r="E16" s="85" t="s">
        <v>100</v>
      </c>
      <c r="F16" s="47" t="s">
        <v>27</v>
      </c>
      <c r="G16" s="26">
        <f>'MEMORIAL QUANT. CBUQ TV.5'!H16</f>
        <v>6720</v>
      </c>
      <c r="H16" s="49">
        <v>4.28</v>
      </c>
      <c r="I16" s="46">
        <f t="shared" ref="I16:I20" si="3">IF(D16="S",($K$5/100)*H16,($K$4/100)*H16)+H16</f>
        <v>5.4368840000000001</v>
      </c>
      <c r="J16" s="57">
        <f>G16*H16</f>
        <v>28761.600000000002</v>
      </c>
      <c r="K16" s="56">
        <f>I16*G16</f>
        <v>36535.860480000003</v>
      </c>
    </row>
    <row r="17" spans="1:11" ht="75" x14ac:dyDescent="0.25">
      <c r="A17" s="47" t="s">
        <v>48</v>
      </c>
      <c r="B17" s="48">
        <v>72840</v>
      </c>
      <c r="C17" s="48" t="s">
        <v>6</v>
      </c>
      <c r="D17" s="48" t="s">
        <v>5</v>
      </c>
      <c r="E17" s="63" t="s">
        <v>145</v>
      </c>
      <c r="F17" s="47" t="s">
        <v>99</v>
      </c>
      <c r="G17" s="26">
        <f>'MEMORIAL QUANT. CBUQ TV.5'!H17</f>
        <v>580.60799999999995</v>
      </c>
      <c r="H17" s="49">
        <v>0.56000000000000005</v>
      </c>
      <c r="I17" s="46">
        <f t="shared" si="3"/>
        <v>0.711368</v>
      </c>
      <c r="J17" s="57">
        <f>G17*H17</f>
        <v>325.14048000000003</v>
      </c>
      <c r="K17" s="56">
        <f>I17*G17</f>
        <v>413.02595174399994</v>
      </c>
    </row>
    <row r="18" spans="1:11" ht="75" x14ac:dyDescent="0.25">
      <c r="A18" s="44" t="s">
        <v>47</v>
      </c>
      <c r="B18" s="45">
        <v>95996</v>
      </c>
      <c r="C18" s="45" t="s">
        <v>6</v>
      </c>
      <c r="D18" s="45" t="s">
        <v>5</v>
      </c>
      <c r="E18" s="84" t="s">
        <v>46</v>
      </c>
      <c r="F18" s="44" t="s">
        <v>25</v>
      </c>
      <c r="G18" s="89">
        <f>'MEMORIAL QUANT. CBUQ TV.5'!H18</f>
        <v>336</v>
      </c>
      <c r="H18" s="46">
        <v>641.91</v>
      </c>
      <c r="I18" s="46">
        <f t="shared" si="3"/>
        <v>815.418273</v>
      </c>
      <c r="J18" s="57">
        <f>G18*H18</f>
        <v>215681.75999999998</v>
      </c>
      <c r="K18" s="56">
        <f>I18*G18</f>
        <v>273980.539728</v>
      </c>
    </row>
    <row r="19" spans="1:11" ht="60" x14ac:dyDescent="0.25">
      <c r="A19" s="44" t="s">
        <v>45</v>
      </c>
      <c r="B19" s="48">
        <v>95303</v>
      </c>
      <c r="C19" s="48" t="s">
        <v>6</v>
      </c>
      <c r="D19" s="48" t="s">
        <v>5</v>
      </c>
      <c r="E19" s="85" t="s">
        <v>44</v>
      </c>
      <c r="F19" s="47" t="s">
        <v>22</v>
      </c>
      <c r="G19" s="89">
        <f>'MEMORIAL QUANT. CBUQ TV.5'!H19</f>
        <v>24192</v>
      </c>
      <c r="H19" s="46">
        <v>0.95</v>
      </c>
      <c r="I19" s="46">
        <f t="shared" si="3"/>
        <v>1.206785</v>
      </c>
      <c r="J19" s="57">
        <f>G19*H19</f>
        <v>22982.399999999998</v>
      </c>
      <c r="K19" s="56">
        <f>I19*G19</f>
        <v>29194.542720000001</v>
      </c>
    </row>
    <row r="20" spans="1:11" ht="45" x14ac:dyDescent="0.25">
      <c r="A20" s="44" t="s">
        <v>43</v>
      </c>
      <c r="B20" s="45">
        <v>94963</v>
      </c>
      <c r="C20" s="45" t="s">
        <v>6</v>
      </c>
      <c r="D20" s="45" t="s">
        <v>5</v>
      </c>
      <c r="E20" s="66" t="s">
        <v>146</v>
      </c>
      <c r="F20" s="44" t="s">
        <v>25</v>
      </c>
      <c r="G20" s="89">
        <f>'MEMORIAL QUANT. CBUQ TV.5'!G22:H22</f>
        <v>0.42336000000000001</v>
      </c>
      <c r="H20" s="50">
        <v>339.24</v>
      </c>
      <c r="I20" s="46">
        <f t="shared" si="3"/>
        <v>430.93657200000001</v>
      </c>
      <c r="J20" s="57">
        <f>G20*H20</f>
        <v>143.6206464</v>
      </c>
      <c r="K20" s="56">
        <f>I20*G20</f>
        <v>182.44130712192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6">
        <f>SUM(J16:J20)</f>
        <v>267894.52112640004</v>
      </c>
      <c r="K21" s="56">
        <f>SUM(K16:K20)</f>
        <v>340306.41018686601</v>
      </c>
    </row>
    <row r="22" spans="1:11" ht="15" customHeight="1" x14ac:dyDescent="0.25">
      <c r="A22" s="72">
        <v>3</v>
      </c>
      <c r="B22" s="41"/>
      <c r="C22" s="41"/>
      <c r="D22" s="41"/>
      <c r="E22" s="69" t="s">
        <v>42</v>
      </c>
      <c r="F22" s="42"/>
      <c r="G22" s="42"/>
      <c r="H22" s="43"/>
      <c r="I22" s="43"/>
      <c r="J22" s="55"/>
      <c r="K22" s="55"/>
    </row>
    <row r="23" spans="1:11" ht="105" x14ac:dyDescent="0.25">
      <c r="A23" s="44" t="s">
        <v>41</v>
      </c>
      <c r="B23" s="45">
        <v>94996</v>
      </c>
      <c r="C23" s="45" t="s">
        <v>6</v>
      </c>
      <c r="D23" s="45" t="s">
        <v>5</v>
      </c>
      <c r="E23" s="62" t="s">
        <v>113</v>
      </c>
      <c r="F23" s="44" t="s">
        <v>27</v>
      </c>
      <c r="G23" s="89">
        <f>'MEMORIAL QUANT. CBUQ TV.5'!I26</f>
        <v>28.560000000000002</v>
      </c>
      <c r="H23" s="46">
        <v>80.97</v>
      </c>
      <c r="I23" s="46">
        <f t="shared" ref="I23" si="4">IF(D23="S",($K$5/100)*H23,($K$4/100)*H23)+H23</f>
        <v>102.856191</v>
      </c>
      <c r="J23" s="56">
        <f>G23*H23</f>
        <v>2312.5032000000001</v>
      </c>
      <c r="K23" s="56">
        <f>G23*I23</f>
        <v>2937.57281496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6">
        <f>J23</f>
        <v>2312.5032000000001</v>
      </c>
      <c r="K24" s="56">
        <f>K23</f>
        <v>2937.57281496</v>
      </c>
    </row>
    <row r="25" spans="1:11" ht="21" customHeight="1" x14ac:dyDescent="0.25">
      <c r="A25" s="72">
        <v>4</v>
      </c>
      <c r="B25" s="69"/>
      <c r="C25" s="69"/>
      <c r="D25" s="69"/>
      <c r="E25" s="69" t="s">
        <v>40</v>
      </c>
      <c r="F25" s="42"/>
      <c r="G25" s="42"/>
      <c r="H25" s="43"/>
      <c r="I25" s="43"/>
      <c r="J25" s="55"/>
      <c r="K25" s="55"/>
    </row>
    <row r="26" spans="1:11" ht="75" x14ac:dyDescent="0.25">
      <c r="A26" s="44" t="s">
        <v>39</v>
      </c>
      <c r="B26" s="45">
        <v>72947</v>
      </c>
      <c r="C26" s="45" t="s">
        <v>6</v>
      </c>
      <c r="D26" s="45" t="s">
        <v>5</v>
      </c>
      <c r="E26" s="62" t="s">
        <v>147</v>
      </c>
      <c r="F26" s="44" t="s">
        <v>27</v>
      </c>
      <c r="G26" s="89">
        <f>SUM('MEMORIAL QUANT. CBUQ TV.5'!G30:G31)</f>
        <v>464.94000000000005</v>
      </c>
      <c r="H26" s="46">
        <v>24.57</v>
      </c>
      <c r="I26" s="46">
        <f t="shared" ref="I26:I29" si="5">IF(D26="S",($K$5/100)*H26,($K$4/100)*H26)+H26</f>
        <v>31.211271</v>
      </c>
      <c r="J26" s="56">
        <f>G26*H26</f>
        <v>11423.575800000002</v>
      </c>
      <c r="K26" s="56">
        <f>I26*G26</f>
        <v>14511.368338740001</v>
      </c>
    </row>
    <row r="27" spans="1:11" ht="45" x14ac:dyDescent="0.25">
      <c r="A27" s="82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'MEMORIAL QUANT. CBUQ TV.5'!G32</f>
        <v>41.999999999999993</v>
      </c>
      <c r="H27" s="46">
        <v>6.67</v>
      </c>
      <c r="I27" s="46">
        <f t="shared" si="5"/>
        <v>7.6051339999999996</v>
      </c>
      <c r="J27" s="56">
        <f>G27*H27</f>
        <v>280.13999999999993</v>
      </c>
      <c r="K27" s="56">
        <f>I27*G27</f>
        <v>319.41562799999991</v>
      </c>
    </row>
    <row r="28" spans="1:11" ht="30" x14ac:dyDescent="0.25">
      <c r="A28" s="44" t="s">
        <v>37</v>
      </c>
      <c r="B28" s="45">
        <v>34723</v>
      </c>
      <c r="C28" s="45" t="s">
        <v>6</v>
      </c>
      <c r="D28" s="45" t="s">
        <v>10</v>
      </c>
      <c r="E28" s="84" t="s">
        <v>36</v>
      </c>
      <c r="F28" s="44" t="s">
        <v>27</v>
      </c>
      <c r="G28" s="89">
        <f>SUM('MEMORIAL QUANT. CBUQ TV.5'!G35:G38)</f>
        <v>1.3049999999999999</v>
      </c>
      <c r="H28" s="46">
        <v>519.75</v>
      </c>
      <c r="I28" s="46">
        <f t="shared" si="5"/>
        <v>592.61895000000004</v>
      </c>
      <c r="J28" s="56">
        <f>G28*H28</f>
        <v>678.27374999999995</v>
      </c>
      <c r="K28" s="56">
        <f>I28*G28</f>
        <v>773.36772974999997</v>
      </c>
    </row>
    <row r="29" spans="1:11" ht="60" x14ac:dyDescent="0.25">
      <c r="A29" s="65" t="s">
        <v>132</v>
      </c>
      <c r="B29" s="45">
        <v>21013</v>
      </c>
      <c r="C29" s="67" t="s">
        <v>6</v>
      </c>
      <c r="D29" s="67" t="s">
        <v>10</v>
      </c>
      <c r="E29" s="92" t="s">
        <v>153</v>
      </c>
      <c r="F29" s="65" t="s">
        <v>3</v>
      </c>
      <c r="G29" s="89">
        <f>'MEMORIAL QUANT. CBUQ TV.5'!G41</f>
        <v>25.2</v>
      </c>
      <c r="H29" s="46">
        <v>33.31</v>
      </c>
      <c r="I29" s="46">
        <f t="shared" si="5"/>
        <v>37.980062000000004</v>
      </c>
      <c r="J29" s="56">
        <f>G29*H29</f>
        <v>839.41200000000003</v>
      </c>
      <c r="K29" s="56">
        <f>G29*I29</f>
        <v>957.09756240000002</v>
      </c>
    </row>
    <row r="30" spans="1:11" ht="15.75" customHeight="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6">
        <f>SUM(J26:J29)</f>
        <v>13221.401550000002</v>
      </c>
      <c r="K30" s="56">
        <f>SUM(K26:K29)</f>
        <v>16561.249258890002</v>
      </c>
    </row>
    <row r="31" spans="1:11" x14ac:dyDescent="0.25">
      <c r="A31" s="72">
        <v>5</v>
      </c>
      <c r="B31" s="41"/>
      <c r="C31" s="41"/>
      <c r="D31" s="41"/>
      <c r="E31" s="69" t="s">
        <v>35</v>
      </c>
      <c r="F31" s="42"/>
      <c r="G31" s="42"/>
      <c r="H31" s="43"/>
      <c r="I31" s="43"/>
      <c r="J31" s="55"/>
      <c r="K31" s="55"/>
    </row>
    <row r="32" spans="1:11" ht="60" x14ac:dyDescent="0.25">
      <c r="A32" s="47" t="s">
        <v>34</v>
      </c>
      <c r="B32" s="45">
        <v>94265</v>
      </c>
      <c r="C32" s="45" t="s">
        <v>6</v>
      </c>
      <c r="D32" s="48" t="s">
        <v>5</v>
      </c>
      <c r="E32" s="84" t="s">
        <v>33</v>
      </c>
      <c r="F32" s="47" t="s">
        <v>3</v>
      </c>
      <c r="G32" s="26">
        <f>'MEMORIAL QUANT. CBUQ TV.5'!K46</f>
        <v>2688</v>
      </c>
      <c r="H32" s="49">
        <v>30.08</v>
      </c>
      <c r="I32" s="46">
        <f t="shared" ref="I32:I51" si="6">IF(D32="S",($K$5/100)*H32,($K$4/100)*H32)+H32</f>
        <v>38.210623999999996</v>
      </c>
      <c r="J32" s="57">
        <f t="shared" ref="J32:J51" si="7">G32*H32</f>
        <v>80855.039999999994</v>
      </c>
      <c r="K32" s="56">
        <f t="shared" ref="K32:K51" si="8">I32*G32</f>
        <v>102710.157312</v>
      </c>
    </row>
    <row r="33" spans="1:11" ht="60" x14ac:dyDescent="0.25">
      <c r="A33" s="44" t="s">
        <v>32</v>
      </c>
      <c r="B33" s="45">
        <v>94281</v>
      </c>
      <c r="C33" s="45" t="s">
        <v>6</v>
      </c>
      <c r="D33" s="45" t="s">
        <v>5</v>
      </c>
      <c r="E33" s="84" t="s">
        <v>31</v>
      </c>
      <c r="F33" s="44" t="s">
        <v>3</v>
      </c>
      <c r="G33" s="89">
        <f>'MEMORIAL QUANT. CBUQ TV.5'!K47</f>
        <v>2688</v>
      </c>
      <c r="H33" s="46">
        <v>35.81</v>
      </c>
      <c r="I33" s="46">
        <f t="shared" si="6"/>
        <v>45.489443000000001</v>
      </c>
      <c r="J33" s="57">
        <f t="shared" si="7"/>
        <v>96257.279999999999</v>
      </c>
      <c r="K33" s="56">
        <f t="shared" si="8"/>
        <v>122275.62278400001</v>
      </c>
    </row>
    <row r="34" spans="1:11" ht="165" x14ac:dyDescent="0.25">
      <c r="A34" s="82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44" t="s">
        <v>25</v>
      </c>
      <c r="G34" s="89">
        <f>'MEMORIAL QUANT. CBUQ TV.5'!K48</f>
        <v>177.40799999999999</v>
      </c>
      <c r="H34" s="46">
        <v>11.38</v>
      </c>
      <c r="I34" s="46">
        <f t="shared" si="6"/>
        <v>14.456014000000001</v>
      </c>
      <c r="J34" s="57">
        <f t="shared" si="7"/>
        <v>2018.9030399999999</v>
      </c>
      <c r="K34" s="56">
        <f t="shared" si="8"/>
        <v>2564.612531712</v>
      </c>
    </row>
    <row r="35" spans="1:11" ht="60" x14ac:dyDescent="0.25">
      <c r="A35" s="44" t="s">
        <v>29</v>
      </c>
      <c r="B35" s="45">
        <v>94097</v>
      </c>
      <c r="C35" s="45" t="s">
        <v>6</v>
      </c>
      <c r="D35" s="45" t="s">
        <v>5</v>
      </c>
      <c r="E35" s="84" t="s">
        <v>28</v>
      </c>
      <c r="F35" s="44" t="s">
        <v>27</v>
      </c>
      <c r="G35" s="89">
        <f>'MEMORIAL QUANT. CBUQ TV.5'!K49</f>
        <v>1182.72</v>
      </c>
      <c r="H35" s="46">
        <v>4.1500000000000004</v>
      </c>
      <c r="I35" s="46">
        <f t="shared" si="6"/>
        <v>5.2717450000000001</v>
      </c>
      <c r="J35" s="57">
        <f t="shared" si="7"/>
        <v>4908.2880000000005</v>
      </c>
      <c r="K35" s="56">
        <f t="shared" si="8"/>
        <v>6234.9982464000004</v>
      </c>
    </row>
    <row r="36" spans="1:11" ht="45" x14ac:dyDescent="0.25">
      <c r="A36" s="65" t="s">
        <v>26</v>
      </c>
      <c r="B36" s="2">
        <v>95290</v>
      </c>
      <c r="C36" s="2" t="s">
        <v>6</v>
      </c>
      <c r="D36" s="2" t="s">
        <v>5</v>
      </c>
      <c r="E36" s="77" t="s">
        <v>23</v>
      </c>
      <c r="F36" s="70" t="s">
        <v>136</v>
      </c>
      <c r="G36" s="89">
        <f>'MEMORIAL QUANT. CBUQ TV.5'!K50</f>
        <v>1217.4623999999999</v>
      </c>
      <c r="H36" s="46">
        <v>1.74</v>
      </c>
      <c r="I36" s="46">
        <f t="shared" si="6"/>
        <v>2.2103220000000001</v>
      </c>
      <c r="J36" s="57">
        <f t="shared" si="7"/>
        <v>2118.3845759999999</v>
      </c>
      <c r="K36" s="56">
        <f t="shared" si="8"/>
        <v>2690.9839268927999</v>
      </c>
    </row>
    <row r="37" spans="1:11" ht="30" x14ac:dyDescent="0.25">
      <c r="A37" s="70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70" t="s">
        <v>3</v>
      </c>
      <c r="G37" s="89">
        <f>'MEMORIAL QUANT. CBUQ TV.5'!K52</f>
        <v>0</v>
      </c>
      <c r="H37" s="46">
        <v>51.95</v>
      </c>
      <c r="I37" s="46">
        <f t="shared" si="6"/>
        <v>59.23339</v>
      </c>
      <c r="J37" s="57">
        <f t="shared" si="7"/>
        <v>0</v>
      </c>
      <c r="K37" s="56">
        <f t="shared" si="8"/>
        <v>0</v>
      </c>
    </row>
    <row r="38" spans="1:11" ht="165" x14ac:dyDescent="0.25">
      <c r="A38" s="82" t="s">
        <v>21</v>
      </c>
      <c r="B38" s="2">
        <v>90106</v>
      </c>
      <c r="C38" s="2" t="s">
        <v>6</v>
      </c>
      <c r="D38" s="2" t="s">
        <v>5</v>
      </c>
      <c r="E38" s="62" t="s">
        <v>152</v>
      </c>
      <c r="F38" s="70" t="s">
        <v>25</v>
      </c>
      <c r="G38" s="89">
        <f>'MEMORIAL QUANT. CBUQ TV.5'!K53</f>
        <v>0</v>
      </c>
      <c r="H38" s="91">
        <v>9.73</v>
      </c>
      <c r="I38" s="46">
        <f t="shared" si="6"/>
        <v>12.360019000000001</v>
      </c>
      <c r="J38" s="57">
        <f t="shared" si="7"/>
        <v>0</v>
      </c>
      <c r="K38" s="56">
        <f t="shared" si="8"/>
        <v>0</v>
      </c>
    </row>
    <row r="39" spans="1:11" ht="60" x14ac:dyDescent="0.25">
      <c r="A39" s="70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70" t="s">
        <v>25</v>
      </c>
      <c r="G39" s="89">
        <f>'MEMORIAL QUANT. CBUQ TV.5'!K54</f>
        <v>0</v>
      </c>
      <c r="H39" s="46">
        <v>4.1500000000000004</v>
      </c>
      <c r="I39" s="46">
        <f t="shared" si="6"/>
        <v>5.2717450000000001</v>
      </c>
      <c r="J39" s="57">
        <f t="shared" si="7"/>
        <v>0</v>
      </c>
      <c r="K39" s="56">
        <f t="shared" si="8"/>
        <v>0</v>
      </c>
    </row>
    <row r="40" spans="1:11" ht="90" x14ac:dyDescent="0.25">
      <c r="A40" s="70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70" t="s">
        <v>25</v>
      </c>
      <c r="G40" s="89">
        <f>'MEMORIAL QUANT. CBUQ TV.5'!K55</f>
        <v>0</v>
      </c>
      <c r="H40" s="46">
        <v>18.149999999999999</v>
      </c>
      <c r="I40" s="46">
        <f t="shared" si="6"/>
        <v>23.055944999999998</v>
      </c>
      <c r="J40" s="57">
        <f t="shared" si="7"/>
        <v>0</v>
      </c>
      <c r="K40" s="56">
        <f t="shared" si="8"/>
        <v>0</v>
      </c>
    </row>
    <row r="41" spans="1:11" ht="90" x14ac:dyDescent="0.25">
      <c r="A41" s="70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70" t="s">
        <v>3</v>
      </c>
      <c r="G41" s="89">
        <f>'MEMORIAL QUANT. CBUQ TV.5'!K56</f>
        <v>0</v>
      </c>
      <c r="H41" s="46">
        <v>35.08</v>
      </c>
      <c r="I41" s="46">
        <f t="shared" si="6"/>
        <v>44.562123999999997</v>
      </c>
      <c r="J41" s="57">
        <f t="shared" si="7"/>
        <v>0</v>
      </c>
      <c r="K41" s="56">
        <f t="shared" si="8"/>
        <v>0</v>
      </c>
    </row>
    <row r="42" spans="1:11" ht="45" x14ac:dyDescent="0.25">
      <c r="A42" s="70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3" t="s">
        <v>22</v>
      </c>
      <c r="G42" s="89">
        <f>'MEMORIAL QUANT. CBUQ TV.5'!K57</f>
        <v>0</v>
      </c>
      <c r="H42" s="46">
        <v>1.74</v>
      </c>
      <c r="I42" s="46">
        <f t="shared" si="6"/>
        <v>2.2103220000000001</v>
      </c>
      <c r="J42" s="57">
        <f t="shared" si="7"/>
        <v>0</v>
      </c>
      <c r="K42" s="56">
        <f t="shared" si="8"/>
        <v>0</v>
      </c>
    </row>
    <row r="43" spans="1:11" ht="30" x14ac:dyDescent="0.25">
      <c r="A43" s="70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70" t="s">
        <v>3</v>
      </c>
      <c r="G43" s="89">
        <f>'MEMORIAL QUANT. CBUQ TV.5'!K58</f>
        <v>0</v>
      </c>
      <c r="H43" s="46">
        <v>104.87</v>
      </c>
      <c r="I43" s="46">
        <f t="shared" si="6"/>
        <v>119.57277400000001</v>
      </c>
      <c r="J43" s="57">
        <f t="shared" si="7"/>
        <v>0</v>
      </c>
      <c r="K43" s="56">
        <f t="shared" si="8"/>
        <v>0</v>
      </c>
    </row>
    <row r="44" spans="1:11" ht="165" x14ac:dyDescent="0.25">
      <c r="A44" s="82" t="s">
        <v>7</v>
      </c>
      <c r="B44" s="2">
        <v>90106</v>
      </c>
      <c r="C44" s="2" t="s">
        <v>6</v>
      </c>
      <c r="D44" s="2" t="s">
        <v>5</v>
      </c>
      <c r="E44" s="63" t="s">
        <v>152</v>
      </c>
      <c r="F44" s="3" t="s">
        <v>25</v>
      </c>
      <c r="G44" s="89">
        <f>'MEMORIAL QUANT. CBUQ TV.5'!K59</f>
        <v>0</v>
      </c>
      <c r="H44" s="91">
        <v>9.73</v>
      </c>
      <c r="I44" s="46">
        <f t="shared" si="6"/>
        <v>12.360019000000001</v>
      </c>
      <c r="J44" s="57">
        <f t="shared" si="7"/>
        <v>0</v>
      </c>
      <c r="K44" s="56">
        <f t="shared" si="8"/>
        <v>0</v>
      </c>
    </row>
    <row r="45" spans="1:11" ht="60" x14ac:dyDescent="0.25">
      <c r="A45" s="70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70" t="s">
        <v>25</v>
      </c>
      <c r="G45" s="89">
        <f>'MEMORIAL QUANT. CBUQ TV.5'!K60</f>
        <v>0</v>
      </c>
      <c r="H45" s="46">
        <v>4.1500000000000004</v>
      </c>
      <c r="I45" s="46">
        <f t="shared" si="6"/>
        <v>5.2717450000000001</v>
      </c>
      <c r="J45" s="57">
        <f t="shared" si="7"/>
        <v>0</v>
      </c>
      <c r="K45" s="56">
        <f t="shared" si="8"/>
        <v>0</v>
      </c>
    </row>
    <row r="46" spans="1:11" ht="90" x14ac:dyDescent="0.25">
      <c r="A46" s="70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70" t="s">
        <v>25</v>
      </c>
      <c r="G46" s="89">
        <f>'MEMORIAL QUANT. CBUQ TV.5'!K61</f>
        <v>0</v>
      </c>
      <c r="H46" s="46">
        <v>18.149999999999999</v>
      </c>
      <c r="I46" s="46">
        <f t="shared" si="6"/>
        <v>23.055944999999998</v>
      </c>
      <c r="J46" s="57">
        <f t="shared" si="7"/>
        <v>0</v>
      </c>
      <c r="K46" s="56">
        <f t="shared" si="8"/>
        <v>0</v>
      </c>
    </row>
    <row r="47" spans="1:11" ht="90" x14ac:dyDescent="0.25">
      <c r="A47" s="70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70" t="s">
        <v>3</v>
      </c>
      <c r="G47" s="89">
        <f>'MEMORIAL QUANT. CBUQ TV.5'!K62</f>
        <v>0</v>
      </c>
      <c r="H47" s="46">
        <v>50.87</v>
      </c>
      <c r="I47" s="46">
        <f t="shared" si="6"/>
        <v>64.620160999999996</v>
      </c>
      <c r="J47" s="57">
        <f t="shared" si="7"/>
        <v>0</v>
      </c>
      <c r="K47" s="56">
        <f t="shared" si="8"/>
        <v>0</v>
      </c>
    </row>
    <row r="48" spans="1:11" ht="45" x14ac:dyDescent="0.25">
      <c r="A48" s="70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3" t="s">
        <v>22</v>
      </c>
      <c r="G48" s="89">
        <f>'MEMORIAL QUANT. CBUQ TV.5'!K63</f>
        <v>0</v>
      </c>
      <c r="H48" s="46">
        <v>1.74</v>
      </c>
      <c r="I48" s="46">
        <f t="shared" si="6"/>
        <v>2.2103220000000001</v>
      </c>
      <c r="J48" s="57">
        <f t="shared" si="7"/>
        <v>0</v>
      </c>
      <c r="K48" s="56">
        <f t="shared" si="8"/>
        <v>0</v>
      </c>
    </row>
    <row r="49" spans="1:11" ht="75" x14ac:dyDescent="0.25">
      <c r="A49" s="70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70" t="s">
        <v>14</v>
      </c>
      <c r="G49" s="89">
        <f>'MEMORIAL QUANT. CBUQ TV.5'!K64</f>
        <v>0</v>
      </c>
      <c r="H49" s="46">
        <v>647.98</v>
      </c>
      <c r="I49" s="46">
        <f t="shared" si="6"/>
        <v>823.12899400000003</v>
      </c>
      <c r="J49" s="57">
        <f t="shared" si="7"/>
        <v>0</v>
      </c>
      <c r="K49" s="56">
        <f t="shared" si="8"/>
        <v>0</v>
      </c>
    </row>
    <row r="50" spans="1:11" ht="75" x14ac:dyDescent="0.25">
      <c r="A50" s="70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70" t="s">
        <v>14</v>
      </c>
      <c r="G50" s="89">
        <f>'MEMORIAL QUANT. CBUQ TV.5'!K65</f>
        <v>0</v>
      </c>
      <c r="H50" s="46">
        <v>319.32</v>
      </c>
      <c r="I50" s="46">
        <f t="shared" si="6"/>
        <v>405.63219600000002</v>
      </c>
      <c r="J50" s="57">
        <f t="shared" si="7"/>
        <v>0</v>
      </c>
      <c r="K50" s="56">
        <f t="shared" si="8"/>
        <v>0</v>
      </c>
    </row>
    <row r="51" spans="1:11" ht="60" x14ac:dyDescent="0.25">
      <c r="A51" s="70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70" t="s">
        <v>14</v>
      </c>
      <c r="G51" s="89">
        <f>'MEMORIAL QUANT. CBUQ TV.5'!K66</f>
        <v>0</v>
      </c>
      <c r="H51" s="46">
        <v>431.62</v>
      </c>
      <c r="I51" s="46">
        <f t="shared" si="6"/>
        <v>492.13312400000001</v>
      </c>
      <c r="J51" s="57">
        <f t="shared" si="7"/>
        <v>0</v>
      </c>
      <c r="K51" s="56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6">
        <f>SUM(J32:J51)</f>
        <v>186157.89561600002</v>
      </c>
      <c r="K52" s="56">
        <f>SUM(K32:K51)</f>
        <v>236476.3748010048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61"/>
      <c r="J53" s="146">
        <f>J14+J21+J24+J30+J52</f>
        <v>495932.34620664001</v>
      </c>
      <c r="K53" s="147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61"/>
      <c r="J54" s="146">
        <f>K14+K21+K24+K30+K52</f>
        <v>629748.96225621982</v>
      </c>
      <c r="K54" s="147"/>
    </row>
  </sheetData>
  <sheetProtection algorithmName="SHA-512" hashValue="nHw0yo6ia+qp+Lmoni3YecgF857AxpmHteF4oDfs+z6YxBZ9hUA8T666nmZeYkXJaii9CAFivqz6r/rQyaFhJQ==" saltValue="9Kg/il7dCzzY9yQriWRhBQ==" spinCount="100000" sheet="1" objects="1" scenarios="1"/>
  <autoFilter ref="A8:K54"/>
  <mergeCells count="15">
    <mergeCell ref="A14:I14"/>
    <mergeCell ref="A21:I21"/>
    <mergeCell ref="A24:I24"/>
    <mergeCell ref="A30:I30"/>
    <mergeCell ref="A7:K7"/>
    <mergeCell ref="A1:J1"/>
    <mergeCell ref="A2:J2"/>
    <mergeCell ref="A3:J3"/>
    <mergeCell ref="I4:J4"/>
    <mergeCell ref="I5:J5"/>
    <mergeCell ref="A52:I52"/>
    <mergeCell ref="A53:H53"/>
    <mergeCell ref="J53:K53"/>
    <mergeCell ref="A54:H54"/>
    <mergeCell ref="J54:K54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6"/>
  <sheetViews>
    <sheetView view="pageBreakPreview" zoomScale="85" zoomScaleNormal="100" zoomScaleSheetLayoutView="85" workbookViewId="0">
      <selection activeCell="A4" sqref="A4"/>
    </sheetView>
  </sheetViews>
  <sheetFormatPr defaultRowHeight="15" x14ac:dyDescent="0.25"/>
  <cols>
    <col min="2" max="2" width="25.85546875" style="99" customWidth="1"/>
    <col min="3" max="3" width="13.5703125" customWidth="1"/>
    <col min="4" max="4" width="18.140625" customWidth="1"/>
    <col min="5" max="5" width="23" customWidth="1"/>
    <col min="6" max="6" width="14.140625" customWidth="1"/>
    <col min="7" max="8" width="12.85546875" customWidth="1"/>
    <col min="9" max="9" width="14" customWidth="1"/>
    <col min="10" max="10" width="17.42578125" customWidth="1"/>
    <col min="16" max="16" width="10" bestFit="1" customWidth="1"/>
  </cols>
  <sheetData>
    <row r="1" spans="1:13" ht="18.75" x14ac:dyDescent="0.25">
      <c r="A1" s="171" t="s">
        <v>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2"/>
    </row>
    <row r="2" spans="1:13" ht="18.75" x14ac:dyDescent="0.25">
      <c r="A2" s="144" t="s">
        <v>166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1:13" ht="18.75" x14ac:dyDescent="0.25">
      <c r="A3" s="144" t="s">
        <v>169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1:13" x14ac:dyDescent="0.25">
      <c r="A4" s="13"/>
      <c r="B4" s="98"/>
      <c r="C4" s="13"/>
      <c r="D4" s="13"/>
      <c r="E4" s="13"/>
      <c r="F4" s="13"/>
      <c r="G4" s="13"/>
      <c r="H4" s="13"/>
      <c r="I4" s="13"/>
      <c r="J4" s="13"/>
      <c r="K4" s="13"/>
      <c r="L4" s="68"/>
    </row>
    <row r="5" spans="1:13" ht="18.75" x14ac:dyDescent="0.25">
      <c r="A5" s="173" t="str">
        <f>'CBUQ NÃO DESONERADA TV.5'!A7:K7</f>
        <v>TV. 5 (Trecho:  Entre Rua Hermenegildo Alves e coordenada 1°32'6.02"S  47°6'24.48"O)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4"/>
    </row>
    <row r="6" spans="1:13" x14ac:dyDescent="0.25">
      <c r="A6" s="9" t="s">
        <v>93</v>
      </c>
      <c r="B6" s="182" t="s">
        <v>55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24"/>
    </row>
    <row r="7" spans="1:13" ht="45" x14ac:dyDescent="0.25">
      <c r="A7" s="183" t="s">
        <v>65</v>
      </c>
      <c r="B7" s="184" t="s">
        <v>61</v>
      </c>
      <c r="C7" s="71" t="s">
        <v>85</v>
      </c>
      <c r="D7" s="71" t="s">
        <v>84</v>
      </c>
      <c r="E7" s="28" t="s">
        <v>90</v>
      </c>
      <c r="F7" s="60" t="s">
        <v>101</v>
      </c>
      <c r="G7" s="28" t="s">
        <v>80</v>
      </c>
      <c r="H7" s="28" t="s">
        <v>81</v>
      </c>
      <c r="I7" s="169" t="s">
        <v>78</v>
      </c>
      <c r="J7" s="160" t="s">
        <v>71</v>
      </c>
      <c r="K7" s="161"/>
      <c r="L7" s="162"/>
      <c r="M7" s="23"/>
    </row>
    <row r="8" spans="1:13" x14ac:dyDescent="0.25">
      <c r="A8" s="183"/>
      <c r="B8" s="184"/>
      <c r="C8" s="28" t="s">
        <v>77</v>
      </c>
      <c r="D8" s="28" t="s">
        <v>77</v>
      </c>
      <c r="E8" s="28" t="s">
        <v>77</v>
      </c>
      <c r="F8" s="28" t="s">
        <v>102</v>
      </c>
      <c r="G8" s="28" t="s">
        <v>74</v>
      </c>
      <c r="H8" s="28" t="s">
        <v>89</v>
      </c>
      <c r="I8" s="169"/>
      <c r="J8" s="163"/>
      <c r="K8" s="164"/>
      <c r="L8" s="165"/>
      <c r="M8" s="23"/>
    </row>
    <row r="9" spans="1:13" ht="45.75" customHeight="1" x14ac:dyDescent="0.25">
      <c r="A9" s="1" t="s">
        <v>54</v>
      </c>
      <c r="B9" s="62" t="s">
        <v>53</v>
      </c>
      <c r="C9" s="87">
        <v>5.88</v>
      </c>
      <c r="D9" s="87">
        <v>1344</v>
      </c>
      <c r="E9" s="89"/>
      <c r="F9" s="89"/>
      <c r="G9" s="89"/>
      <c r="H9" s="89"/>
      <c r="I9" s="89">
        <f>C9*D9</f>
        <v>7902.72</v>
      </c>
      <c r="J9" s="166" t="s">
        <v>27</v>
      </c>
      <c r="K9" s="167"/>
      <c r="L9" s="168"/>
      <c r="M9" s="23"/>
    </row>
    <row r="10" spans="1:13" ht="97.5" customHeight="1" x14ac:dyDescent="0.25">
      <c r="A10" s="1" t="s">
        <v>52</v>
      </c>
      <c r="B10" s="62" t="s">
        <v>51</v>
      </c>
      <c r="C10" s="83">
        <f>C9</f>
        <v>5.88</v>
      </c>
      <c r="D10" s="83">
        <f>D9</f>
        <v>1344</v>
      </c>
      <c r="E10" s="87">
        <v>0.15</v>
      </c>
      <c r="F10" s="89"/>
      <c r="G10" s="89"/>
      <c r="H10" s="89"/>
      <c r="I10" s="89">
        <f>C10*D10*E10</f>
        <v>1185.4079999999999</v>
      </c>
      <c r="J10" s="166" t="s">
        <v>25</v>
      </c>
      <c r="K10" s="167"/>
      <c r="L10" s="168"/>
      <c r="M10" s="23"/>
    </row>
    <row r="11" spans="1:13" ht="100.5" customHeight="1" x14ac:dyDescent="0.25">
      <c r="A11" s="1" t="s">
        <v>95</v>
      </c>
      <c r="B11" s="62" t="s">
        <v>98</v>
      </c>
      <c r="C11" s="83">
        <f>C9</f>
        <v>5.88</v>
      </c>
      <c r="D11" s="83">
        <f>D9</f>
        <v>1344</v>
      </c>
      <c r="E11" s="83">
        <f>+E10</f>
        <v>0.15</v>
      </c>
      <c r="F11" s="89"/>
      <c r="G11" s="89"/>
      <c r="H11" s="89"/>
      <c r="I11" s="89">
        <f>C11*D11*E11</f>
        <v>1185.4079999999999</v>
      </c>
      <c r="J11" s="166" t="s">
        <v>25</v>
      </c>
      <c r="K11" s="167"/>
      <c r="L11" s="168"/>
      <c r="M11" s="23"/>
    </row>
    <row r="12" spans="1:13" ht="78.75" customHeight="1" x14ac:dyDescent="0.25">
      <c r="A12" s="1" t="s">
        <v>96</v>
      </c>
      <c r="B12" s="63" t="s">
        <v>107</v>
      </c>
      <c r="C12" s="89"/>
      <c r="D12" s="89"/>
      <c r="E12" s="89"/>
      <c r="F12" s="89">
        <v>1.6</v>
      </c>
      <c r="G12" s="89">
        <f>I11*F12</f>
        <v>1896.6527999999998</v>
      </c>
      <c r="H12" s="87">
        <v>2.76</v>
      </c>
      <c r="I12" s="89">
        <f>G12*H12</f>
        <v>5234.7617279999995</v>
      </c>
      <c r="J12" s="166" t="s">
        <v>108</v>
      </c>
      <c r="K12" s="167"/>
      <c r="L12" s="168"/>
      <c r="M12" s="23"/>
    </row>
    <row r="13" spans="1:13" x14ac:dyDescent="0.25">
      <c r="A13" s="9" t="s">
        <v>92</v>
      </c>
      <c r="B13" s="179" t="s">
        <v>91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1"/>
      <c r="M13" s="21"/>
    </row>
    <row r="14" spans="1:13" x14ac:dyDescent="0.25">
      <c r="A14" s="175" t="s">
        <v>65</v>
      </c>
      <c r="B14" s="177" t="s">
        <v>61</v>
      </c>
      <c r="C14" s="71" t="s">
        <v>85</v>
      </c>
      <c r="D14" s="71" t="s">
        <v>84</v>
      </c>
      <c r="E14" s="71" t="s">
        <v>90</v>
      </c>
      <c r="F14" s="71" t="s">
        <v>80</v>
      </c>
      <c r="G14" s="71" t="s">
        <v>81</v>
      </c>
      <c r="H14" s="175" t="s">
        <v>78</v>
      </c>
      <c r="I14" s="185" t="s">
        <v>71</v>
      </c>
      <c r="J14" s="186"/>
      <c r="K14" s="186"/>
      <c r="L14" s="187"/>
      <c r="M14" s="22"/>
    </row>
    <row r="15" spans="1:13" x14ac:dyDescent="0.25">
      <c r="A15" s="176"/>
      <c r="B15" s="178"/>
      <c r="C15" s="71" t="s">
        <v>77</v>
      </c>
      <c r="D15" s="71" t="s">
        <v>77</v>
      </c>
      <c r="E15" s="71" t="s">
        <v>77</v>
      </c>
      <c r="F15" s="71" t="s">
        <v>74</v>
      </c>
      <c r="G15" s="71" t="s">
        <v>89</v>
      </c>
      <c r="H15" s="176"/>
      <c r="I15" s="188"/>
      <c r="J15" s="189"/>
      <c r="K15" s="189"/>
      <c r="L15" s="190"/>
      <c r="M15" s="21"/>
    </row>
    <row r="16" spans="1:13" ht="30" x14ac:dyDescent="0.25">
      <c r="A16" s="1" t="s">
        <v>49</v>
      </c>
      <c r="B16" s="63" t="s">
        <v>100</v>
      </c>
      <c r="C16" s="101">
        <f>+C9-(2*(C46+C47))</f>
        <v>5</v>
      </c>
      <c r="D16" s="101">
        <f>+D9</f>
        <v>1344</v>
      </c>
      <c r="E16" s="89"/>
      <c r="F16" s="89"/>
      <c r="G16" s="89"/>
      <c r="H16" s="89">
        <f>C16*D16</f>
        <v>6720</v>
      </c>
      <c r="I16" s="166" t="s">
        <v>27</v>
      </c>
      <c r="J16" s="167"/>
      <c r="K16" s="167"/>
      <c r="L16" s="168"/>
      <c r="M16" s="21"/>
    </row>
    <row r="17" spans="1:14" ht="90" x14ac:dyDescent="0.25">
      <c r="A17" s="1" t="s">
        <v>48</v>
      </c>
      <c r="B17" s="63" t="s">
        <v>103</v>
      </c>
      <c r="C17" s="89"/>
      <c r="D17" s="89"/>
      <c r="E17" s="89"/>
      <c r="F17" s="89">
        <f>(0.0012)*H16</f>
        <v>8.0640000000000001</v>
      </c>
      <c r="G17" s="87">
        <v>72</v>
      </c>
      <c r="H17" s="89">
        <f>F17*G17</f>
        <v>580.60799999999995</v>
      </c>
      <c r="I17" s="166" t="s">
        <v>99</v>
      </c>
      <c r="J17" s="167"/>
      <c r="K17" s="167"/>
      <c r="L17" s="168"/>
    </row>
    <row r="18" spans="1:14" ht="75" x14ac:dyDescent="0.25">
      <c r="A18" s="1" t="s">
        <v>47</v>
      </c>
      <c r="B18" s="62" t="s">
        <v>46</v>
      </c>
      <c r="C18" s="83">
        <f>C16</f>
        <v>5</v>
      </c>
      <c r="D18" s="83">
        <f>D16</f>
        <v>1344</v>
      </c>
      <c r="E18" s="89">
        <v>0.05</v>
      </c>
      <c r="F18" s="89"/>
      <c r="G18" s="89"/>
      <c r="H18" s="89">
        <f>C18*D18*E18</f>
        <v>336</v>
      </c>
      <c r="I18" s="166" t="s">
        <v>25</v>
      </c>
      <c r="J18" s="167"/>
      <c r="K18" s="167"/>
      <c r="L18" s="168"/>
      <c r="N18" s="20"/>
    </row>
    <row r="19" spans="1:14" ht="60" x14ac:dyDescent="0.25">
      <c r="A19" s="1" t="s">
        <v>45</v>
      </c>
      <c r="B19" s="63" t="s">
        <v>44</v>
      </c>
      <c r="C19" s="89"/>
      <c r="D19" s="89"/>
      <c r="E19" s="89"/>
      <c r="F19" s="89">
        <f>H18</f>
        <v>336</v>
      </c>
      <c r="G19" s="87">
        <f>G17</f>
        <v>72</v>
      </c>
      <c r="H19" s="89">
        <f>F19*G19</f>
        <v>24192</v>
      </c>
      <c r="I19" s="166" t="s">
        <v>110</v>
      </c>
      <c r="J19" s="167"/>
      <c r="K19" s="167"/>
      <c r="L19" s="168"/>
    </row>
    <row r="20" spans="1:14" x14ac:dyDescent="0.25">
      <c r="A20" s="195" t="s">
        <v>65</v>
      </c>
      <c r="B20" s="205" t="s">
        <v>61</v>
      </c>
      <c r="C20" s="28" t="s">
        <v>85</v>
      </c>
      <c r="D20" s="28" t="s">
        <v>112</v>
      </c>
      <c r="E20" s="28" t="s">
        <v>90</v>
      </c>
      <c r="F20" s="28" t="s">
        <v>82</v>
      </c>
      <c r="G20" s="207" t="s">
        <v>78</v>
      </c>
      <c r="H20" s="208"/>
      <c r="I20" s="160" t="s">
        <v>71</v>
      </c>
      <c r="J20" s="161"/>
      <c r="K20" s="161"/>
      <c r="L20" s="162"/>
    </row>
    <row r="21" spans="1:14" x14ac:dyDescent="0.25">
      <c r="A21" s="196"/>
      <c r="B21" s="206"/>
      <c r="C21" s="28" t="s">
        <v>77</v>
      </c>
      <c r="D21" s="28" t="s">
        <v>77</v>
      </c>
      <c r="E21" s="28" t="s">
        <v>77</v>
      </c>
      <c r="F21" s="28" t="s">
        <v>71</v>
      </c>
      <c r="G21" s="209"/>
      <c r="H21" s="210"/>
      <c r="I21" s="163"/>
      <c r="J21" s="164"/>
      <c r="K21" s="164"/>
      <c r="L21" s="165"/>
    </row>
    <row r="22" spans="1:14" ht="89.25" customHeight="1" x14ac:dyDescent="0.25">
      <c r="A22" s="1" t="s">
        <v>43</v>
      </c>
      <c r="B22" s="62" t="s">
        <v>111</v>
      </c>
      <c r="C22" s="89">
        <f>C9</f>
        <v>5.88</v>
      </c>
      <c r="D22" s="83">
        <v>0.3</v>
      </c>
      <c r="E22" s="89">
        <v>0.12</v>
      </c>
      <c r="F22" s="87">
        <v>2</v>
      </c>
      <c r="G22" s="211">
        <f>C22*D22*E22*F22</f>
        <v>0.42336000000000001</v>
      </c>
      <c r="H22" s="212"/>
      <c r="I22" s="166" t="s">
        <v>25</v>
      </c>
      <c r="J22" s="167"/>
      <c r="K22" s="167"/>
      <c r="L22" s="168"/>
    </row>
    <row r="23" spans="1:14" x14ac:dyDescent="0.25">
      <c r="A23" s="9" t="s">
        <v>88</v>
      </c>
      <c r="B23" s="158" t="s">
        <v>42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</row>
    <row r="24" spans="1:14" x14ac:dyDescent="0.25">
      <c r="A24" s="191" t="s">
        <v>65</v>
      </c>
      <c r="B24" s="192" t="s">
        <v>61</v>
      </c>
      <c r="C24" s="169" t="s">
        <v>114</v>
      </c>
      <c r="D24" s="169"/>
      <c r="E24" s="169" t="s">
        <v>115</v>
      </c>
      <c r="F24" s="169"/>
      <c r="G24" s="28" t="s">
        <v>112</v>
      </c>
      <c r="H24" s="28" t="s">
        <v>82</v>
      </c>
      <c r="I24" s="169" t="s">
        <v>78</v>
      </c>
      <c r="J24" s="160" t="s">
        <v>71</v>
      </c>
      <c r="K24" s="161"/>
      <c r="L24" s="162"/>
    </row>
    <row r="25" spans="1:14" x14ac:dyDescent="0.25">
      <c r="A25" s="191"/>
      <c r="B25" s="192"/>
      <c r="C25" s="169" t="s">
        <v>77</v>
      </c>
      <c r="D25" s="169"/>
      <c r="E25" s="169" t="s">
        <v>77</v>
      </c>
      <c r="F25" s="169"/>
      <c r="G25" s="28" t="s">
        <v>77</v>
      </c>
      <c r="H25" s="28" t="s">
        <v>71</v>
      </c>
      <c r="I25" s="169"/>
      <c r="J25" s="163"/>
      <c r="K25" s="164"/>
      <c r="L25" s="165"/>
    </row>
    <row r="26" spans="1:14" ht="125.25" customHeight="1" x14ac:dyDescent="0.25">
      <c r="A26" s="64" t="s">
        <v>41</v>
      </c>
      <c r="B26" s="62" t="s">
        <v>113</v>
      </c>
      <c r="C26" s="170">
        <v>2.2000000000000002</v>
      </c>
      <c r="D26" s="170"/>
      <c r="E26" s="170">
        <v>1.2</v>
      </c>
      <c r="F26" s="170"/>
      <c r="G26" s="100">
        <v>1.2</v>
      </c>
      <c r="H26" s="87">
        <v>14</v>
      </c>
      <c r="I26" s="27">
        <f>(((C26+E26)*G26)/2)*H26</f>
        <v>28.560000000000002</v>
      </c>
      <c r="J26" s="166" t="s">
        <v>27</v>
      </c>
      <c r="K26" s="167"/>
      <c r="L26" s="168"/>
    </row>
    <row r="27" spans="1:14" x14ac:dyDescent="0.25">
      <c r="A27" s="9" t="s">
        <v>87</v>
      </c>
      <c r="B27" s="158" t="s">
        <v>40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</row>
    <row r="28" spans="1:14" x14ac:dyDescent="0.25">
      <c r="A28" s="191" t="s">
        <v>65</v>
      </c>
      <c r="B28" s="192" t="s">
        <v>61</v>
      </c>
      <c r="C28" s="28" t="s">
        <v>85</v>
      </c>
      <c r="D28" s="28" t="s">
        <v>84</v>
      </c>
      <c r="E28" s="28" t="s">
        <v>119</v>
      </c>
      <c r="F28" s="28" t="s">
        <v>82</v>
      </c>
      <c r="G28" s="169" t="s">
        <v>78</v>
      </c>
      <c r="H28" s="160" t="s">
        <v>71</v>
      </c>
      <c r="I28" s="161"/>
      <c r="J28" s="161"/>
      <c r="K28" s="161"/>
      <c r="L28" s="162"/>
    </row>
    <row r="29" spans="1:14" x14ac:dyDescent="0.25">
      <c r="A29" s="191"/>
      <c r="B29" s="192"/>
      <c r="C29" s="28" t="s">
        <v>77</v>
      </c>
      <c r="D29" s="28" t="s">
        <v>77</v>
      </c>
      <c r="E29" s="28" t="s">
        <v>76</v>
      </c>
      <c r="F29" s="28" t="s">
        <v>76</v>
      </c>
      <c r="G29" s="169"/>
      <c r="H29" s="163"/>
      <c r="I29" s="164"/>
      <c r="J29" s="164"/>
      <c r="K29" s="164"/>
      <c r="L29" s="165"/>
    </row>
    <row r="30" spans="1:14" ht="90" x14ac:dyDescent="0.25">
      <c r="A30" s="5" t="s">
        <v>116</v>
      </c>
      <c r="B30" s="62" t="s">
        <v>118</v>
      </c>
      <c r="C30" s="94">
        <v>0.1</v>
      </c>
      <c r="D30" s="94">
        <f>D9</f>
        <v>1344</v>
      </c>
      <c r="E30" s="94" t="s">
        <v>120</v>
      </c>
      <c r="F30" s="86">
        <v>3</v>
      </c>
      <c r="G30" s="94">
        <f>C30*D30*F30</f>
        <v>403.20000000000005</v>
      </c>
      <c r="H30" s="213" t="s">
        <v>27</v>
      </c>
      <c r="I30" s="214"/>
      <c r="J30" s="214"/>
      <c r="K30" s="214"/>
      <c r="L30" s="215"/>
    </row>
    <row r="31" spans="1:14" ht="75" x14ac:dyDescent="0.25">
      <c r="A31" s="1" t="s">
        <v>117</v>
      </c>
      <c r="B31" s="62" t="s">
        <v>121</v>
      </c>
      <c r="C31" s="83">
        <v>0.4</v>
      </c>
      <c r="D31" s="83">
        <v>3</v>
      </c>
      <c r="E31" s="83">
        <f>C9/(2*C31)</f>
        <v>7.35</v>
      </c>
      <c r="F31" s="100">
        <f>ROUNDUP(H26/2,0)</f>
        <v>7</v>
      </c>
      <c r="G31" s="89">
        <f>C31*D31*E31*F31</f>
        <v>61.74</v>
      </c>
      <c r="H31" s="166" t="s">
        <v>27</v>
      </c>
      <c r="I31" s="167"/>
      <c r="J31" s="167"/>
      <c r="K31" s="167"/>
      <c r="L31" s="168"/>
    </row>
    <row r="32" spans="1:14" ht="45" x14ac:dyDescent="0.25">
      <c r="A32" s="1" t="s">
        <v>38</v>
      </c>
      <c r="B32" s="93" t="s">
        <v>122</v>
      </c>
      <c r="C32" s="83">
        <v>0.4</v>
      </c>
      <c r="D32" s="100">
        <f>+E26</f>
        <v>1.2</v>
      </c>
      <c r="E32" s="83" t="s">
        <v>120</v>
      </c>
      <c r="F32" s="83">
        <f>H26</f>
        <v>14</v>
      </c>
      <c r="G32" s="89">
        <f>(D32/C32)*F32</f>
        <v>41.999999999999993</v>
      </c>
      <c r="H32" s="166" t="s">
        <v>27</v>
      </c>
      <c r="I32" s="167"/>
      <c r="J32" s="167"/>
      <c r="K32" s="167"/>
      <c r="L32" s="168"/>
    </row>
    <row r="33" spans="1:15" x14ac:dyDescent="0.25">
      <c r="A33" s="195" t="s">
        <v>37</v>
      </c>
      <c r="B33" s="199" t="s">
        <v>61</v>
      </c>
      <c r="C33" s="197" t="s">
        <v>123</v>
      </c>
      <c r="D33" s="197"/>
      <c r="E33" s="198" t="s">
        <v>82</v>
      </c>
      <c r="F33" s="198"/>
      <c r="G33" s="195" t="s">
        <v>78</v>
      </c>
      <c r="H33" s="160" t="s">
        <v>71</v>
      </c>
      <c r="I33" s="161"/>
      <c r="J33" s="161"/>
      <c r="K33" s="161"/>
      <c r="L33" s="162"/>
    </row>
    <row r="34" spans="1:15" x14ac:dyDescent="0.25">
      <c r="A34" s="196"/>
      <c r="B34" s="200"/>
      <c r="C34" s="201" t="s">
        <v>27</v>
      </c>
      <c r="D34" s="202"/>
      <c r="E34" s="203" t="s">
        <v>76</v>
      </c>
      <c r="F34" s="204"/>
      <c r="G34" s="196"/>
      <c r="H34" s="163"/>
      <c r="I34" s="164"/>
      <c r="J34" s="164"/>
      <c r="K34" s="164"/>
      <c r="L34" s="165"/>
    </row>
    <row r="35" spans="1:15" ht="75" x14ac:dyDescent="0.25">
      <c r="A35" s="1" t="s">
        <v>124</v>
      </c>
      <c r="B35" s="62" t="s">
        <v>127</v>
      </c>
      <c r="C35" s="216">
        <v>0.3</v>
      </c>
      <c r="D35" s="217"/>
      <c r="E35" s="193">
        <v>1</v>
      </c>
      <c r="F35" s="194"/>
      <c r="G35" s="89">
        <f>+C35*E35</f>
        <v>0.3</v>
      </c>
      <c r="H35" s="166" t="s">
        <v>27</v>
      </c>
      <c r="I35" s="167"/>
      <c r="J35" s="167"/>
      <c r="K35" s="167"/>
      <c r="L35" s="168"/>
    </row>
    <row r="36" spans="1:15" ht="60" x14ac:dyDescent="0.25">
      <c r="A36" s="1" t="s">
        <v>125</v>
      </c>
      <c r="B36" s="62" t="s">
        <v>128</v>
      </c>
      <c r="C36" s="216">
        <v>0.13</v>
      </c>
      <c r="D36" s="217"/>
      <c r="E36" s="193">
        <v>1</v>
      </c>
      <c r="F36" s="194"/>
      <c r="G36" s="89">
        <f t="shared" ref="G36:G38" si="0">+C36*E36</f>
        <v>0.13</v>
      </c>
      <c r="H36" s="166" t="s">
        <v>27</v>
      </c>
      <c r="I36" s="167"/>
      <c r="J36" s="167"/>
      <c r="K36" s="167"/>
      <c r="L36" s="168"/>
    </row>
    <row r="37" spans="1:15" ht="75" x14ac:dyDescent="0.25">
      <c r="A37" s="1" t="s">
        <v>126</v>
      </c>
      <c r="B37" s="62" t="s">
        <v>129</v>
      </c>
      <c r="C37" s="216">
        <v>0.2</v>
      </c>
      <c r="D37" s="217"/>
      <c r="E37" s="193"/>
      <c r="F37" s="194"/>
      <c r="G37" s="89">
        <f t="shared" si="0"/>
        <v>0</v>
      </c>
      <c r="H37" s="166" t="s">
        <v>27</v>
      </c>
      <c r="I37" s="167"/>
      <c r="J37" s="167"/>
      <c r="K37" s="167"/>
      <c r="L37" s="168"/>
    </row>
    <row r="38" spans="1:15" ht="75" x14ac:dyDescent="0.25">
      <c r="A38" s="1" t="s">
        <v>131</v>
      </c>
      <c r="B38" s="62" t="s">
        <v>130</v>
      </c>
      <c r="C38" s="216">
        <v>0.125</v>
      </c>
      <c r="D38" s="217"/>
      <c r="E38" s="193">
        <f>F31</f>
        <v>7</v>
      </c>
      <c r="F38" s="194"/>
      <c r="G38" s="89">
        <f t="shared" si="0"/>
        <v>0.875</v>
      </c>
      <c r="H38" s="166" t="s">
        <v>27</v>
      </c>
      <c r="I38" s="167"/>
      <c r="J38" s="167"/>
      <c r="K38" s="167"/>
      <c r="L38" s="168"/>
    </row>
    <row r="39" spans="1:15" x14ac:dyDescent="0.25">
      <c r="A39" s="195" t="s">
        <v>132</v>
      </c>
      <c r="B39" s="199" t="s">
        <v>61</v>
      </c>
      <c r="C39" s="201" t="s">
        <v>112</v>
      </c>
      <c r="D39" s="202"/>
      <c r="E39" s="203" t="s">
        <v>82</v>
      </c>
      <c r="F39" s="204"/>
      <c r="G39" s="195" t="s">
        <v>78</v>
      </c>
      <c r="H39" s="160" t="s">
        <v>71</v>
      </c>
      <c r="I39" s="161"/>
      <c r="J39" s="161"/>
      <c r="K39" s="161"/>
      <c r="L39" s="162"/>
    </row>
    <row r="40" spans="1:15" x14ac:dyDescent="0.25">
      <c r="A40" s="196"/>
      <c r="B40" s="200"/>
      <c r="C40" s="201" t="s">
        <v>77</v>
      </c>
      <c r="D40" s="202"/>
      <c r="E40" s="203" t="s">
        <v>71</v>
      </c>
      <c r="F40" s="204"/>
      <c r="G40" s="196"/>
      <c r="H40" s="163"/>
      <c r="I40" s="164"/>
      <c r="J40" s="164"/>
      <c r="K40" s="164"/>
      <c r="L40" s="165"/>
    </row>
    <row r="41" spans="1:15" ht="60" x14ac:dyDescent="0.25">
      <c r="A41" s="1" t="s">
        <v>133</v>
      </c>
      <c r="B41" s="92" t="s">
        <v>153</v>
      </c>
      <c r="C41" s="216">
        <v>2.8</v>
      </c>
      <c r="D41" s="217"/>
      <c r="E41" s="216">
        <f>SUM(E35:F38)</f>
        <v>9</v>
      </c>
      <c r="F41" s="217"/>
      <c r="G41" s="89">
        <f>C41*E41</f>
        <v>25.2</v>
      </c>
      <c r="H41" s="166" t="s">
        <v>3</v>
      </c>
      <c r="I41" s="167"/>
      <c r="J41" s="167"/>
      <c r="K41" s="167"/>
      <c r="L41" s="168"/>
    </row>
    <row r="42" spans="1:15" x14ac:dyDescent="0.25">
      <c r="A42" s="9" t="s">
        <v>86</v>
      </c>
      <c r="B42" s="158" t="s">
        <v>35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O42" s="11"/>
    </row>
    <row r="43" spans="1:15" ht="30" x14ac:dyDescent="0.25">
      <c r="A43" s="191" t="s">
        <v>65</v>
      </c>
      <c r="B43" s="192" t="s">
        <v>61</v>
      </c>
      <c r="C43" s="28" t="s">
        <v>85</v>
      </c>
      <c r="D43" s="28" t="s">
        <v>84</v>
      </c>
      <c r="E43" s="28" t="s">
        <v>83</v>
      </c>
      <c r="F43" s="28" t="s">
        <v>82</v>
      </c>
      <c r="G43" s="28" t="s">
        <v>81</v>
      </c>
      <c r="H43" s="60" t="s">
        <v>80</v>
      </c>
      <c r="I43" s="60" t="s">
        <v>79</v>
      </c>
      <c r="J43" s="159" t="s">
        <v>104</v>
      </c>
      <c r="K43" s="169" t="s">
        <v>78</v>
      </c>
      <c r="L43" s="169" t="s">
        <v>71</v>
      </c>
      <c r="M43" s="19"/>
    </row>
    <row r="44" spans="1:15" x14ac:dyDescent="0.25">
      <c r="A44" s="191"/>
      <c r="B44" s="192"/>
      <c r="C44" s="28" t="s">
        <v>77</v>
      </c>
      <c r="D44" s="28" t="s">
        <v>77</v>
      </c>
      <c r="E44" s="28" t="s">
        <v>77</v>
      </c>
      <c r="F44" s="28" t="s">
        <v>76</v>
      </c>
      <c r="G44" s="28" t="s">
        <v>75</v>
      </c>
      <c r="H44" s="28" t="s">
        <v>74</v>
      </c>
      <c r="I44" s="28" t="s">
        <v>73</v>
      </c>
      <c r="J44" s="159"/>
      <c r="K44" s="169"/>
      <c r="L44" s="169"/>
    </row>
    <row r="45" spans="1:15" x14ac:dyDescent="0.25">
      <c r="A45" s="218" t="s">
        <v>134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20"/>
    </row>
    <row r="46" spans="1:15" ht="60" x14ac:dyDescent="0.25">
      <c r="A46" s="64" t="s">
        <v>34</v>
      </c>
      <c r="B46" s="62" t="s">
        <v>33</v>
      </c>
      <c r="C46" s="89">
        <v>0.14000000000000001</v>
      </c>
      <c r="D46" s="87">
        <f>2*D9</f>
        <v>2688</v>
      </c>
      <c r="E46" s="89" t="s">
        <v>120</v>
      </c>
      <c r="F46" s="89" t="s">
        <v>120</v>
      </c>
      <c r="G46" s="89" t="s">
        <v>120</v>
      </c>
      <c r="H46" s="89" t="s">
        <v>120</v>
      </c>
      <c r="I46" s="96" t="s">
        <v>120</v>
      </c>
      <c r="J46" s="96" t="s">
        <v>120</v>
      </c>
      <c r="K46" s="89">
        <f>D46</f>
        <v>2688</v>
      </c>
      <c r="L46" s="1" t="s">
        <v>3</v>
      </c>
    </row>
    <row r="47" spans="1:15" ht="60" x14ac:dyDescent="0.25">
      <c r="A47" s="64" t="s">
        <v>32</v>
      </c>
      <c r="B47" s="62" t="s">
        <v>31</v>
      </c>
      <c r="C47" s="89">
        <v>0.3</v>
      </c>
      <c r="D47" s="87">
        <f>D46</f>
        <v>2688</v>
      </c>
      <c r="E47" s="89" t="s">
        <v>120</v>
      </c>
      <c r="F47" s="89" t="s">
        <v>120</v>
      </c>
      <c r="G47" s="89" t="s">
        <v>120</v>
      </c>
      <c r="H47" s="89" t="s">
        <v>120</v>
      </c>
      <c r="I47" s="89" t="s">
        <v>120</v>
      </c>
      <c r="J47" s="89" t="s">
        <v>120</v>
      </c>
      <c r="K47" s="89">
        <f>D47</f>
        <v>2688</v>
      </c>
      <c r="L47" s="1" t="s">
        <v>3</v>
      </c>
    </row>
    <row r="48" spans="1:15" ht="195" x14ac:dyDescent="0.25">
      <c r="A48" s="64" t="s">
        <v>30</v>
      </c>
      <c r="B48" s="62" t="s">
        <v>151</v>
      </c>
      <c r="C48" s="83">
        <f>C47+C46</f>
        <v>0.44</v>
      </c>
      <c r="D48" s="83">
        <f>D47</f>
        <v>2688</v>
      </c>
      <c r="E48" s="83">
        <v>0.15</v>
      </c>
      <c r="F48" s="89" t="s">
        <v>120</v>
      </c>
      <c r="G48" s="89" t="s">
        <v>120</v>
      </c>
      <c r="H48" s="89" t="s">
        <v>120</v>
      </c>
      <c r="I48" s="89" t="s">
        <v>120</v>
      </c>
      <c r="J48" s="89" t="s">
        <v>120</v>
      </c>
      <c r="K48" s="89">
        <f>C48*D48*E48</f>
        <v>177.40799999999999</v>
      </c>
      <c r="L48" s="1" t="s">
        <v>25</v>
      </c>
    </row>
    <row r="49" spans="1:12" ht="60" x14ac:dyDescent="0.25">
      <c r="A49" s="64" t="s">
        <v>29</v>
      </c>
      <c r="B49" s="62" t="s">
        <v>28</v>
      </c>
      <c r="C49" s="83">
        <f>C48</f>
        <v>0.44</v>
      </c>
      <c r="D49" s="83">
        <f>D48</f>
        <v>2688</v>
      </c>
      <c r="E49" s="89" t="s">
        <v>120</v>
      </c>
      <c r="F49" s="89" t="s">
        <v>120</v>
      </c>
      <c r="G49" s="89" t="s">
        <v>120</v>
      </c>
      <c r="H49" s="89" t="s">
        <v>120</v>
      </c>
      <c r="I49" s="89" t="s">
        <v>120</v>
      </c>
      <c r="J49" s="89" t="s">
        <v>120</v>
      </c>
      <c r="K49" s="95">
        <f>C49*D49</f>
        <v>1182.72</v>
      </c>
      <c r="L49" s="73" t="s">
        <v>27</v>
      </c>
    </row>
    <row r="50" spans="1:12" ht="60" x14ac:dyDescent="0.25">
      <c r="A50" s="64" t="s">
        <v>26</v>
      </c>
      <c r="B50" s="62" t="s">
        <v>135</v>
      </c>
      <c r="C50" s="83"/>
      <c r="D50" s="83"/>
      <c r="E50" s="89"/>
      <c r="F50" s="89"/>
      <c r="G50" s="87">
        <v>5.49</v>
      </c>
      <c r="H50" s="89">
        <f>K48*J50</f>
        <v>221.76</v>
      </c>
      <c r="I50" s="89"/>
      <c r="J50" s="89">
        <v>1.25</v>
      </c>
      <c r="K50" s="95">
        <f>G50*H50</f>
        <v>1217.4623999999999</v>
      </c>
      <c r="L50" s="73" t="s">
        <v>136</v>
      </c>
    </row>
    <row r="51" spans="1:12" x14ac:dyDescent="0.25">
      <c r="A51" s="201" t="s">
        <v>137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02"/>
    </row>
    <row r="52" spans="1:12" ht="45" x14ac:dyDescent="0.25">
      <c r="A52" s="74" t="s">
        <v>24</v>
      </c>
      <c r="B52" s="93" t="s">
        <v>9</v>
      </c>
      <c r="C52" s="76" t="s">
        <v>120</v>
      </c>
      <c r="D52" s="86"/>
      <c r="E52" s="76" t="s">
        <v>120</v>
      </c>
      <c r="F52" s="76" t="s">
        <v>120</v>
      </c>
      <c r="G52" s="76" t="s">
        <v>120</v>
      </c>
      <c r="H52" s="76">
        <f>D52*I52</f>
        <v>0</v>
      </c>
      <c r="I52" s="76">
        <v>0.13</v>
      </c>
      <c r="J52" s="76"/>
      <c r="K52" s="76">
        <f>D52</f>
        <v>0</v>
      </c>
      <c r="L52" s="75" t="s">
        <v>3</v>
      </c>
    </row>
    <row r="53" spans="1:12" ht="225" x14ac:dyDescent="0.25">
      <c r="A53" s="74" t="s">
        <v>21</v>
      </c>
      <c r="B53" s="93" t="s">
        <v>154</v>
      </c>
      <c r="C53" s="76">
        <v>0.9</v>
      </c>
      <c r="D53" s="76">
        <f>D52</f>
        <v>0</v>
      </c>
      <c r="E53" s="76">
        <v>1</v>
      </c>
      <c r="F53" s="76" t="s">
        <v>120</v>
      </c>
      <c r="G53" s="76" t="s">
        <v>120</v>
      </c>
      <c r="H53" s="76" t="s">
        <v>120</v>
      </c>
      <c r="I53" s="76" t="s">
        <v>120</v>
      </c>
      <c r="J53" s="76" t="s">
        <v>120</v>
      </c>
      <c r="K53" s="76">
        <f>C53*D53*E53</f>
        <v>0</v>
      </c>
      <c r="L53" s="75" t="s">
        <v>25</v>
      </c>
    </row>
    <row r="54" spans="1:12" ht="75" x14ac:dyDescent="0.25">
      <c r="A54" s="74" t="s">
        <v>18</v>
      </c>
      <c r="B54" s="93" t="s">
        <v>158</v>
      </c>
      <c r="C54" s="76">
        <v>0.9</v>
      </c>
      <c r="D54" s="76">
        <f>D52</f>
        <v>0</v>
      </c>
      <c r="E54" s="76" t="s">
        <v>120</v>
      </c>
      <c r="F54" s="76" t="s">
        <v>120</v>
      </c>
      <c r="G54" s="76" t="s">
        <v>120</v>
      </c>
      <c r="H54" s="76" t="s">
        <v>120</v>
      </c>
      <c r="I54" s="76" t="s">
        <v>120</v>
      </c>
      <c r="J54" s="76" t="s">
        <v>120</v>
      </c>
      <c r="K54" s="76">
        <f>C54*D54</f>
        <v>0</v>
      </c>
      <c r="L54" s="75" t="s">
        <v>25</v>
      </c>
    </row>
    <row r="55" spans="1:12" ht="105" x14ac:dyDescent="0.25">
      <c r="A55" s="64" t="s">
        <v>16</v>
      </c>
      <c r="B55" s="93" t="s">
        <v>159</v>
      </c>
      <c r="C55" s="83">
        <v>0.9</v>
      </c>
      <c r="D55" s="83">
        <f>D53</f>
        <v>0</v>
      </c>
      <c r="E55" s="83">
        <f>E53</f>
        <v>1</v>
      </c>
      <c r="F55" s="89" t="s">
        <v>120</v>
      </c>
      <c r="G55" s="89" t="s">
        <v>120</v>
      </c>
      <c r="H55" s="89" t="s">
        <v>120</v>
      </c>
      <c r="I55" s="89" t="s">
        <v>120</v>
      </c>
      <c r="J55" s="89" t="s">
        <v>120</v>
      </c>
      <c r="K55" s="95">
        <f>K53-H52</f>
        <v>0</v>
      </c>
      <c r="L55" s="73" t="s">
        <v>25</v>
      </c>
    </row>
    <row r="56" spans="1:12" ht="120" x14ac:dyDescent="0.25">
      <c r="A56" s="64" t="s">
        <v>13</v>
      </c>
      <c r="B56" s="93" t="s">
        <v>160</v>
      </c>
      <c r="C56" s="83" t="s">
        <v>120</v>
      </c>
      <c r="D56" s="83">
        <f>D52</f>
        <v>0</v>
      </c>
      <c r="E56" s="83" t="s">
        <v>120</v>
      </c>
      <c r="F56" s="89" t="s">
        <v>120</v>
      </c>
      <c r="G56" s="89" t="s">
        <v>120</v>
      </c>
      <c r="H56" s="89" t="s">
        <v>120</v>
      </c>
      <c r="I56" s="89" t="s">
        <v>120</v>
      </c>
      <c r="J56" s="89" t="s">
        <v>120</v>
      </c>
      <c r="K56" s="95">
        <f>D56</f>
        <v>0</v>
      </c>
      <c r="L56" s="73" t="s">
        <v>3</v>
      </c>
    </row>
    <row r="57" spans="1:12" ht="60" x14ac:dyDescent="0.25">
      <c r="A57" s="64" t="s">
        <v>11</v>
      </c>
      <c r="B57" s="63" t="s">
        <v>161</v>
      </c>
      <c r="C57" s="89" t="s">
        <v>120</v>
      </c>
      <c r="D57" s="89" t="s">
        <v>120</v>
      </c>
      <c r="E57" s="89" t="s">
        <v>120</v>
      </c>
      <c r="F57" s="89" t="s">
        <v>120</v>
      </c>
      <c r="G57" s="87"/>
      <c r="H57" s="89">
        <f>H52</f>
        <v>0</v>
      </c>
      <c r="I57" s="89" t="s">
        <v>120</v>
      </c>
      <c r="J57" s="89">
        <v>1.25</v>
      </c>
      <c r="K57" s="89">
        <f>G57*H57*J57</f>
        <v>0</v>
      </c>
      <c r="L57" s="1" t="s">
        <v>72</v>
      </c>
    </row>
    <row r="58" spans="1:12" ht="45" x14ac:dyDescent="0.25">
      <c r="A58" s="64" t="s">
        <v>8</v>
      </c>
      <c r="B58" s="62" t="s">
        <v>12</v>
      </c>
      <c r="C58" s="89" t="s">
        <v>120</v>
      </c>
      <c r="D58" s="87"/>
      <c r="E58" s="89" t="s">
        <v>120</v>
      </c>
      <c r="F58" s="89" t="s">
        <v>120</v>
      </c>
      <c r="G58" s="97" t="s">
        <v>120</v>
      </c>
      <c r="H58" s="89">
        <f>D58*I58</f>
        <v>0</v>
      </c>
      <c r="I58" s="89">
        <f>3.14*((0.3)^2)</f>
        <v>0.28260000000000002</v>
      </c>
      <c r="J58" s="89" t="s">
        <v>120</v>
      </c>
      <c r="K58" s="89">
        <f>D58</f>
        <v>0</v>
      </c>
      <c r="L58" s="1" t="s">
        <v>3</v>
      </c>
    </row>
    <row r="59" spans="1:12" ht="225" x14ac:dyDescent="0.25">
      <c r="A59" s="64" t="s">
        <v>7</v>
      </c>
      <c r="B59" s="93" t="s">
        <v>155</v>
      </c>
      <c r="C59" s="89">
        <v>1.1499999999999999</v>
      </c>
      <c r="D59" s="83">
        <f>D58</f>
        <v>0</v>
      </c>
      <c r="E59" s="89">
        <f>0.6+0.6</f>
        <v>1.2</v>
      </c>
      <c r="F59" s="89" t="s">
        <v>120</v>
      </c>
      <c r="G59" s="97" t="s">
        <v>120</v>
      </c>
      <c r="H59" s="89" t="s">
        <v>120</v>
      </c>
      <c r="I59" s="89" t="s">
        <v>120</v>
      </c>
      <c r="J59" s="89" t="s">
        <v>120</v>
      </c>
      <c r="K59" s="89">
        <f>C59*D59*E59</f>
        <v>0</v>
      </c>
      <c r="L59" s="1" t="s">
        <v>25</v>
      </c>
    </row>
    <row r="60" spans="1:12" ht="75" x14ac:dyDescent="0.25">
      <c r="A60" s="64" t="s">
        <v>138</v>
      </c>
      <c r="B60" s="93" t="s">
        <v>162</v>
      </c>
      <c r="C60" s="89">
        <f>C59</f>
        <v>1.1499999999999999</v>
      </c>
      <c r="D60" s="83">
        <f>D58</f>
        <v>0</v>
      </c>
      <c r="E60" s="89" t="s">
        <v>120</v>
      </c>
      <c r="F60" s="89" t="s">
        <v>120</v>
      </c>
      <c r="G60" s="97" t="s">
        <v>120</v>
      </c>
      <c r="H60" s="89" t="s">
        <v>120</v>
      </c>
      <c r="I60" s="89" t="s">
        <v>120</v>
      </c>
      <c r="J60" s="89" t="s">
        <v>120</v>
      </c>
      <c r="K60" s="89">
        <f>C60*D60</f>
        <v>0</v>
      </c>
      <c r="L60" s="1" t="s">
        <v>27</v>
      </c>
    </row>
    <row r="61" spans="1:12" ht="120" x14ac:dyDescent="0.25">
      <c r="A61" s="64" t="s">
        <v>139</v>
      </c>
      <c r="B61" s="93" t="s">
        <v>163</v>
      </c>
      <c r="C61" s="89">
        <f>C59</f>
        <v>1.1499999999999999</v>
      </c>
      <c r="D61" s="83">
        <f>D58</f>
        <v>0</v>
      </c>
      <c r="E61" s="89">
        <f>E59</f>
        <v>1.2</v>
      </c>
      <c r="F61" s="89" t="s">
        <v>120</v>
      </c>
      <c r="G61" s="97" t="s">
        <v>120</v>
      </c>
      <c r="H61" s="89" t="s">
        <v>120</v>
      </c>
      <c r="I61" s="89" t="s">
        <v>120</v>
      </c>
      <c r="J61" s="89" t="s">
        <v>120</v>
      </c>
      <c r="K61" s="89">
        <f>(K59)-(H58)</f>
        <v>0</v>
      </c>
      <c r="L61" s="1" t="s">
        <v>25</v>
      </c>
    </row>
    <row r="62" spans="1:12" ht="120" x14ac:dyDescent="0.25">
      <c r="A62" s="64" t="s">
        <v>140</v>
      </c>
      <c r="B62" s="93" t="s">
        <v>164</v>
      </c>
      <c r="C62" s="89" t="s">
        <v>120</v>
      </c>
      <c r="D62" s="83">
        <f>D58</f>
        <v>0</v>
      </c>
      <c r="E62" s="89" t="s">
        <v>120</v>
      </c>
      <c r="F62" s="89" t="s">
        <v>120</v>
      </c>
      <c r="G62" s="97" t="s">
        <v>120</v>
      </c>
      <c r="H62" s="89" t="s">
        <v>120</v>
      </c>
      <c r="I62" s="89" t="s">
        <v>120</v>
      </c>
      <c r="J62" s="89" t="s">
        <v>120</v>
      </c>
      <c r="K62" s="89">
        <f>D62</f>
        <v>0</v>
      </c>
      <c r="L62" s="1" t="s">
        <v>3</v>
      </c>
    </row>
    <row r="63" spans="1:12" ht="60" x14ac:dyDescent="0.25">
      <c r="A63" s="64" t="s">
        <v>141</v>
      </c>
      <c r="B63" s="63" t="s">
        <v>165</v>
      </c>
      <c r="C63" s="89" t="s">
        <v>120</v>
      </c>
      <c r="D63" s="83" t="s">
        <v>120</v>
      </c>
      <c r="E63" s="89" t="s">
        <v>120</v>
      </c>
      <c r="F63" s="89" t="s">
        <v>120</v>
      </c>
      <c r="G63" s="87"/>
      <c r="H63" s="89">
        <f>H58</f>
        <v>0</v>
      </c>
      <c r="I63" s="89" t="s">
        <v>120</v>
      </c>
      <c r="J63" s="89">
        <v>1.25</v>
      </c>
      <c r="K63" s="89">
        <f>G63*H63*J63</f>
        <v>0</v>
      </c>
      <c r="L63" s="1" t="s">
        <v>136</v>
      </c>
    </row>
    <row r="64" spans="1:12" ht="90" x14ac:dyDescent="0.25">
      <c r="A64" s="64" t="s">
        <v>142</v>
      </c>
      <c r="B64" s="62" t="s">
        <v>19</v>
      </c>
      <c r="C64" s="89" t="s">
        <v>120</v>
      </c>
      <c r="D64" s="89" t="s">
        <v>120</v>
      </c>
      <c r="E64" s="89" t="s">
        <v>120</v>
      </c>
      <c r="F64" s="87"/>
      <c r="G64" s="89" t="s">
        <v>120</v>
      </c>
      <c r="H64" s="89" t="s">
        <v>120</v>
      </c>
      <c r="I64" s="89" t="s">
        <v>120</v>
      </c>
      <c r="J64" s="89" t="s">
        <v>120</v>
      </c>
      <c r="K64" s="89">
        <f>F64</f>
        <v>0</v>
      </c>
      <c r="L64" s="1" t="s">
        <v>71</v>
      </c>
    </row>
    <row r="65" spans="1:12" ht="90" x14ac:dyDescent="0.25">
      <c r="A65" s="64" t="s">
        <v>143</v>
      </c>
      <c r="B65" s="62" t="s">
        <v>17</v>
      </c>
      <c r="C65" s="89" t="s">
        <v>120</v>
      </c>
      <c r="D65" s="89" t="s">
        <v>120</v>
      </c>
      <c r="E65" s="89" t="s">
        <v>120</v>
      </c>
      <c r="F65" s="87"/>
      <c r="G65" s="89" t="s">
        <v>120</v>
      </c>
      <c r="H65" s="89" t="s">
        <v>120</v>
      </c>
      <c r="I65" s="89" t="s">
        <v>120</v>
      </c>
      <c r="J65" s="89" t="s">
        <v>120</v>
      </c>
      <c r="K65" s="89">
        <f>F65</f>
        <v>0</v>
      </c>
      <c r="L65" s="1" t="s">
        <v>71</v>
      </c>
    </row>
    <row r="66" spans="1:12" ht="60" x14ac:dyDescent="0.25">
      <c r="A66" s="64" t="s">
        <v>144</v>
      </c>
      <c r="B66" s="62" t="s">
        <v>15</v>
      </c>
      <c r="C66" s="89" t="s">
        <v>120</v>
      </c>
      <c r="D66" s="89" t="s">
        <v>120</v>
      </c>
      <c r="E66" s="89" t="s">
        <v>120</v>
      </c>
      <c r="F66" s="83">
        <f>F65</f>
        <v>0</v>
      </c>
      <c r="G66" s="89" t="s">
        <v>120</v>
      </c>
      <c r="H66" s="89" t="s">
        <v>120</v>
      </c>
      <c r="I66" s="89" t="s">
        <v>120</v>
      </c>
      <c r="J66" s="89" t="s">
        <v>120</v>
      </c>
      <c r="K66" s="89">
        <f>F66</f>
        <v>0</v>
      </c>
      <c r="L66" s="1" t="s">
        <v>71</v>
      </c>
    </row>
  </sheetData>
  <sheetProtection algorithmName="SHA-512" hashValue="LejAUfWZ0Is8KubHV9a4DHjc9bVx3GWQKg/1PgDwMg03CHIE7Oya25w79JjtjRYa5sbliPMhA66ydzWtcxtMAA==" saltValue="R0dEkUro3Mh5Kw5eW61VCQ==" spinCount="100000" sheet="1" objects="1" scenarios="1"/>
  <mergeCells count="87">
    <mergeCell ref="E41:F41"/>
    <mergeCell ref="H41:L41"/>
    <mergeCell ref="A45:L45"/>
    <mergeCell ref="A51:L51"/>
    <mergeCell ref="C35:D35"/>
    <mergeCell ref="C36:D36"/>
    <mergeCell ref="C37:D37"/>
    <mergeCell ref="C38:D38"/>
    <mergeCell ref="C41:D41"/>
    <mergeCell ref="H37:L37"/>
    <mergeCell ref="H38:L38"/>
    <mergeCell ref="A39:A40"/>
    <mergeCell ref="B39:B40"/>
    <mergeCell ref="C39:D39"/>
    <mergeCell ref="C40:D40"/>
    <mergeCell ref="E39:F39"/>
    <mergeCell ref="E40:F40"/>
    <mergeCell ref="G39:G40"/>
    <mergeCell ref="H39:L40"/>
    <mergeCell ref="J24:L25"/>
    <mergeCell ref="J26:L26"/>
    <mergeCell ref="H30:L30"/>
    <mergeCell ref="B27:L27"/>
    <mergeCell ref="E24:F24"/>
    <mergeCell ref="G28:G29"/>
    <mergeCell ref="I24:I25"/>
    <mergeCell ref="A20:A21"/>
    <mergeCell ref="B20:B21"/>
    <mergeCell ref="G20:H21"/>
    <mergeCell ref="I20:L21"/>
    <mergeCell ref="G22:H22"/>
    <mergeCell ref="A24:A25"/>
    <mergeCell ref="B24:B25"/>
    <mergeCell ref="C24:D24"/>
    <mergeCell ref="C25:D25"/>
    <mergeCell ref="G33:G34"/>
    <mergeCell ref="C33:D33"/>
    <mergeCell ref="E33:F33"/>
    <mergeCell ref="A33:A34"/>
    <mergeCell ref="B33:B34"/>
    <mergeCell ref="C34:D34"/>
    <mergeCell ref="E34:F34"/>
    <mergeCell ref="A43:A44"/>
    <mergeCell ref="B43:B44"/>
    <mergeCell ref="A28:A29"/>
    <mergeCell ref="B28:B29"/>
    <mergeCell ref="B42:L42"/>
    <mergeCell ref="L43:L44"/>
    <mergeCell ref="H28:L29"/>
    <mergeCell ref="H31:L31"/>
    <mergeCell ref="H32:L32"/>
    <mergeCell ref="H33:L34"/>
    <mergeCell ref="E35:F35"/>
    <mergeCell ref="E36:F36"/>
    <mergeCell ref="E37:F37"/>
    <mergeCell ref="E38:F38"/>
    <mergeCell ref="H35:L35"/>
    <mergeCell ref="H36:L36"/>
    <mergeCell ref="A1:L1"/>
    <mergeCell ref="A2:L2"/>
    <mergeCell ref="A3:L3"/>
    <mergeCell ref="A5:L5"/>
    <mergeCell ref="A14:A15"/>
    <mergeCell ref="B14:B15"/>
    <mergeCell ref="B13:L13"/>
    <mergeCell ref="B6:L6"/>
    <mergeCell ref="A7:A8"/>
    <mergeCell ref="B7:B8"/>
    <mergeCell ref="I7:I8"/>
    <mergeCell ref="H14:H15"/>
    <mergeCell ref="I14:L15"/>
    <mergeCell ref="B23:L23"/>
    <mergeCell ref="J43:J44"/>
    <mergeCell ref="J7:L8"/>
    <mergeCell ref="J9:L9"/>
    <mergeCell ref="J10:L10"/>
    <mergeCell ref="J11:L11"/>
    <mergeCell ref="J12:L12"/>
    <mergeCell ref="K43:K44"/>
    <mergeCell ref="I16:L16"/>
    <mergeCell ref="I17:L17"/>
    <mergeCell ref="I18:L18"/>
    <mergeCell ref="I19:L19"/>
    <mergeCell ref="I22:L22"/>
    <mergeCell ref="E26:F26"/>
    <mergeCell ref="C26:D26"/>
    <mergeCell ref="E25:F25"/>
  </mergeCells>
  <dataValidations count="1">
    <dataValidation type="decimal" allowBlank="1" showInputMessage="1" showErrorMessage="1" sqref="E10">
      <formula1>0.1</formula1>
      <formula2>0.15</formula2>
    </dataValidation>
  </dataValidations>
  <hyperlinks>
    <hyperlink ref="L49" r:id="rId1" display="m@"/>
  </hyperlinks>
  <pageMargins left="0.51181102362204722" right="0.51181102362204722" top="1.3779527559055118" bottom="1.1811023622047245" header="0.31496062992125984" footer="0.31496062992125984"/>
  <pageSetup paperSize="9" scale="51" orientation="portrait" verticalDpi="360" r:id="rId2"/>
  <headerFooter scaleWithDoc="0">
    <oddHeader>&amp;C&amp;G</oddHeader>
    <oddFooter>&amp;C&amp;G&amp;R&amp;G</oddFooter>
  </headerFooter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Normal="100" zoomScaleSheetLayoutView="100" workbookViewId="0">
      <selection activeCell="A8" sqref="A8"/>
    </sheetView>
  </sheetViews>
  <sheetFormatPr defaultRowHeight="15" x14ac:dyDescent="0.25"/>
  <cols>
    <col min="2" max="2" width="10.5703125" customWidth="1"/>
    <col min="4" max="4" width="12.140625" customWidth="1"/>
    <col min="5" max="5" width="30.5703125" customWidth="1"/>
    <col min="6" max="6" width="6.7109375" customWidth="1"/>
    <col min="7" max="7" width="17.42578125" customWidth="1"/>
    <col min="8" max="8" width="14.42578125" customWidth="1"/>
    <col min="9" max="9" width="11.85546875" customWidth="1"/>
    <col min="10" max="11" width="14.42578125" customWidth="1"/>
  </cols>
  <sheetData>
    <row r="1" spans="1:14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79"/>
    </row>
    <row r="2" spans="1:14" ht="18.75" x14ac:dyDescent="0.25">
      <c r="A2" s="143" t="s">
        <v>167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4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4" ht="18.75" x14ac:dyDescent="0.25">
      <c r="A4" s="17"/>
      <c r="B4" s="109"/>
      <c r="C4" s="109"/>
      <c r="D4" s="109"/>
      <c r="E4" s="109"/>
      <c r="F4" s="109"/>
      <c r="G4" s="109"/>
      <c r="H4" s="109"/>
      <c r="I4" s="137" t="s">
        <v>68</v>
      </c>
      <c r="J4" s="137"/>
      <c r="K4" s="80">
        <v>14.02</v>
      </c>
    </row>
    <row r="5" spans="1:14" x14ac:dyDescent="0.25">
      <c r="A5" s="15" t="s">
        <v>67</v>
      </c>
      <c r="B5" s="14"/>
      <c r="C5" s="14"/>
      <c r="D5" s="14"/>
      <c r="E5" s="14"/>
      <c r="F5" s="14"/>
      <c r="G5" s="14"/>
      <c r="H5" s="13"/>
      <c r="I5" s="137" t="s">
        <v>66</v>
      </c>
      <c r="J5" s="137"/>
      <c r="K5" s="80">
        <v>20.97</v>
      </c>
    </row>
    <row r="6" spans="1:14" x14ac:dyDescent="0.25">
      <c r="A6" s="15"/>
      <c r="B6" s="14"/>
      <c r="C6" s="14"/>
      <c r="D6" s="14"/>
      <c r="E6" s="14"/>
      <c r="F6" s="14"/>
      <c r="G6" s="14"/>
      <c r="H6" s="13"/>
      <c r="I6" s="13"/>
      <c r="J6" s="103"/>
      <c r="K6" s="12"/>
      <c r="N6" s="78"/>
    </row>
    <row r="7" spans="1:14" ht="18.75" x14ac:dyDescent="0.25">
      <c r="A7" s="134" t="s">
        <v>170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11"/>
    </row>
    <row r="8" spans="1:14" ht="51.75" x14ac:dyDescent="0.25">
      <c r="A8" s="102" t="s">
        <v>65</v>
      </c>
      <c r="B8" s="102" t="s">
        <v>64</v>
      </c>
      <c r="C8" s="102" t="s">
        <v>63</v>
      </c>
      <c r="D8" s="10" t="s">
        <v>62</v>
      </c>
      <c r="E8" s="102" t="s">
        <v>61</v>
      </c>
      <c r="F8" s="102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4" ht="21" customHeight="1" x14ac:dyDescent="0.25">
      <c r="A9" s="105">
        <v>1</v>
      </c>
      <c r="B9" s="8"/>
      <c r="C9" s="8"/>
      <c r="D9" s="8"/>
      <c r="E9" s="110" t="s">
        <v>55</v>
      </c>
      <c r="F9" s="6"/>
      <c r="G9" s="6"/>
      <c r="H9" s="25"/>
      <c r="I9" s="25"/>
      <c r="J9" s="53"/>
      <c r="K9" s="53"/>
    </row>
    <row r="10" spans="1:14" ht="30" x14ac:dyDescent="0.25">
      <c r="A10" s="111" t="s">
        <v>54</v>
      </c>
      <c r="B10" s="2">
        <v>72961</v>
      </c>
      <c r="C10" s="2" t="s">
        <v>6</v>
      </c>
      <c r="D10" s="2" t="s">
        <v>5</v>
      </c>
      <c r="E10" s="62" t="s">
        <v>53</v>
      </c>
      <c r="F10" s="111" t="s">
        <v>27</v>
      </c>
      <c r="G10" s="89">
        <f>'[1]MEMORIAL QUANT. CBUQ'!I9</f>
        <v>1969.8</v>
      </c>
      <c r="H10" s="89">
        <v>1.24</v>
      </c>
      <c r="I10" s="89">
        <f>IF(D10="S",($K$5/100)*H10,($K$4/100)*H10)+H10</f>
        <v>1.5000279999999999</v>
      </c>
      <c r="J10" s="89">
        <f>G10*H10</f>
        <v>2442.5520000000001</v>
      </c>
      <c r="K10" s="89">
        <f>I10*G10</f>
        <v>2954.7551543999998</v>
      </c>
      <c r="M10" s="78"/>
    </row>
    <row r="11" spans="1:14" ht="90" x14ac:dyDescent="0.25">
      <c r="A11" s="111" t="s">
        <v>52</v>
      </c>
      <c r="B11" s="88">
        <v>96387</v>
      </c>
      <c r="C11" s="2" t="s">
        <v>6</v>
      </c>
      <c r="D11" s="2" t="s">
        <v>5</v>
      </c>
      <c r="E11" s="62" t="s">
        <v>51</v>
      </c>
      <c r="F11" s="111" t="s">
        <v>25</v>
      </c>
      <c r="G11" s="89">
        <f>'[1]MEMORIAL QUANT. CBUQ'!I10</f>
        <v>295.46999999999997</v>
      </c>
      <c r="H11" s="89">
        <v>6.52</v>
      </c>
      <c r="I11" s="89">
        <f t="shared" ref="I11:I13" si="0">IF(D11="S",($K$5/100)*H11,($K$4/100)*H11)+H11</f>
        <v>7.887243999999999</v>
      </c>
      <c r="J11" s="89">
        <f t="shared" ref="J11:J13" si="1">G11*H11</f>
        <v>1926.4643999999996</v>
      </c>
      <c r="K11" s="89">
        <f t="shared" ref="K11:K13" si="2">I11*G11</f>
        <v>2330.4439846799996</v>
      </c>
    </row>
    <row r="12" spans="1:14" ht="64.5" customHeight="1" x14ac:dyDescent="0.25">
      <c r="A12" s="111" t="s">
        <v>95</v>
      </c>
      <c r="B12" s="88" t="s">
        <v>97</v>
      </c>
      <c r="C12" s="2" t="s">
        <v>6</v>
      </c>
      <c r="D12" s="2" t="s">
        <v>5</v>
      </c>
      <c r="E12" s="62" t="s">
        <v>98</v>
      </c>
      <c r="F12" s="111" t="s">
        <v>25</v>
      </c>
      <c r="G12" s="89">
        <f>'[1]MEMORIAL QUANT. CBUQ'!I11</f>
        <v>295.46999999999997</v>
      </c>
      <c r="H12" s="89">
        <v>4.4400000000000004</v>
      </c>
      <c r="I12" s="89">
        <f t="shared" si="0"/>
        <v>5.3710680000000002</v>
      </c>
      <c r="J12" s="89">
        <f t="shared" si="1"/>
        <v>1311.8868</v>
      </c>
      <c r="K12" s="89">
        <f t="shared" si="2"/>
        <v>1586.98946196</v>
      </c>
    </row>
    <row r="13" spans="1:14" ht="60" x14ac:dyDescent="0.25">
      <c r="A13" s="111" t="s">
        <v>96</v>
      </c>
      <c r="B13" s="4">
        <v>72838</v>
      </c>
      <c r="C13" s="2" t="s">
        <v>6</v>
      </c>
      <c r="D13" s="2" t="s">
        <v>5</v>
      </c>
      <c r="E13" s="63" t="s">
        <v>109</v>
      </c>
      <c r="F13" s="3" t="s">
        <v>99</v>
      </c>
      <c r="G13" s="89">
        <f>'[1]MEMORIAL QUANT. CBUQ'!I12</f>
        <v>1304.7955199999997</v>
      </c>
      <c r="H13" s="89">
        <v>0.85</v>
      </c>
      <c r="I13" s="89">
        <f t="shared" si="0"/>
        <v>1.0282450000000001</v>
      </c>
      <c r="J13" s="89">
        <f t="shared" si="1"/>
        <v>1109.0761919999998</v>
      </c>
      <c r="K13" s="89">
        <f t="shared" si="2"/>
        <v>1341.6494694623998</v>
      </c>
    </row>
    <row r="14" spans="1:14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4">
        <f>SUM(J10:J13)</f>
        <v>6789.9793919999993</v>
      </c>
      <c r="K14" s="54">
        <f>SUM(K10:K13)</f>
        <v>8213.8380705023992</v>
      </c>
    </row>
    <row r="15" spans="1:14" ht="33" customHeight="1" x14ac:dyDescent="0.25">
      <c r="A15" s="105">
        <v>2</v>
      </c>
      <c r="B15" s="8"/>
      <c r="C15" s="8"/>
      <c r="D15" s="8"/>
      <c r="E15" s="110" t="s">
        <v>50</v>
      </c>
      <c r="F15" s="6"/>
      <c r="G15" s="6"/>
      <c r="H15" s="25"/>
      <c r="I15" s="25"/>
      <c r="J15" s="53"/>
      <c r="K15" s="53"/>
    </row>
    <row r="16" spans="1:14" ht="30" x14ac:dyDescent="0.25">
      <c r="A16" s="5" t="s">
        <v>49</v>
      </c>
      <c r="B16" s="4">
        <v>96401</v>
      </c>
      <c r="C16" s="4" t="s">
        <v>6</v>
      </c>
      <c r="D16" s="4" t="s">
        <v>5</v>
      </c>
      <c r="E16" s="63" t="s">
        <v>100</v>
      </c>
      <c r="F16" s="3" t="s">
        <v>27</v>
      </c>
      <c r="G16" s="26">
        <f>'[1]MEMORIAL QUANT. CBUQ'!H16</f>
        <v>1675</v>
      </c>
      <c r="H16" s="26">
        <v>4.29</v>
      </c>
      <c r="I16" s="89">
        <f>IF(D16="S",($K$5/100)*H16,($K$4/100)*H16)+H16</f>
        <v>5.1896129999999996</v>
      </c>
      <c r="J16" s="26">
        <f>G16*H16</f>
        <v>7185.75</v>
      </c>
      <c r="K16" s="89">
        <f>I16*G16</f>
        <v>8692.6017749999992</v>
      </c>
    </row>
    <row r="17" spans="1:11" ht="84" customHeight="1" x14ac:dyDescent="0.25">
      <c r="A17" s="5" t="s">
        <v>48</v>
      </c>
      <c r="B17" s="4">
        <v>72840</v>
      </c>
      <c r="C17" s="4" t="s">
        <v>6</v>
      </c>
      <c r="D17" s="4" t="s">
        <v>5</v>
      </c>
      <c r="E17" s="63" t="s">
        <v>145</v>
      </c>
      <c r="F17" s="3" t="s">
        <v>99</v>
      </c>
      <c r="G17" s="26">
        <f>'[1]MEMORIAL QUANT. CBUQ'!H17</f>
        <v>144.71999999999997</v>
      </c>
      <c r="H17" s="26">
        <v>0.56999999999999995</v>
      </c>
      <c r="I17" s="89">
        <f t="shared" ref="I17:I20" si="3">IF(D17="S",($K$5/100)*H17,($K$4/100)*H17)+H17</f>
        <v>0.68952899999999995</v>
      </c>
      <c r="J17" s="26">
        <f>G17*H17</f>
        <v>82.49039999999998</v>
      </c>
      <c r="K17" s="89">
        <f>I17*G17</f>
        <v>99.78863687999997</v>
      </c>
    </row>
    <row r="18" spans="1:11" ht="75" x14ac:dyDescent="0.25">
      <c r="A18" s="111" t="s">
        <v>47</v>
      </c>
      <c r="B18" s="2">
        <v>95996</v>
      </c>
      <c r="C18" s="2" t="s">
        <v>6</v>
      </c>
      <c r="D18" s="2" t="s">
        <v>5</v>
      </c>
      <c r="E18" s="62" t="s">
        <v>46</v>
      </c>
      <c r="F18" s="111" t="s">
        <v>25</v>
      </c>
      <c r="G18" s="89">
        <f>'[1]MEMORIAL QUANT. CBUQ'!H18</f>
        <v>83.75</v>
      </c>
      <c r="H18" s="89">
        <v>643.61</v>
      </c>
      <c r="I18" s="89">
        <f t="shared" si="3"/>
        <v>778.575017</v>
      </c>
      <c r="J18" s="26">
        <f>G18*H18</f>
        <v>53902.337500000001</v>
      </c>
      <c r="K18" s="89">
        <f>I18*G18</f>
        <v>65205.65767375</v>
      </c>
    </row>
    <row r="19" spans="1:11" ht="60" x14ac:dyDescent="0.25">
      <c r="A19" s="111" t="s">
        <v>45</v>
      </c>
      <c r="B19" s="4">
        <v>95303</v>
      </c>
      <c r="C19" s="4" t="s">
        <v>6</v>
      </c>
      <c r="D19" s="4" t="s">
        <v>5</v>
      </c>
      <c r="E19" s="63" t="s">
        <v>44</v>
      </c>
      <c r="F19" s="3" t="s">
        <v>22</v>
      </c>
      <c r="G19" s="89">
        <f>'[1]MEMORIAL QUANT. CBUQ'!H19</f>
        <v>6030</v>
      </c>
      <c r="H19" s="89">
        <v>0.96</v>
      </c>
      <c r="I19" s="89">
        <f t="shared" si="3"/>
        <v>1.1613119999999999</v>
      </c>
      <c r="J19" s="26">
        <f>G19*H19</f>
        <v>5788.8</v>
      </c>
      <c r="K19" s="89">
        <f>I19*G19</f>
        <v>7002.7113599999993</v>
      </c>
    </row>
    <row r="20" spans="1:11" ht="45" x14ac:dyDescent="0.25">
      <c r="A20" s="111" t="s">
        <v>43</v>
      </c>
      <c r="B20" s="2">
        <v>94963</v>
      </c>
      <c r="C20" s="2" t="s">
        <v>6</v>
      </c>
      <c r="D20" s="2" t="s">
        <v>5</v>
      </c>
      <c r="E20" s="62" t="s">
        <v>146</v>
      </c>
      <c r="F20" s="111" t="s">
        <v>25</v>
      </c>
      <c r="G20" s="89">
        <f>'[1]MEMORIAL QUANT. CBUQ'!G22:H22</f>
        <v>0.42336000000000001</v>
      </c>
      <c r="H20" s="27">
        <v>345.06</v>
      </c>
      <c r="I20" s="89">
        <f t="shared" si="3"/>
        <v>417.419082</v>
      </c>
      <c r="J20" s="26">
        <f>G20*H20</f>
        <v>146.08460160000001</v>
      </c>
      <c r="K20" s="89">
        <f>I20*G20</f>
        <v>176.71854255552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4">
        <f>SUM(J16:J20)</f>
        <v>67105.462501600006</v>
      </c>
      <c r="K21" s="54">
        <f>SUM(K16:K20)</f>
        <v>81177.477988185521</v>
      </c>
    </row>
    <row r="22" spans="1:11" ht="15" customHeight="1" x14ac:dyDescent="0.25">
      <c r="A22" s="105">
        <v>3</v>
      </c>
      <c r="B22" s="8"/>
      <c r="C22" s="8"/>
      <c r="D22" s="8"/>
      <c r="E22" s="110" t="s">
        <v>42</v>
      </c>
      <c r="F22" s="6"/>
      <c r="G22" s="6"/>
      <c r="H22" s="25"/>
      <c r="I22" s="25"/>
      <c r="J22" s="53"/>
      <c r="K22" s="53"/>
    </row>
    <row r="23" spans="1:11" ht="105" x14ac:dyDescent="0.25">
      <c r="A23" s="111" t="s">
        <v>41</v>
      </c>
      <c r="B23" s="2">
        <v>94996</v>
      </c>
      <c r="C23" s="2" t="s">
        <v>6</v>
      </c>
      <c r="D23" s="2" t="s">
        <v>5</v>
      </c>
      <c r="E23" s="62" t="s">
        <v>113</v>
      </c>
      <c r="F23" s="111" t="s">
        <v>27</v>
      </c>
      <c r="G23" s="89">
        <f>'[1]MEMORIAL QUANT. CBUQ'!I26</f>
        <v>16.32</v>
      </c>
      <c r="H23" s="89">
        <v>83.62</v>
      </c>
      <c r="I23" s="89">
        <f t="shared" ref="I23" si="4">IF(D23="S",($K$5/100)*H23,($K$4/100)*H23)+H23</f>
        <v>101.155114</v>
      </c>
      <c r="J23" s="89">
        <f>G23*H23</f>
        <v>1364.6784</v>
      </c>
      <c r="K23" s="89">
        <f>G23*I23</f>
        <v>1650.85146048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4">
        <f>J23</f>
        <v>1364.6784</v>
      </c>
      <c r="K24" s="54">
        <f>K23</f>
        <v>1650.85146048</v>
      </c>
    </row>
    <row r="25" spans="1:11" ht="21" customHeight="1" x14ac:dyDescent="0.25">
      <c r="A25" s="105">
        <v>4</v>
      </c>
      <c r="B25" s="110"/>
      <c r="C25" s="110"/>
      <c r="D25" s="110"/>
      <c r="E25" s="110" t="s">
        <v>40</v>
      </c>
      <c r="F25" s="6"/>
      <c r="G25" s="6"/>
      <c r="H25" s="25"/>
      <c r="I25" s="25"/>
      <c r="J25" s="53"/>
      <c r="K25" s="53"/>
    </row>
    <row r="26" spans="1:11" ht="75" x14ac:dyDescent="0.25">
      <c r="A26" s="111" t="s">
        <v>39</v>
      </c>
      <c r="B26" s="2">
        <v>72947</v>
      </c>
      <c r="C26" s="2" t="s">
        <v>6</v>
      </c>
      <c r="D26" s="2" t="s">
        <v>5</v>
      </c>
      <c r="E26" s="62" t="s">
        <v>147</v>
      </c>
      <c r="F26" s="111" t="s">
        <v>27</v>
      </c>
      <c r="G26" s="89">
        <f>SUM('[1]MEMORIAL QUANT. CBUQ'!G30:G31)</f>
        <v>135.78</v>
      </c>
      <c r="H26" s="89">
        <v>24.63</v>
      </c>
      <c r="I26" s="89">
        <f t="shared" ref="I26:I29" si="5">IF(D26="S",($K$5/100)*H26,($K$4/100)*H26)+H26</f>
        <v>29.794910999999999</v>
      </c>
      <c r="J26" s="89">
        <f>G26*H26</f>
        <v>3344.2613999999999</v>
      </c>
      <c r="K26" s="89">
        <f>I26*G26</f>
        <v>4045.5530155799997</v>
      </c>
    </row>
    <row r="27" spans="1:11" ht="45" x14ac:dyDescent="0.25">
      <c r="A27" s="111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'[1]MEMORIAL QUANT. CBUQ'!G32</f>
        <v>23.999999999999996</v>
      </c>
      <c r="H27" s="91">
        <v>6.67</v>
      </c>
      <c r="I27" s="89">
        <f t="shared" si="5"/>
        <v>7.6051339999999996</v>
      </c>
      <c r="J27" s="91">
        <v>0</v>
      </c>
      <c r="K27" s="91">
        <v>0</v>
      </c>
    </row>
    <row r="28" spans="1:11" ht="30" x14ac:dyDescent="0.25">
      <c r="A28" s="111" t="s">
        <v>37</v>
      </c>
      <c r="B28" s="2">
        <v>34723</v>
      </c>
      <c r="C28" s="2" t="s">
        <v>6</v>
      </c>
      <c r="D28" s="2" t="s">
        <v>10</v>
      </c>
      <c r="E28" s="62" t="s">
        <v>36</v>
      </c>
      <c r="F28" s="111" t="s">
        <v>27</v>
      </c>
      <c r="G28" s="89">
        <f>SUM('[1]MEMORIAL QUANT. CBUQ'!G35:G38)</f>
        <v>0.8</v>
      </c>
      <c r="H28" s="89">
        <v>519.75</v>
      </c>
      <c r="I28" s="89">
        <f t="shared" si="5"/>
        <v>592.61895000000004</v>
      </c>
      <c r="J28" s="89">
        <f>G28*H28</f>
        <v>415.8</v>
      </c>
      <c r="K28" s="89">
        <f>I28*G28</f>
        <v>474.09516000000008</v>
      </c>
    </row>
    <row r="29" spans="1:11" ht="60" x14ac:dyDescent="0.25">
      <c r="A29" s="111" t="s">
        <v>132</v>
      </c>
      <c r="B29" s="2">
        <v>21013</v>
      </c>
      <c r="C29" s="2" t="s">
        <v>6</v>
      </c>
      <c r="D29" s="2" t="s">
        <v>10</v>
      </c>
      <c r="E29" s="92" t="s">
        <v>153</v>
      </c>
      <c r="F29" s="111" t="s">
        <v>3</v>
      </c>
      <c r="G29" s="89">
        <f>'[1]MEMORIAL QUANT. CBUQ'!G41</f>
        <v>14</v>
      </c>
      <c r="H29" s="89">
        <v>33.31</v>
      </c>
      <c r="I29" s="89">
        <f t="shared" si="5"/>
        <v>37.980062000000004</v>
      </c>
      <c r="J29" s="89">
        <f>G29*H29</f>
        <v>466.34000000000003</v>
      </c>
      <c r="K29" s="89">
        <f>G29*I29</f>
        <v>531.72086800000011</v>
      </c>
    </row>
    <row r="30" spans="1:1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4">
        <f>SUM(J26:J29)</f>
        <v>4226.4013999999997</v>
      </c>
      <c r="K30" s="54">
        <f>SUM(K26:K29)</f>
        <v>5051.3690435799999</v>
      </c>
    </row>
    <row r="31" spans="1:11" ht="15.75" customHeight="1" x14ac:dyDescent="0.25">
      <c r="A31" s="105">
        <v>5</v>
      </c>
      <c r="B31" s="8"/>
      <c r="C31" s="8"/>
      <c r="D31" s="8"/>
      <c r="E31" s="110" t="s">
        <v>35</v>
      </c>
      <c r="F31" s="6"/>
      <c r="G31" s="6"/>
      <c r="H31" s="25"/>
      <c r="I31" s="25"/>
      <c r="J31" s="53"/>
      <c r="K31" s="53"/>
    </row>
    <row r="32" spans="1:11" ht="60" x14ac:dyDescent="0.25">
      <c r="A32" s="5" t="s">
        <v>34</v>
      </c>
      <c r="B32" s="2">
        <v>94265</v>
      </c>
      <c r="C32" s="2" t="s">
        <v>6</v>
      </c>
      <c r="D32" s="4" t="s">
        <v>5</v>
      </c>
      <c r="E32" s="62" t="s">
        <v>33</v>
      </c>
      <c r="F32" s="26" t="s">
        <v>3</v>
      </c>
      <c r="G32" s="26">
        <f>'[1]MEMORIAL QUANT. CBUQ'!K46</f>
        <v>670</v>
      </c>
      <c r="H32" s="26">
        <v>31.39</v>
      </c>
      <c r="I32" s="89">
        <f t="shared" ref="I32:I51" si="6">IF(D32="S",($K$5/100)*H32,($K$4/100)*H32)+H32</f>
        <v>37.972482999999997</v>
      </c>
      <c r="J32" s="26">
        <f t="shared" ref="J32:J51" si="7">G32*H32</f>
        <v>21031.3</v>
      </c>
      <c r="K32" s="89">
        <f t="shared" ref="K32:K51" si="8">I32*G32</f>
        <v>25441.563609999997</v>
      </c>
    </row>
    <row r="33" spans="1:11" ht="60" x14ac:dyDescent="0.25">
      <c r="A33" s="111" t="s">
        <v>32</v>
      </c>
      <c r="B33" s="2">
        <v>94281</v>
      </c>
      <c r="C33" s="2" t="s">
        <v>6</v>
      </c>
      <c r="D33" s="2" t="s">
        <v>5</v>
      </c>
      <c r="E33" s="62" t="s">
        <v>31</v>
      </c>
      <c r="F33" s="89" t="s">
        <v>3</v>
      </c>
      <c r="G33" s="89">
        <f>'[1]MEMORIAL QUANT. CBUQ'!K47</f>
        <v>670</v>
      </c>
      <c r="H33" s="89">
        <v>37.49</v>
      </c>
      <c r="I33" s="89">
        <f t="shared" si="6"/>
        <v>45.351652999999999</v>
      </c>
      <c r="J33" s="26">
        <f t="shared" si="7"/>
        <v>25118.300000000003</v>
      </c>
      <c r="K33" s="89">
        <f t="shared" si="8"/>
        <v>30385.607509999998</v>
      </c>
    </row>
    <row r="34" spans="1:11" ht="165" x14ac:dyDescent="0.25">
      <c r="A34" s="111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89" t="s">
        <v>25</v>
      </c>
      <c r="G34" s="89">
        <f>'[1]MEMORIAL QUANT. CBUQ'!K48</f>
        <v>44.22</v>
      </c>
      <c r="H34" s="89">
        <v>11.93</v>
      </c>
      <c r="I34" s="89">
        <f t="shared" si="6"/>
        <v>14.431721</v>
      </c>
      <c r="J34" s="26">
        <f t="shared" si="7"/>
        <v>527.54459999999995</v>
      </c>
      <c r="K34" s="89">
        <f t="shared" si="8"/>
        <v>638.17070261999993</v>
      </c>
    </row>
    <row r="35" spans="1:11" ht="60" x14ac:dyDescent="0.25">
      <c r="A35" s="111" t="s">
        <v>29</v>
      </c>
      <c r="B35" s="2">
        <v>94097</v>
      </c>
      <c r="C35" s="2" t="s">
        <v>6</v>
      </c>
      <c r="D35" s="2" t="s">
        <v>5</v>
      </c>
      <c r="E35" s="62" t="s">
        <v>28</v>
      </c>
      <c r="F35" s="89" t="s">
        <v>27</v>
      </c>
      <c r="G35" s="89">
        <f>'[1]MEMORIAL QUANT. CBUQ'!K49</f>
        <v>294.8</v>
      </c>
      <c r="H35" s="89">
        <v>4.5999999999999996</v>
      </c>
      <c r="I35" s="89">
        <f t="shared" si="6"/>
        <v>5.5646199999999997</v>
      </c>
      <c r="J35" s="26">
        <f t="shared" si="7"/>
        <v>1356.08</v>
      </c>
      <c r="K35" s="89">
        <f t="shared" si="8"/>
        <v>1640.4499759999999</v>
      </c>
    </row>
    <row r="36" spans="1:11" ht="45" x14ac:dyDescent="0.25">
      <c r="A36" s="111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89" t="s">
        <v>136</v>
      </c>
      <c r="G36" s="89">
        <f>'[1]MEMORIAL QUANT. CBUQ'!K50</f>
        <v>303.45974999999999</v>
      </c>
      <c r="H36" s="89">
        <v>1.76</v>
      </c>
      <c r="I36" s="89">
        <f t="shared" si="6"/>
        <v>2.1290719999999999</v>
      </c>
      <c r="J36" s="26">
        <f t="shared" si="7"/>
        <v>534.08915999999999</v>
      </c>
      <c r="K36" s="89">
        <f t="shared" ref="K36:K48" si="9">G36*I36</f>
        <v>646.0876568519999</v>
      </c>
    </row>
    <row r="37" spans="1:11" ht="30" x14ac:dyDescent="0.25">
      <c r="A37" s="111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89" t="s">
        <v>3</v>
      </c>
      <c r="G37" s="89">
        <f>'[1]MEMORIAL QUANT. CBUQ'!K52</f>
        <v>0</v>
      </c>
      <c r="H37" s="89">
        <v>51.95</v>
      </c>
      <c r="I37" s="89">
        <f t="shared" si="6"/>
        <v>59.23339</v>
      </c>
      <c r="J37" s="26">
        <f t="shared" si="7"/>
        <v>0</v>
      </c>
      <c r="K37" s="89">
        <f t="shared" si="9"/>
        <v>0</v>
      </c>
    </row>
    <row r="38" spans="1:11" ht="165" x14ac:dyDescent="0.25">
      <c r="A38" s="111" t="s">
        <v>21</v>
      </c>
      <c r="B38" s="2">
        <v>90106</v>
      </c>
      <c r="C38" s="2" t="s">
        <v>6</v>
      </c>
      <c r="D38" s="2" t="s">
        <v>5</v>
      </c>
      <c r="E38" s="62" t="s">
        <v>156</v>
      </c>
      <c r="F38" s="89" t="s">
        <v>25</v>
      </c>
      <c r="G38" s="89">
        <f>'[1]MEMORIAL QUANT. CBUQ'!K53</f>
        <v>0</v>
      </c>
      <c r="H38" s="89">
        <v>10.220000000000001</v>
      </c>
      <c r="I38" s="89">
        <f t="shared" si="6"/>
        <v>12.363134000000001</v>
      </c>
      <c r="J38" s="26">
        <f t="shared" si="7"/>
        <v>0</v>
      </c>
      <c r="K38" s="89">
        <f t="shared" si="9"/>
        <v>0</v>
      </c>
    </row>
    <row r="39" spans="1:11" ht="60" x14ac:dyDescent="0.25">
      <c r="A39" s="111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89" t="s">
        <v>25</v>
      </c>
      <c r="G39" s="89">
        <f>'[1]MEMORIAL QUANT. CBUQ'!K54</f>
        <v>0</v>
      </c>
      <c r="H39" s="89">
        <v>4.5999999999999996</v>
      </c>
      <c r="I39" s="89">
        <f t="shared" si="6"/>
        <v>5.5646199999999997</v>
      </c>
      <c r="J39" s="26">
        <f t="shared" si="7"/>
        <v>0</v>
      </c>
      <c r="K39" s="89">
        <f t="shared" si="9"/>
        <v>0</v>
      </c>
    </row>
    <row r="40" spans="1:11" ht="99" customHeight="1" x14ac:dyDescent="0.25">
      <c r="A40" s="111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89" t="s">
        <v>25</v>
      </c>
      <c r="G40" s="89">
        <f>'[1]MEMORIAL QUANT. CBUQ'!K55</f>
        <v>0</v>
      </c>
      <c r="H40" s="89">
        <v>19.600000000000001</v>
      </c>
      <c r="I40" s="89">
        <f t="shared" si="6"/>
        <v>23.710120000000003</v>
      </c>
      <c r="J40" s="26">
        <f t="shared" si="7"/>
        <v>0</v>
      </c>
      <c r="K40" s="89">
        <f t="shared" si="9"/>
        <v>0</v>
      </c>
    </row>
    <row r="41" spans="1:11" ht="95.25" customHeight="1" x14ac:dyDescent="0.25">
      <c r="A41" s="111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89" t="s">
        <v>3</v>
      </c>
      <c r="G41" s="89">
        <f>'[1]MEMORIAL QUANT. CBUQ'!K56</f>
        <v>0</v>
      </c>
      <c r="H41" s="89">
        <v>37.54</v>
      </c>
      <c r="I41" s="89">
        <f t="shared" si="6"/>
        <v>45.412137999999999</v>
      </c>
      <c r="J41" s="26">
        <f t="shared" si="7"/>
        <v>0</v>
      </c>
      <c r="K41" s="89">
        <f t="shared" si="9"/>
        <v>0</v>
      </c>
    </row>
    <row r="42" spans="1:11" ht="45" x14ac:dyDescent="0.25">
      <c r="A42" s="111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26" t="s">
        <v>22</v>
      </c>
      <c r="G42" s="89">
        <f>'[1]MEMORIAL QUANT. CBUQ'!K57</f>
        <v>0</v>
      </c>
      <c r="H42" s="89">
        <v>1.76</v>
      </c>
      <c r="I42" s="89">
        <f t="shared" si="6"/>
        <v>2.1290719999999999</v>
      </c>
      <c r="J42" s="26">
        <f t="shared" si="7"/>
        <v>0</v>
      </c>
      <c r="K42" s="89">
        <f t="shared" si="9"/>
        <v>0</v>
      </c>
    </row>
    <row r="43" spans="1:11" ht="30" x14ac:dyDescent="0.25">
      <c r="A43" s="111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89" t="s">
        <v>3</v>
      </c>
      <c r="G43" s="89">
        <f>'[1]MEMORIAL QUANT. CBUQ'!K58</f>
        <v>0</v>
      </c>
      <c r="H43" s="89">
        <v>104.87</v>
      </c>
      <c r="I43" s="89">
        <f t="shared" si="6"/>
        <v>119.57277400000001</v>
      </c>
      <c r="J43" s="26">
        <f t="shared" si="7"/>
        <v>0</v>
      </c>
      <c r="K43" s="89">
        <f t="shared" si="9"/>
        <v>0</v>
      </c>
    </row>
    <row r="44" spans="1:11" ht="165" x14ac:dyDescent="0.25">
      <c r="A44" s="111" t="s">
        <v>7</v>
      </c>
      <c r="B44" s="2">
        <v>90106</v>
      </c>
      <c r="C44" s="2" t="s">
        <v>6</v>
      </c>
      <c r="D44" s="2" t="s">
        <v>5</v>
      </c>
      <c r="E44" s="63" t="s">
        <v>157</v>
      </c>
      <c r="F44" s="26" t="s">
        <v>25</v>
      </c>
      <c r="G44" s="89">
        <f>'[1]MEMORIAL QUANT. CBUQ'!K59</f>
        <v>0</v>
      </c>
      <c r="H44" s="89">
        <v>10.220000000000001</v>
      </c>
      <c r="I44" s="89">
        <f t="shared" si="6"/>
        <v>12.363134000000001</v>
      </c>
      <c r="J44" s="26">
        <f t="shared" si="7"/>
        <v>0</v>
      </c>
      <c r="K44" s="89">
        <f t="shared" si="9"/>
        <v>0</v>
      </c>
    </row>
    <row r="45" spans="1:11" ht="89.25" customHeight="1" x14ac:dyDescent="0.25">
      <c r="A45" s="111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89" t="s">
        <v>25</v>
      </c>
      <c r="G45" s="89">
        <f>'[1]MEMORIAL QUANT. CBUQ'!K60</f>
        <v>0</v>
      </c>
      <c r="H45" s="89">
        <v>4.5999999999999996</v>
      </c>
      <c r="I45" s="89">
        <f t="shared" si="6"/>
        <v>5.5646199999999997</v>
      </c>
      <c r="J45" s="26">
        <f t="shared" si="7"/>
        <v>0</v>
      </c>
      <c r="K45" s="89">
        <f t="shared" si="9"/>
        <v>0</v>
      </c>
    </row>
    <row r="46" spans="1:11" ht="89.25" customHeight="1" x14ac:dyDescent="0.25">
      <c r="A46" s="111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89" t="s">
        <v>25</v>
      </c>
      <c r="G46" s="89">
        <f>'[1]MEMORIAL QUANT. CBUQ'!K61</f>
        <v>0</v>
      </c>
      <c r="H46" s="89">
        <v>19.600000000000001</v>
      </c>
      <c r="I46" s="89">
        <f t="shared" si="6"/>
        <v>23.710120000000003</v>
      </c>
      <c r="J46" s="26">
        <f t="shared" si="7"/>
        <v>0</v>
      </c>
      <c r="K46" s="89">
        <f t="shared" si="9"/>
        <v>0</v>
      </c>
    </row>
    <row r="47" spans="1:11" ht="89.25" customHeight="1" x14ac:dyDescent="0.25">
      <c r="A47" s="111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89" t="s">
        <v>3</v>
      </c>
      <c r="G47" s="89">
        <f>'[1]MEMORIAL QUANT. CBUQ'!K62</f>
        <v>0</v>
      </c>
      <c r="H47" s="89">
        <v>54.41</v>
      </c>
      <c r="I47" s="89">
        <f t="shared" si="6"/>
        <v>65.819776999999988</v>
      </c>
      <c r="J47" s="26">
        <f t="shared" si="7"/>
        <v>0</v>
      </c>
      <c r="K47" s="89">
        <f t="shared" si="9"/>
        <v>0</v>
      </c>
    </row>
    <row r="48" spans="1:11" ht="45" x14ac:dyDescent="0.25">
      <c r="A48" s="111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26" t="s">
        <v>22</v>
      </c>
      <c r="G48" s="89">
        <f>'[1]MEMORIAL QUANT. CBUQ'!K63</f>
        <v>0</v>
      </c>
      <c r="H48" s="89">
        <v>1.76</v>
      </c>
      <c r="I48" s="89">
        <f t="shared" si="6"/>
        <v>2.1290719999999999</v>
      </c>
      <c r="J48" s="26">
        <f t="shared" si="7"/>
        <v>0</v>
      </c>
      <c r="K48" s="89">
        <f t="shared" si="9"/>
        <v>0</v>
      </c>
    </row>
    <row r="49" spans="1:11" ht="75" x14ac:dyDescent="0.25">
      <c r="A49" s="111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89" t="s">
        <v>14</v>
      </c>
      <c r="G49" s="89">
        <f>'[1]MEMORIAL QUANT. CBUQ'!K64</f>
        <v>0</v>
      </c>
      <c r="H49" s="89">
        <v>694.56</v>
      </c>
      <c r="I49" s="89">
        <f t="shared" si="6"/>
        <v>840.20923199999993</v>
      </c>
      <c r="J49" s="26">
        <f t="shared" si="7"/>
        <v>0</v>
      </c>
      <c r="K49" s="89">
        <f t="shared" si="8"/>
        <v>0</v>
      </c>
    </row>
    <row r="50" spans="1:11" ht="75" x14ac:dyDescent="0.25">
      <c r="A50" s="111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89" t="s">
        <v>14</v>
      </c>
      <c r="G50" s="89">
        <f>'[1]MEMORIAL QUANT. CBUQ'!K65</f>
        <v>0</v>
      </c>
      <c r="H50" s="89">
        <v>332.61</v>
      </c>
      <c r="I50" s="89">
        <f t="shared" si="6"/>
        <v>402.358317</v>
      </c>
      <c r="J50" s="26">
        <f t="shared" si="7"/>
        <v>0</v>
      </c>
      <c r="K50" s="89">
        <f t="shared" si="8"/>
        <v>0</v>
      </c>
    </row>
    <row r="51" spans="1:11" ht="60" x14ac:dyDescent="0.25">
      <c r="A51" s="111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89" t="s">
        <v>14</v>
      </c>
      <c r="G51" s="89">
        <f>'[1]MEMORIAL QUANT. CBUQ'!K66</f>
        <v>0</v>
      </c>
      <c r="H51" s="89">
        <v>431.62</v>
      </c>
      <c r="I51" s="89">
        <f t="shared" si="6"/>
        <v>492.13312400000001</v>
      </c>
      <c r="J51" s="26">
        <f t="shared" si="7"/>
        <v>0</v>
      </c>
      <c r="K51" s="89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4">
        <f>SUM(J32:J51)</f>
        <v>48567.313760000012</v>
      </c>
      <c r="K52" s="54">
        <f>SUM(K32:K51)</f>
        <v>58751.879455472008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02"/>
      <c r="J53" s="138">
        <f>J14+J21+J24+J30+J52</f>
        <v>128053.83545360001</v>
      </c>
      <c r="K53" s="139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02"/>
      <c r="J54" s="138">
        <f>K14+K21+K24+K30+K52</f>
        <v>154845.41601821993</v>
      </c>
      <c r="K54" s="139"/>
    </row>
  </sheetData>
  <sheetProtection algorithmName="SHA-512" hashValue="YpLgvlKCQBV/uqMe9pA/KLto8SuvTTnKcDPk0YlVoS5sCghtc+o7hFwkx/v4YJnKfDksa+GVIwZX+GA9Z76GLA==" saltValue="Ztlqnw09Y7YhWnrEjriVOg==" spinCount="100000" sheet="1" objects="1" scenarios="1"/>
  <autoFilter ref="A8:K54"/>
  <mergeCells count="15">
    <mergeCell ref="A7:K7"/>
    <mergeCell ref="A1:J1"/>
    <mergeCell ref="A2:K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zoomScale="115" zoomScaleNormal="100" zoomScaleSheetLayoutView="115" workbookViewId="0">
      <selection activeCell="A7" sqref="A7:K7"/>
    </sheetView>
  </sheetViews>
  <sheetFormatPr defaultRowHeight="15" x14ac:dyDescent="0.25"/>
  <cols>
    <col min="1" max="1" width="9.140625" style="30"/>
    <col min="2" max="2" width="10.5703125" style="30" customWidth="1"/>
    <col min="3" max="3" width="9.140625" style="30"/>
    <col min="4" max="4" width="12.140625" style="30" customWidth="1"/>
    <col min="5" max="5" width="30.5703125" style="30" customWidth="1"/>
    <col min="6" max="6" width="6.7109375" style="30" customWidth="1"/>
    <col min="7" max="7" width="17.42578125" style="30" customWidth="1"/>
    <col min="8" max="8" width="14.42578125" style="30" customWidth="1"/>
    <col min="9" max="9" width="11.85546875" style="30" customWidth="1"/>
    <col min="10" max="11" width="14.42578125" style="30" customWidth="1"/>
    <col min="12" max="16384" width="9.140625" style="30"/>
  </cols>
  <sheetData>
    <row r="1" spans="1:13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113"/>
    </row>
    <row r="2" spans="1:13" ht="18.75" x14ac:dyDescent="0.25">
      <c r="A2" s="143" t="str">
        <f>'[1]CBUQ NÃO DESONERADA'!A2:K2</f>
        <v>PREFEITURA MUNICIPAL DE OURÉM</v>
      </c>
      <c r="B2" s="144"/>
      <c r="C2" s="144"/>
      <c r="D2" s="144"/>
      <c r="E2" s="144"/>
      <c r="F2" s="144"/>
      <c r="G2" s="144"/>
      <c r="H2" s="144"/>
      <c r="I2" s="144"/>
      <c r="J2" s="144"/>
      <c r="K2" s="104"/>
    </row>
    <row r="3" spans="1:13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3" ht="18.75" x14ac:dyDescent="0.25">
      <c r="A4" s="17"/>
      <c r="B4" s="109"/>
      <c r="C4" s="109"/>
      <c r="D4" s="109"/>
      <c r="E4" s="109"/>
      <c r="F4" s="109"/>
      <c r="G4" s="109"/>
      <c r="H4" s="109"/>
      <c r="I4" s="137" t="s">
        <v>68</v>
      </c>
      <c r="J4" s="137"/>
      <c r="K4" s="114">
        <v>14.02</v>
      </c>
    </row>
    <row r="5" spans="1:13" x14ac:dyDescent="0.25">
      <c r="A5" s="15" t="s">
        <v>105</v>
      </c>
      <c r="B5" s="14"/>
      <c r="C5" s="14"/>
      <c r="D5" s="14"/>
      <c r="E5" s="14"/>
      <c r="F5" s="14"/>
      <c r="G5" s="14"/>
      <c r="H5" s="37"/>
      <c r="I5" s="137" t="s">
        <v>66</v>
      </c>
      <c r="J5" s="137"/>
      <c r="K5" s="114">
        <v>27.03</v>
      </c>
    </row>
    <row r="6" spans="1:13" x14ac:dyDescent="0.25">
      <c r="A6" s="15"/>
      <c r="B6" s="14"/>
      <c r="C6" s="14"/>
      <c r="D6" s="14"/>
      <c r="E6" s="14"/>
      <c r="F6" s="14"/>
      <c r="G6" s="14"/>
      <c r="H6" s="37"/>
      <c r="I6" s="37"/>
      <c r="J6" s="103"/>
      <c r="K6" s="12"/>
    </row>
    <row r="7" spans="1:13" ht="18.75" x14ac:dyDescent="0.25">
      <c r="A7" s="134" t="str">
        <f>'[1]CBUQ NÃO DESONERADA'!A7:K7</f>
        <v>TV. 4 (Trecho: Entre Rua e Rua C)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40"/>
    </row>
    <row r="8" spans="1:13" ht="51.75" x14ac:dyDescent="0.25">
      <c r="A8" s="102" t="s">
        <v>65</v>
      </c>
      <c r="B8" s="102" t="s">
        <v>64</v>
      </c>
      <c r="C8" s="102" t="s">
        <v>63</v>
      </c>
      <c r="D8" s="10" t="s">
        <v>62</v>
      </c>
      <c r="E8" s="102" t="s">
        <v>61</v>
      </c>
      <c r="F8" s="102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3" ht="21" customHeight="1" x14ac:dyDescent="0.25">
      <c r="A9" s="105">
        <v>1</v>
      </c>
      <c r="B9" s="41"/>
      <c r="C9" s="41"/>
      <c r="D9" s="41"/>
      <c r="E9" s="110" t="s">
        <v>55</v>
      </c>
      <c r="F9" s="42"/>
      <c r="G9" s="42"/>
      <c r="H9" s="43"/>
      <c r="I9" s="43"/>
      <c r="J9" s="55"/>
      <c r="K9" s="55"/>
    </row>
    <row r="10" spans="1:13" ht="30" x14ac:dyDescent="0.25">
      <c r="A10" s="44" t="s">
        <v>54</v>
      </c>
      <c r="B10" s="45">
        <v>72961</v>
      </c>
      <c r="C10" s="45" t="s">
        <v>6</v>
      </c>
      <c r="D10" s="45" t="s">
        <v>5</v>
      </c>
      <c r="E10" s="84" t="s">
        <v>53</v>
      </c>
      <c r="F10" s="44" t="s">
        <v>27</v>
      </c>
      <c r="G10" s="89">
        <f>'[1]MEMORIAL QUANT. CBUQ'!I9</f>
        <v>1969.8</v>
      </c>
      <c r="H10" s="46">
        <v>1.2</v>
      </c>
      <c r="I10" s="46">
        <f>IF(D10="S",($K$5/100)*H10,($K$4/100)*H10)+H10</f>
        <v>1.5243599999999999</v>
      </c>
      <c r="J10" s="56">
        <f>G10*H10</f>
        <v>2363.7599999999998</v>
      </c>
      <c r="K10" s="56">
        <f>I10*G10</f>
        <v>3002.6843279999998</v>
      </c>
    </row>
    <row r="11" spans="1:13" ht="90" x14ac:dyDescent="0.25">
      <c r="A11" s="44" t="s">
        <v>52</v>
      </c>
      <c r="B11" s="88">
        <v>96387</v>
      </c>
      <c r="C11" s="45" t="s">
        <v>6</v>
      </c>
      <c r="D11" s="45" t="s">
        <v>5</v>
      </c>
      <c r="E11" s="84" t="s">
        <v>51</v>
      </c>
      <c r="F11" s="44" t="s">
        <v>25</v>
      </c>
      <c r="G11" s="89">
        <f>'[1]MEMORIAL QUANT. CBUQ'!I10</f>
        <v>295.46999999999997</v>
      </c>
      <c r="H11" s="46">
        <v>6.23</v>
      </c>
      <c r="I11" s="46">
        <f t="shared" ref="I11:I13" si="0">IF(D11="S",($K$5/100)*H11,($K$4/100)*H11)+H11</f>
        <v>7.9139690000000007</v>
      </c>
      <c r="J11" s="56">
        <f t="shared" ref="J11:J13" si="1">G11*H11</f>
        <v>1840.7781</v>
      </c>
      <c r="K11" s="56">
        <f t="shared" ref="K11:K13" si="2">I11*G11</f>
        <v>2338.34042043</v>
      </c>
    </row>
    <row r="12" spans="1:13" ht="60" x14ac:dyDescent="0.25">
      <c r="A12" s="44" t="s">
        <v>95</v>
      </c>
      <c r="B12" s="88" t="s">
        <v>97</v>
      </c>
      <c r="C12" s="45" t="s">
        <v>6</v>
      </c>
      <c r="D12" s="45" t="s">
        <v>5</v>
      </c>
      <c r="E12" s="84" t="s">
        <v>98</v>
      </c>
      <c r="F12" s="44" t="s">
        <v>25</v>
      </c>
      <c r="G12" s="89">
        <f>'[1]MEMORIAL QUANT. CBUQ'!I11</f>
        <v>295.46999999999997</v>
      </c>
      <c r="H12" s="46">
        <v>4.33</v>
      </c>
      <c r="I12" s="46">
        <f t="shared" si="0"/>
        <v>5.5003989999999998</v>
      </c>
      <c r="J12" s="56">
        <f t="shared" si="1"/>
        <v>1279.3851</v>
      </c>
      <c r="K12" s="56">
        <f t="shared" si="2"/>
        <v>1625.2028925299999</v>
      </c>
    </row>
    <row r="13" spans="1:13" ht="60" x14ac:dyDescent="0.25">
      <c r="A13" s="44" t="s">
        <v>96</v>
      </c>
      <c r="B13" s="48">
        <v>72838</v>
      </c>
      <c r="C13" s="45" t="s">
        <v>6</v>
      </c>
      <c r="D13" s="45" t="s">
        <v>5</v>
      </c>
      <c r="E13" s="63" t="s">
        <v>109</v>
      </c>
      <c r="F13" s="47" t="s">
        <v>99</v>
      </c>
      <c r="G13" s="89">
        <f>'[1]MEMORIAL QUANT. CBUQ'!I12</f>
        <v>1304.7955199999997</v>
      </c>
      <c r="H13" s="46">
        <v>0.83</v>
      </c>
      <c r="I13" s="46">
        <f t="shared" si="0"/>
        <v>1.054349</v>
      </c>
      <c r="J13" s="56">
        <f t="shared" si="1"/>
        <v>1082.9802815999997</v>
      </c>
      <c r="K13" s="56">
        <f t="shared" si="2"/>
        <v>1375.7098517164795</v>
      </c>
    </row>
    <row r="14" spans="1:13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6">
        <f>SUM(J10:J13)</f>
        <v>6566.9034815999985</v>
      </c>
      <c r="K14" s="56">
        <f>SUM(K10:K13)</f>
        <v>8341.9374926764795</v>
      </c>
    </row>
    <row r="15" spans="1:13" ht="33" customHeight="1" x14ac:dyDescent="0.25">
      <c r="A15" s="105">
        <v>2</v>
      </c>
      <c r="B15" s="41"/>
      <c r="C15" s="41"/>
      <c r="D15" s="41"/>
      <c r="E15" s="110" t="s">
        <v>50</v>
      </c>
      <c r="F15" s="42"/>
      <c r="G15" s="42"/>
      <c r="H15" s="43"/>
      <c r="I15" s="43"/>
      <c r="J15" s="55"/>
      <c r="K15" s="55"/>
    </row>
    <row r="16" spans="1:13" ht="30" x14ac:dyDescent="0.25">
      <c r="A16" s="47" t="s">
        <v>49</v>
      </c>
      <c r="B16" s="48">
        <v>96401</v>
      </c>
      <c r="C16" s="48" t="s">
        <v>6</v>
      </c>
      <c r="D16" s="48" t="s">
        <v>5</v>
      </c>
      <c r="E16" s="85" t="s">
        <v>100</v>
      </c>
      <c r="F16" s="47" t="s">
        <v>27</v>
      </c>
      <c r="G16" s="26">
        <f>'[1]MEMORIAL QUANT. CBUQ'!H16</f>
        <v>1675</v>
      </c>
      <c r="H16" s="49">
        <v>4.28</v>
      </c>
      <c r="I16" s="46">
        <f t="shared" ref="I16:I20" si="3">IF(D16="S",($K$5/100)*H16,($K$4/100)*H16)+H16</f>
        <v>5.4368840000000001</v>
      </c>
      <c r="J16" s="57">
        <f>G16*H16</f>
        <v>7169</v>
      </c>
      <c r="K16" s="56">
        <f>I16*G16</f>
        <v>9106.7806999999993</v>
      </c>
    </row>
    <row r="17" spans="1:11" ht="75" x14ac:dyDescent="0.25">
      <c r="A17" s="47" t="s">
        <v>48</v>
      </c>
      <c r="B17" s="48">
        <v>72840</v>
      </c>
      <c r="C17" s="48" t="s">
        <v>6</v>
      </c>
      <c r="D17" s="48" t="s">
        <v>5</v>
      </c>
      <c r="E17" s="63" t="s">
        <v>145</v>
      </c>
      <c r="F17" s="47" t="s">
        <v>99</v>
      </c>
      <c r="G17" s="26">
        <f>'[1]MEMORIAL QUANT. CBUQ'!H17</f>
        <v>144.71999999999997</v>
      </c>
      <c r="H17" s="49">
        <v>0.56000000000000005</v>
      </c>
      <c r="I17" s="46">
        <f t="shared" si="3"/>
        <v>0.711368</v>
      </c>
      <c r="J17" s="57">
        <f>G17*H17</f>
        <v>81.043199999999985</v>
      </c>
      <c r="K17" s="56">
        <f>I17*G17</f>
        <v>102.94917695999997</v>
      </c>
    </row>
    <row r="18" spans="1:11" ht="75" x14ac:dyDescent="0.25">
      <c r="A18" s="44" t="s">
        <v>47</v>
      </c>
      <c r="B18" s="45">
        <v>95996</v>
      </c>
      <c r="C18" s="45" t="s">
        <v>6</v>
      </c>
      <c r="D18" s="45" t="s">
        <v>5</v>
      </c>
      <c r="E18" s="84" t="s">
        <v>46</v>
      </c>
      <c r="F18" s="44" t="s">
        <v>25</v>
      </c>
      <c r="G18" s="89">
        <f>'[1]MEMORIAL QUANT. CBUQ'!H18</f>
        <v>83.75</v>
      </c>
      <c r="H18" s="46">
        <v>641.91</v>
      </c>
      <c r="I18" s="46">
        <f t="shared" si="3"/>
        <v>815.418273</v>
      </c>
      <c r="J18" s="57">
        <f>G18*H18</f>
        <v>53759.962499999994</v>
      </c>
      <c r="K18" s="56">
        <f>I18*G18</f>
        <v>68291.280363750004</v>
      </c>
    </row>
    <row r="19" spans="1:11" ht="60" x14ac:dyDescent="0.25">
      <c r="A19" s="44" t="s">
        <v>45</v>
      </c>
      <c r="B19" s="48">
        <v>95303</v>
      </c>
      <c r="C19" s="48" t="s">
        <v>6</v>
      </c>
      <c r="D19" s="48" t="s">
        <v>5</v>
      </c>
      <c r="E19" s="85" t="s">
        <v>44</v>
      </c>
      <c r="F19" s="47" t="s">
        <v>22</v>
      </c>
      <c r="G19" s="89">
        <f>'[1]MEMORIAL QUANT. CBUQ'!H19</f>
        <v>6030</v>
      </c>
      <c r="H19" s="46">
        <v>0.95</v>
      </c>
      <c r="I19" s="46">
        <f t="shared" si="3"/>
        <v>1.206785</v>
      </c>
      <c r="J19" s="57">
        <f>G19*H19</f>
        <v>5728.5</v>
      </c>
      <c r="K19" s="56">
        <f>I19*G19</f>
        <v>7276.9135500000002</v>
      </c>
    </row>
    <row r="20" spans="1:11" ht="45" x14ac:dyDescent="0.25">
      <c r="A20" s="44" t="s">
        <v>43</v>
      </c>
      <c r="B20" s="45">
        <v>94963</v>
      </c>
      <c r="C20" s="45" t="s">
        <v>6</v>
      </c>
      <c r="D20" s="45" t="s">
        <v>5</v>
      </c>
      <c r="E20" s="93" t="s">
        <v>146</v>
      </c>
      <c r="F20" s="44" t="s">
        <v>25</v>
      </c>
      <c r="G20" s="89">
        <f>'[1]MEMORIAL QUANT. CBUQ'!G22:H22</f>
        <v>0.42336000000000001</v>
      </c>
      <c r="H20" s="50">
        <v>339.24</v>
      </c>
      <c r="I20" s="46">
        <f t="shared" si="3"/>
        <v>430.93657200000001</v>
      </c>
      <c r="J20" s="57">
        <f>G20*H20</f>
        <v>143.6206464</v>
      </c>
      <c r="K20" s="56">
        <f>I20*G20</f>
        <v>182.44130712192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6">
        <f>SUM(J16:J20)</f>
        <v>66882.126346399993</v>
      </c>
      <c r="K21" s="56">
        <f>SUM(K16:K20)</f>
        <v>84960.36509783192</v>
      </c>
    </row>
    <row r="22" spans="1:11" ht="15" customHeight="1" x14ac:dyDescent="0.25">
      <c r="A22" s="105">
        <v>3</v>
      </c>
      <c r="B22" s="41"/>
      <c r="C22" s="41"/>
      <c r="D22" s="41"/>
      <c r="E22" s="110" t="s">
        <v>42</v>
      </c>
      <c r="F22" s="42"/>
      <c r="G22" s="42"/>
      <c r="H22" s="43"/>
      <c r="I22" s="43"/>
      <c r="J22" s="55"/>
      <c r="K22" s="55"/>
    </row>
    <row r="23" spans="1:11" ht="105" x14ac:dyDescent="0.25">
      <c r="A23" s="44" t="s">
        <v>41</v>
      </c>
      <c r="B23" s="45">
        <v>94996</v>
      </c>
      <c r="C23" s="45" t="s">
        <v>6</v>
      </c>
      <c r="D23" s="45" t="s">
        <v>5</v>
      </c>
      <c r="E23" s="62" t="s">
        <v>113</v>
      </c>
      <c r="F23" s="44" t="s">
        <v>27</v>
      </c>
      <c r="G23" s="89">
        <f>'[1]MEMORIAL QUANT. CBUQ'!I26</f>
        <v>16.32</v>
      </c>
      <c r="H23" s="46">
        <v>80.97</v>
      </c>
      <c r="I23" s="46">
        <f t="shared" ref="I23" si="4">IF(D23="S",($K$5/100)*H23,($K$4/100)*H23)+H23</f>
        <v>102.856191</v>
      </c>
      <c r="J23" s="56">
        <f>G23*H23</f>
        <v>1321.4304</v>
      </c>
      <c r="K23" s="56">
        <f>G23*I23</f>
        <v>1678.6130371199999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6">
        <f>J23</f>
        <v>1321.4304</v>
      </c>
      <c r="K24" s="56">
        <f>K23</f>
        <v>1678.6130371199999</v>
      </c>
    </row>
    <row r="25" spans="1:11" ht="21" customHeight="1" x14ac:dyDescent="0.25">
      <c r="A25" s="105">
        <v>4</v>
      </c>
      <c r="B25" s="110"/>
      <c r="C25" s="110"/>
      <c r="D25" s="110"/>
      <c r="E25" s="110" t="s">
        <v>40</v>
      </c>
      <c r="F25" s="42"/>
      <c r="G25" s="42"/>
      <c r="H25" s="43"/>
      <c r="I25" s="43"/>
      <c r="J25" s="55"/>
      <c r="K25" s="55"/>
    </row>
    <row r="26" spans="1:11" ht="75" x14ac:dyDescent="0.25">
      <c r="A26" s="44" t="s">
        <v>39</v>
      </c>
      <c r="B26" s="45">
        <v>72947</v>
      </c>
      <c r="C26" s="45" t="s">
        <v>6</v>
      </c>
      <c r="D26" s="45" t="s">
        <v>5</v>
      </c>
      <c r="E26" s="62" t="s">
        <v>147</v>
      </c>
      <c r="F26" s="44" t="s">
        <v>27</v>
      </c>
      <c r="G26" s="89">
        <f>SUM('[1]MEMORIAL QUANT. CBUQ'!G30:G31)</f>
        <v>135.78</v>
      </c>
      <c r="H26" s="46">
        <v>24.57</v>
      </c>
      <c r="I26" s="46">
        <f t="shared" ref="I26:I29" si="5">IF(D26="S",($K$5/100)*H26,($K$4/100)*H26)+H26</f>
        <v>31.211271</v>
      </c>
      <c r="J26" s="56">
        <f>G26*H26</f>
        <v>3336.1145999999999</v>
      </c>
      <c r="K26" s="56">
        <f>I26*G26</f>
        <v>4237.8663763800005</v>
      </c>
    </row>
    <row r="27" spans="1:11" ht="45" x14ac:dyDescent="0.25">
      <c r="A27" s="111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'[1]MEMORIAL QUANT. CBUQ'!G32</f>
        <v>23.999999999999996</v>
      </c>
      <c r="H27" s="46">
        <v>6.67</v>
      </c>
      <c r="I27" s="46">
        <f t="shared" si="5"/>
        <v>7.6051339999999996</v>
      </c>
      <c r="J27" s="56">
        <f>G27*H27</f>
        <v>160.07999999999998</v>
      </c>
      <c r="K27" s="56">
        <f>I27*G27</f>
        <v>182.52321599999996</v>
      </c>
    </row>
    <row r="28" spans="1:11" ht="30" x14ac:dyDescent="0.25">
      <c r="A28" s="44" t="s">
        <v>37</v>
      </c>
      <c r="B28" s="45">
        <v>34723</v>
      </c>
      <c r="C28" s="45" t="s">
        <v>6</v>
      </c>
      <c r="D28" s="45" t="s">
        <v>10</v>
      </c>
      <c r="E28" s="84" t="s">
        <v>36</v>
      </c>
      <c r="F28" s="44" t="s">
        <v>27</v>
      </c>
      <c r="G28" s="89">
        <f>SUM('[1]MEMORIAL QUANT. CBUQ'!G35:G38)</f>
        <v>0.8</v>
      </c>
      <c r="H28" s="46">
        <v>519.75</v>
      </c>
      <c r="I28" s="46">
        <f t="shared" si="5"/>
        <v>592.61895000000004</v>
      </c>
      <c r="J28" s="56">
        <f>G28*H28</f>
        <v>415.8</v>
      </c>
      <c r="K28" s="56">
        <f>I28*G28</f>
        <v>474.09516000000008</v>
      </c>
    </row>
    <row r="29" spans="1:11" ht="60" x14ac:dyDescent="0.25">
      <c r="A29" s="65" t="s">
        <v>132</v>
      </c>
      <c r="B29" s="45">
        <v>21013</v>
      </c>
      <c r="C29" s="67" t="s">
        <v>6</v>
      </c>
      <c r="D29" s="67" t="s">
        <v>10</v>
      </c>
      <c r="E29" s="92" t="s">
        <v>153</v>
      </c>
      <c r="F29" s="65" t="s">
        <v>3</v>
      </c>
      <c r="G29" s="89">
        <f>'[1]MEMORIAL QUANT. CBUQ'!G41</f>
        <v>14</v>
      </c>
      <c r="H29" s="46">
        <v>33.31</v>
      </c>
      <c r="I29" s="46">
        <f t="shared" si="5"/>
        <v>37.980062000000004</v>
      </c>
      <c r="J29" s="56">
        <f>G29*H29</f>
        <v>466.34000000000003</v>
      </c>
      <c r="K29" s="56">
        <f>G29*I29</f>
        <v>531.72086800000011</v>
      </c>
    </row>
    <row r="30" spans="1:11" ht="15.75" customHeight="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6">
        <f>SUM(J26:J29)</f>
        <v>4378.3346000000001</v>
      </c>
      <c r="K30" s="56">
        <f>SUM(K26:K29)</f>
        <v>5426.2056203800003</v>
      </c>
    </row>
    <row r="31" spans="1:11" x14ac:dyDescent="0.25">
      <c r="A31" s="105">
        <v>5</v>
      </c>
      <c r="B31" s="41"/>
      <c r="C31" s="41"/>
      <c r="D31" s="41"/>
      <c r="E31" s="110" t="s">
        <v>35</v>
      </c>
      <c r="F31" s="42"/>
      <c r="G31" s="42"/>
      <c r="H31" s="43"/>
      <c r="I31" s="43"/>
      <c r="J31" s="55"/>
      <c r="K31" s="55"/>
    </row>
    <row r="32" spans="1:11" ht="60" x14ac:dyDescent="0.25">
      <c r="A32" s="47" t="s">
        <v>34</v>
      </c>
      <c r="B32" s="45">
        <v>94265</v>
      </c>
      <c r="C32" s="45" t="s">
        <v>6</v>
      </c>
      <c r="D32" s="48" t="s">
        <v>5</v>
      </c>
      <c r="E32" s="84" t="s">
        <v>33</v>
      </c>
      <c r="F32" s="47" t="s">
        <v>3</v>
      </c>
      <c r="G32" s="26">
        <f>'[1]MEMORIAL QUANT. CBUQ'!K46</f>
        <v>670</v>
      </c>
      <c r="H32" s="49">
        <v>30.08</v>
      </c>
      <c r="I32" s="46">
        <f t="shared" ref="I32:I51" si="6">IF(D32="S",($K$5/100)*H32,($K$4/100)*H32)+H32</f>
        <v>38.210623999999996</v>
      </c>
      <c r="J32" s="57">
        <f t="shared" ref="J32:J51" si="7">G32*H32</f>
        <v>20153.599999999999</v>
      </c>
      <c r="K32" s="56">
        <f t="shared" ref="K32:K51" si="8">I32*G32</f>
        <v>25601.118079999997</v>
      </c>
    </row>
    <row r="33" spans="1:11" ht="60" x14ac:dyDescent="0.25">
      <c r="A33" s="44" t="s">
        <v>32</v>
      </c>
      <c r="B33" s="45">
        <v>94281</v>
      </c>
      <c r="C33" s="45" t="s">
        <v>6</v>
      </c>
      <c r="D33" s="45" t="s">
        <v>5</v>
      </c>
      <c r="E33" s="84" t="s">
        <v>31</v>
      </c>
      <c r="F33" s="44" t="s">
        <v>3</v>
      </c>
      <c r="G33" s="89">
        <f>'[1]MEMORIAL QUANT. CBUQ'!K47</f>
        <v>670</v>
      </c>
      <c r="H33" s="46">
        <v>35.81</v>
      </c>
      <c r="I33" s="46">
        <f t="shared" si="6"/>
        <v>45.489443000000001</v>
      </c>
      <c r="J33" s="57">
        <f t="shared" si="7"/>
        <v>23992.7</v>
      </c>
      <c r="K33" s="56">
        <f t="shared" si="8"/>
        <v>30477.926810000001</v>
      </c>
    </row>
    <row r="34" spans="1:11" ht="165" x14ac:dyDescent="0.25">
      <c r="A34" s="111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44" t="s">
        <v>25</v>
      </c>
      <c r="G34" s="89">
        <f>'[1]MEMORIAL QUANT. CBUQ'!K48</f>
        <v>44.22</v>
      </c>
      <c r="H34" s="46">
        <v>11.38</v>
      </c>
      <c r="I34" s="46">
        <f t="shared" si="6"/>
        <v>14.456014000000001</v>
      </c>
      <c r="J34" s="57">
        <f t="shared" si="7"/>
        <v>503.22360000000003</v>
      </c>
      <c r="K34" s="56">
        <f t="shared" si="8"/>
        <v>639.24493907999999</v>
      </c>
    </row>
    <row r="35" spans="1:11" ht="60" x14ac:dyDescent="0.25">
      <c r="A35" s="44" t="s">
        <v>29</v>
      </c>
      <c r="B35" s="45">
        <v>94097</v>
      </c>
      <c r="C35" s="45" t="s">
        <v>6</v>
      </c>
      <c r="D35" s="45" t="s">
        <v>5</v>
      </c>
      <c r="E35" s="84" t="s">
        <v>28</v>
      </c>
      <c r="F35" s="44" t="s">
        <v>27</v>
      </c>
      <c r="G35" s="89">
        <f>'[1]MEMORIAL QUANT. CBUQ'!K49</f>
        <v>294.8</v>
      </c>
      <c r="H35" s="46">
        <v>4.1500000000000004</v>
      </c>
      <c r="I35" s="46">
        <f t="shared" si="6"/>
        <v>5.2717450000000001</v>
      </c>
      <c r="J35" s="57">
        <f t="shared" si="7"/>
        <v>1223.42</v>
      </c>
      <c r="K35" s="56">
        <f t="shared" si="8"/>
        <v>1554.1104260000002</v>
      </c>
    </row>
    <row r="36" spans="1:11" ht="45" x14ac:dyDescent="0.25">
      <c r="A36" s="65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111" t="s">
        <v>136</v>
      </c>
      <c r="G36" s="89">
        <f>'[1]MEMORIAL QUANT. CBUQ'!K50</f>
        <v>303.45974999999999</v>
      </c>
      <c r="H36" s="46">
        <v>1.74</v>
      </c>
      <c r="I36" s="46">
        <f t="shared" si="6"/>
        <v>2.2103220000000001</v>
      </c>
      <c r="J36" s="57">
        <f t="shared" si="7"/>
        <v>528.01996499999996</v>
      </c>
      <c r="K36" s="56">
        <f t="shared" si="8"/>
        <v>670.74376153950004</v>
      </c>
    </row>
    <row r="37" spans="1:11" ht="30" x14ac:dyDescent="0.25">
      <c r="A37" s="111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111" t="s">
        <v>3</v>
      </c>
      <c r="G37" s="89">
        <f>'[1]MEMORIAL QUANT. CBUQ'!K52</f>
        <v>0</v>
      </c>
      <c r="H37" s="46">
        <v>51.95</v>
      </c>
      <c r="I37" s="46">
        <f t="shared" si="6"/>
        <v>59.23339</v>
      </c>
      <c r="J37" s="57">
        <f t="shared" si="7"/>
        <v>0</v>
      </c>
      <c r="K37" s="56">
        <f t="shared" si="8"/>
        <v>0</v>
      </c>
    </row>
    <row r="38" spans="1:11" ht="165" x14ac:dyDescent="0.25">
      <c r="A38" s="111" t="s">
        <v>21</v>
      </c>
      <c r="B38" s="2">
        <v>90106</v>
      </c>
      <c r="C38" s="2" t="s">
        <v>6</v>
      </c>
      <c r="D38" s="2" t="s">
        <v>5</v>
      </c>
      <c r="E38" s="62" t="s">
        <v>152</v>
      </c>
      <c r="F38" s="111" t="s">
        <v>25</v>
      </c>
      <c r="G38" s="89">
        <f>'[1]MEMORIAL QUANT. CBUQ'!K53</f>
        <v>0</v>
      </c>
      <c r="H38" s="91">
        <v>9.73</v>
      </c>
      <c r="I38" s="46">
        <f t="shared" si="6"/>
        <v>12.360019000000001</v>
      </c>
      <c r="J38" s="57">
        <f t="shared" si="7"/>
        <v>0</v>
      </c>
      <c r="K38" s="56">
        <f t="shared" si="8"/>
        <v>0</v>
      </c>
    </row>
    <row r="39" spans="1:11" ht="60" x14ac:dyDescent="0.25">
      <c r="A39" s="111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111" t="s">
        <v>25</v>
      </c>
      <c r="G39" s="89">
        <f>'[1]MEMORIAL QUANT. CBUQ'!K54</f>
        <v>0</v>
      </c>
      <c r="H39" s="46">
        <v>4.1500000000000004</v>
      </c>
      <c r="I39" s="46">
        <f t="shared" si="6"/>
        <v>5.2717450000000001</v>
      </c>
      <c r="J39" s="57">
        <f t="shared" si="7"/>
        <v>0</v>
      </c>
      <c r="K39" s="56">
        <f t="shared" si="8"/>
        <v>0</v>
      </c>
    </row>
    <row r="40" spans="1:11" ht="90" x14ac:dyDescent="0.25">
      <c r="A40" s="111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111" t="s">
        <v>25</v>
      </c>
      <c r="G40" s="89">
        <f>'[1]MEMORIAL QUANT. CBUQ'!K55</f>
        <v>0</v>
      </c>
      <c r="H40" s="46">
        <v>18.149999999999999</v>
      </c>
      <c r="I40" s="46">
        <f t="shared" si="6"/>
        <v>23.055944999999998</v>
      </c>
      <c r="J40" s="57">
        <f t="shared" si="7"/>
        <v>0</v>
      </c>
      <c r="K40" s="56">
        <f t="shared" si="8"/>
        <v>0</v>
      </c>
    </row>
    <row r="41" spans="1:11" ht="90" x14ac:dyDescent="0.25">
      <c r="A41" s="111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111" t="s">
        <v>3</v>
      </c>
      <c r="G41" s="89">
        <f>'[1]MEMORIAL QUANT. CBUQ'!K56</f>
        <v>0</v>
      </c>
      <c r="H41" s="46">
        <v>35.08</v>
      </c>
      <c r="I41" s="46">
        <f t="shared" si="6"/>
        <v>44.562123999999997</v>
      </c>
      <c r="J41" s="57">
        <f t="shared" si="7"/>
        <v>0</v>
      </c>
      <c r="K41" s="56">
        <f t="shared" si="8"/>
        <v>0</v>
      </c>
    </row>
    <row r="42" spans="1:11" ht="45" x14ac:dyDescent="0.25">
      <c r="A42" s="111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3" t="s">
        <v>22</v>
      </c>
      <c r="G42" s="89">
        <f>'[1]MEMORIAL QUANT. CBUQ'!K57</f>
        <v>0</v>
      </c>
      <c r="H42" s="46">
        <v>1.74</v>
      </c>
      <c r="I42" s="46">
        <f t="shared" si="6"/>
        <v>2.2103220000000001</v>
      </c>
      <c r="J42" s="57">
        <f t="shared" si="7"/>
        <v>0</v>
      </c>
      <c r="K42" s="56">
        <f t="shared" si="8"/>
        <v>0</v>
      </c>
    </row>
    <row r="43" spans="1:11" ht="30" x14ac:dyDescent="0.25">
      <c r="A43" s="111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111" t="s">
        <v>3</v>
      </c>
      <c r="G43" s="89">
        <f>'[1]MEMORIAL QUANT. CBUQ'!K58</f>
        <v>0</v>
      </c>
      <c r="H43" s="46">
        <v>104.87</v>
      </c>
      <c r="I43" s="46">
        <f t="shared" si="6"/>
        <v>119.57277400000001</v>
      </c>
      <c r="J43" s="57">
        <f t="shared" si="7"/>
        <v>0</v>
      </c>
      <c r="K43" s="56">
        <f t="shared" si="8"/>
        <v>0</v>
      </c>
    </row>
    <row r="44" spans="1:11" ht="165" x14ac:dyDescent="0.25">
      <c r="A44" s="111" t="s">
        <v>7</v>
      </c>
      <c r="B44" s="2">
        <v>90106</v>
      </c>
      <c r="C44" s="2" t="s">
        <v>6</v>
      </c>
      <c r="D44" s="2" t="s">
        <v>5</v>
      </c>
      <c r="E44" s="63" t="s">
        <v>152</v>
      </c>
      <c r="F44" s="3" t="s">
        <v>25</v>
      </c>
      <c r="G44" s="89">
        <f>'[1]MEMORIAL QUANT. CBUQ'!K59</f>
        <v>0</v>
      </c>
      <c r="H44" s="91">
        <v>9.73</v>
      </c>
      <c r="I44" s="46">
        <f t="shared" si="6"/>
        <v>12.360019000000001</v>
      </c>
      <c r="J44" s="57">
        <f t="shared" si="7"/>
        <v>0</v>
      </c>
      <c r="K44" s="56">
        <f t="shared" si="8"/>
        <v>0</v>
      </c>
    </row>
    <row r="45" spans="1:11" ht="60" x14ac:dyDescent="0.25">
      <c r="A45" s="111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111" t="s">
        <v>25</v>
      </c>
      <c r="G45" s="89">
        <f>'[1]MEMORIAL QUANT. CBUQ'!K60</f>
        <v>0</v>
      </c>
      <c r="H45" s="46">
        <v>4.1500000000000004</v>
      </c>
      <c r="I45" s="46">
        <f t="shared" si="6"/>
        <v>5.2717450000000001</v>
      </c>
      <c r="J45" s="57">
        <f t="shared" si="7"/>
        <v>0</v>
      </c>
      <c r="K45" s="56">
        <f t="shared" si="8"/>
        <v>0</v>
      </c>
    </row>
    <row r="46" spans="1:11" ht="90" x14ac:dyDescent="0.25">
      <c r="A46" s="111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111" t="s">
        <v>25</v>
      </c>
      <c r="G46" s="89">
        <f>'[1]MEMORIAL QUANT. CBUQ'!K61</f>
        <v>0</v>
      </c>
      <c r="H46" s="46">
        <v>18.149999999999999</v>
      </c>
      <c r="I46" s="46">
        <f t="shared" si="6"/>
        <v>23.055944999999998</v>
      </c>
      <c r="J46" s="57">
        <f t="shared" si="7"/>
        <v>0</v>
      </c>
      <c r="K46" s="56">
        <f t="shared" si="8"/>
        <v>0</v>
      </c>
    </row>
    <row r="47" spans="1:11" ht="90" x14ac:dyDescent="0.25">
      <c r="A47" s="111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111" t="s">
        <v>3</v>
      </c>
      <c r="G47" s="89">
        <f>'[1]MEMORIAL QUANT. CBUQ'!K62</f>
        <v>0</v>
      </c>
      <c r="H47" s="46">
        <v>50.87</v>
      </c>
      <c r="I47" s="46">
        <f t="shared" si="6"/>
        <v>64.620160999999996</v>
      </c>
      <c r="J47" s="57">
        <f t="shared" si="7"/>
        <v>0</v>
      </c>
      <c r="K47" s="56">
        <f t="shared" si="8"/>
        <v>0</v>
      </c>
    </row>
    <row r="48" spans="1:11" ht="45" x14ac:dyDescent="0.25">
      <c r="A48" s="111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3" t="s">
        <v>22</v>
      </c>
      <c r="G48" s="89">
        <f>'[1]MEMORIAL QUANT. CBUQ'!K63</f>
        <v>0</v>
      </c>
      <c r="H48" s="46">
        <v>1.74</v>
      </c>
      <c r="I48" s="46">
        <f t="shared" si="6"/>
        <v>2.2103220000000001</v>
      </c>
      <c r="J48" s="57">
        <f t="shared" si="7"/>
        <v>0</v>
      </c>
      <c r="K48" s="56">
        <f t="shared" si="8"/>
        <v>0</v>
      </c>
    </row>
    <row r="49" spans="1:11" ht="75" x14ac:dyDescent="0.25">
      <c r="A49" s="111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111" t="s">
        <v>14</v>
      </c>
      <c r="G49" s="89">
        <f>'[1]MEMORIAL QUANT. CBUQ'!K64</f>
        <v>0</v>
      </c>
      <c r="H49" s="46">
        <v>647.98</v>
      </c>
      <c r="I49" s="46">
        <f t="shared" si="6"/>
        <v>823.12899400000003</v>
      </c>
      <c r="J49" s="57">
        <f t="shared" si="7"/>
        <v>0</v>
      </c>
      <c r="K49" s="56">
        <f t="shared" si="8"/>
        <v>0</v>
      </c>
    </row>
    <row r="50" spans="1:11" ht="75" x14ac:dyDescent="0.25">
      <c r="A50" s="111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111" t="s">
        <v>14</v>
      </c>
      <c r="G50" s="89">
        <f>'[1]MEMORIAL QUANT. CBUQ'!K65</f>
        <v>0</v>
      </c>
      <c r="H50" s="46">
        <v>319.32</v>
      </c>
      <c r="I50" s="46">
        <f t="shared" si="6"/>
        <v>405.63219600000002</v>
      </c>
      <c r="J50" s="57">
        <f t="shared" si="7"/>
        <v>0</v>
      </c>
      <c r="K50" s="56">
        <f t="shared" si="8"/>
        <v>0</v>
      </c>
    </row>
    <row r="51" spans="1:11" ht="60" x14ac:dyDescent="0.25">
      <c r="A51" s="111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111" t="s">
        <v>14</v>
      </c>
      <c r="G51" s="89">
        <f>'[1]MEMORIAL QUANT. CBUQ'!K66</f>
        <v>0</v>
      </c>
      <c r="H51" s="46">
        <v>431.62</v>
      </c>
      <c r="I51" s="46">
        <f t="shared" si="6"/>
        <v>492.13312400000001</v>
      </c>
      <c r="J51" s="57">
        <f t="shared" si="7"/>
        <v>0</v>
      </c>
      <c r="K51" s="56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6">
        <f>SUM(J32:J51)</f>
        <v>46400.963564999998</v>
      </c>
      <c r="K52" s="56">
        <f>SUM(K32:K51)</f>
        <v>58943.144016619503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02"/>
      <c r="J53" s="146">
        <f>J14+J21+J24+J30+J52</f>
        <v>125549.758393</v>
      </c>
      <c r="K53" s="147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02"/>
      <c r="J54" s="146">
        <f>K14+K21+K24+K30+K52</f>
        <v>159350.2652646279</v>
      </c>
      <c r="K54" s="147"/>
    </row>
  </sheetData>
  <sheetProtection algorithmName="SHA-512" hashValue="nHw0yo6ia+qp+Lmoni3YecgF857AxpmHteF4oDfs+z6YxBZ9hUA8T666nmZeYkXJaii9CAFivqz6r/rQyaFhJQ==" saltValue="9Kg/il7dCzzY9yQriWRhBQ==" spinCount="100000" sheet="1" objects="1" scenarios="1"/>
  <autoFilter ref="A8:K54"/>
  <mergeCells count="15">
    <mergeCell ref="A7:K7"/>
    <mergeCell ref="A1:J1"/>
    <mergeCell ref="A2:J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6"/>
  <sheetViews>
    <sheetView view="pageBreakPreview" topLeftCell="A25" zoomScale="85" zoomScaleNormal="100" zoomScaleSheetLayoutView="85" workbookViewId="0">
      <selection activeCell="D9" sqref="D9"/>
    </sheetView>
  </sheetViews>
  <sheetFormatPr defaultRowHeight="15" x14ac:dyDescent="0.25"/>
  <cols>
    <col min="2" max="2" width="25.85546875" style="99" customWidth="1"/>
    <col min="3" max="3" width="13.5703125" customWidth="1"/>
    <col min="4" max="4" width="18.140625" customWidth="1"/>
    <col min="5" max="5" width="23" customWidth="1"/>
    <col min="6" max="6" width="14.140625" customWidth="1"/>
    <col min="7" max="8" width="12.85546875" customWidth="1"/>
    <col min="9" max="9" width="14" customWidth="1"/>
    <col min="10" max="10" width="17.42578125" customWidth="1"/>
    <col min="16" max="16" width="10" bestFit="1" customWidth="1"/>
  </cols>
  <sheetData>
    <row r="1" spans="1:13" ht="18.75" x14ac:dyDescent="0.25">
      <c r="A1" s="171" t="s">
        <v>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2"/>
    </row>
    <row r="2" spans="1:13" ht="18.75" x14ac:dyDescent="0.25">
      <c r="A2" s="144" t="s">
        <v>166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1:13" ht="18.75" x14ac:dyDescent="0.25">
      <c r="A3" s="144" t="s">
        <v>169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1:13" x14ac:dyDescent="0.25">
      <c r="A4" s="13"/>
      <c r="B4" s="98"/>
      <c r="C4" s="13"/>
      <c r="D4" s="13"/>
      <c r="E4" s="13"/>
      <c r="F4" s="13"/>
      <c r="G4" s="13"/>
      <c r="H4" s="13"/>
      <c r="I4" s="13"/>
      <c r="J4" s="13"/>
      <c r="K4" s="13"/>
      <c r="L4" s="68"/>
    </row>
    <row r="5" spans="1:13" ht="18.75" x14ac:dyDescent="0.25">
      <c r="A5" s="173" t="str">
        <f>'[1]CBUQ NÃO DESONERADA'!A7:K7</f>
        <v>TV. 4 (Trecho: Entre Rua e Rua C)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4"/>
    </row>
    <row r="6" spans="1:13" x14ac:dyDescent="0.25">
      <c r="A6" s="105" t="s">
        <v>93</v>
      </c>
      <c r="B6" s="182" t="s">
        <v>55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24"/>
    </row>
    <row r="7" spans="1:13" ht="45" x14ac:dyDescent="0.25">
      <c r="A7" s="183" t="s">
        <v>65</v>
      </c>
      <c r="B7" s="184" t="s">
        <v>61</v>
      </c>
      <c r="C7" s="112" t="s">
        <v>85</v>
      </c>
      <c r="D7" s="112" t="s">
        <v>84</v>
      </c>
      <c r="E7" s="107" t="s">
        <v>90</v>
      </c>
      <c r="F7" s="106" t="s">
        <v>101</v>
      </c>
      <c r="G7" s="107" t="s">
        <v>80</v>
      </c>
      <c r="H7" s="107" t="s">
        <v>81</v>
      </c>
      <c r="I7" s="169" t="s">
        <v>78</v>
      </c>
      <c r="J7" s="160" t="s">
        <v>71</v>
      </c>
      <c r="K7" s="161"/>
      <c r="L7" s="162"/>
      <c r="M7" s="23"/>
    </row>
    <row r="8" spans="1:13" x14ac:dyDescent="0.25">
      <c r="A8" s="183"/>
      <c r="B8" s="184"/>
      <c r="C8" s="107" t="s">
        <v>77</v>
      </c>
      <c r="D8" s="107" t="s">
        <v>77</v>
      </c>
      <c r="E8" s="107" t="s">
        <v>77</v>
      </c>
      <c r="F8" s="107" t="s">
        <v>102</v>
      </c>
      <c r="G8" s="107" t="s">
        <v>74</v>
      </c>
      <c r="H8" s="107" t="s">
        <v>89</v>
      </c>
      <c r="I8" s="169"/>
      <c r="J8" s="163"/>
      <c r="K8" s="164"/>
      <c r="L8" s="165"/>
      <c r="M8" s="23"/>
    </row>
    <row r="9" spans="1:13" ht="45.75" customHeight="1" x14ac:dyDescent="0.25">
      <c r="A9" s="111" t="s">
        <v>54</v>
      </c>
      <c r="B9" s="62" t="s">
        <v>53</v>
      </c>
      <c r="C9" s="87">
        <v>5.88</v>
      </c>
      <c r="D9" s="87">
        <v>335</v>
      </c>
      <c r="E9" s="89"/>
      <c r="F9" s="89"/>
      <c r="G9" s="89"/>
      <c r="H9" s="89"/>
      <c r="I9" s="89">
        <f>C9*D9</f>
        <v>1969.8</v>
      </c>
      <c r="J9" s="166" t="s">
        <v>27</v>
      </c>
      <c r="K9" s="167"/>
      <c r="L9" s="168"/>
      <c r="M9" s="23"/>
    </row>
    <row r="10" spans="1:13" ht="97.5" customHeight="1" x14ac:dyDescent="0.25">
      <c r="A10" s="111" t="s">
        <v>52</v>
      </c>
      <c r="B10" s="62" t="s">
        <v>51</v>
      </c>
      <c r="C10" s="108">
        <f>C9</f>
        <v>5.88</v>
      </c>
      <c r="D10" s="108">
        <f>D9</f>
        <v>335</v>
      </c>
      <c r="E10" s="87">
        <v>0.15</v>
      </c>
      <c r="F10" s="89"/>
      <c r="G10" s="89"/>
      <c r="H10" s="89"/>
      <c r="I10" s="89">
        <f>C10*D10*E10</f>
        <v>295.46999999999997</v>
      </c>
      <c r="J10" s="166" t="s">
        <v>25</v>
      </c>
      <c r="K10" s="167"/>
      <c r="L10" s="168"/>
      <c r="M10" s="23"/>
    </row>
    <row r="11" spans="1:13" ht="100.5" customHeight="1" x14ac:dyDescent="0.25">
      <c r="A11" s="111" t="s">
        <v>95</v>
      </c>
      <c r="B11" s="62" t="s">
        <v>98</v>
      </c>
      <c r="C11" s="108">
        <f>C9</f>
        <v>5.88</v>
      </c>
      <c r="D11" s="108">
        <f>D9</f>
        <v>335</v>
      </c>
      <c r="E11" s="108">
        <f>+E10</f>
        <v>0.15</v>
      </c>
      <c r="F11" s="89"/>
      <c r="G11" s="89"/>
      <c r="H11" s="89"/>
      <c r="I11" s="89">
        <f>C11*D11*E11</f>
        <v>295.46999999999997</v>
      </c>
      <c r="J11" s="166" t="s">
        <v>25</v>
      </c>
      <c r="K11" s="167"/>
      <c r="L11" s="168"/>
      <c r="M11" s="23"/>
    </row>
    <row r="12" spans="1:13" ht="78.75" customHeight="1" x14ac:dyDescent="0.25">
      <c r="A12" s="111" t="s">
        <v>96</v>
      </c>
      <c r="B12" s="63" t="s">
        <v>107</v>
      </c>
      <c r="C12" s="89"/>
      <c r="D12" s="89"/>
      <c r="E12" s="89"/>
      <c r="F12" s="89">
        <v>1.6</v>
      </c>
      <c r="G12" s="89">
        <f>I11*F12</f>
        <v>472.75199999999995</v>
      </c>
      <c r="H12" s="87">
        <v>2.76</v>
      </c>
      <c r="I12" s="89">
        <f>G12*H12</f>
        <v>1304.7955199999997</v>
      </c>
      <c r="J12" s="166" t="s">
        <v>108</v>
      </c>
      <c r="K12" s="167"/>
      <c r="L12" s="168"/>
      <c r="M12" s="23"/>
    </row>
    <row r="13" spans="1:13" x14ac:dyDescent="0.25">
      <c r="A13" s="105" t="s">
        <v>92</v>
      </c>
      <c r="B13" s="179" t="s">
        <v>91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1"/>
      <c r="M13" s="21"/>
    </row>
    <row r="14" spans="1:13" x14ac:dyDescent="0.25">
      <c r="A14" s="175" t="s">
        <v>65</v>
      </c>
      <c r="B14" s="177" t="s">
        <v>61</v>
      </c>
      <c r="C14" s="112" t="s">
        <v>85</v>
      </c>
      <c r="D14" s="112" t="s">
        <v>84</v>
      </c>
      <c r="E14" s="112" t="s">
        <v>90</v>
      </c>
      <c r="F14" s="112" t="s">
        <v>80</v>
      </c>
      <c r="G14" s="112" t="s">
        <v>81</v>
      </c>
      <c r="H14" s="175" t="s">
        <v>78</v>
      </c>
      <c r="I14" s="185" t="s">
        <v>71</v>
      </c>
      <c r="J14" s="186"/>
      <c r="K14" s="186"/>
      <c r="L14" s="187"/>
      <c r="M14" s="22"/>
    </row>
    <row r="15" spans="1:13" x14ac:dyDescent="0.25">
      <c r="A15" s="176"/>
      <c r="B15" s="178"/>
      <c r="C15" s="112" t="s">
        <v>77</v>
      </c>
      <c r="D15" s="112" t="s">
        <v>77</v>
      </c>
      <c r="E15" s="112" t="s">
        <v>77</v>
      </c>
      <c r="F15" s="112" t="s">
        <v>74</v>
      </c>
      <c r="G15" s="112" t="s">
        <v>89</v>
      </c>
      <c r="H15" s="176"/>
      <c r="I15" s="188"/>
      <c r="J15" s="189"/>
      <c r="K15" s="189"/>
      <c r="L15" s="190"/>
      <c r="M15" s="21"/>
    </row>
    <row r="16" spans="1:13" ht="30" x14ac:dyDescent="0.25">
      <c r="A16" s="111" t="s">
        <v>49</v>
      </c>
      <c r="B16" s="63" t="s">
        <v>100</v>
      </c>
      <c r="C16" s="108">
        <f>+C9-(2*(C46+C47))</f>
        <v>5</v>
      </c>
      <c r="D16" s="108">
        <f>+D9</f>
        <v>335</v>
      </c>
      <c r="E16" s="89"/>
      <c r="F16" s="89"/>
      <c r="G16" s="89"/>
      <c r="H16" s="89">
        <f>C16*D16</f>
        <v>1675</v>
      </c>
      <c r="I16" s="166" t="s">
        <v>27</v>
      </c>
      <c r="J16" s="167"/>
      <c r="K16" s="167"/>
      <c r="L16" s="168"/>
      <c r="M16" s="21"/>
    </row>
    <row r="17" spans="1:14" ht="90" x14ac:dyDescent="0.25">
      <c r="A17" s="111" t="s">
        <v>48</v>
      </c>
      <c r="B17" s="63" t="s">
        <v>103</v>
      </c>
      <c r="C17" s="89"/>
      <c r="D17" s="89"/>
      <c r="E17" s="89"/>
      <c r="F17" s="89">
        <f>(0.0012)*H16</f>
        <v>2.0099999999999998</v>
      </c>
      <c r="G17" s="87">
        <v>72</v>
      </c>
      <c r="H17" s="89">
        <f>F17*G17</f>
        <v>144.71999999999997</v>
      </c>
      <c r="I17" s="166" t="s">
        <v>99</v>
      </c>
      <c r="J17" s="167"/>
      <c r="K17" s="167"/>
      <c r="L17" s="168"/>
    </row>
    <row r="18" spans="1:14" ht="75" x14ac:dyDescent="0.25">
      <c r="A18" s="111" t="s">
        <v>47</v>
      </c>
      <c r="B18" s="62" t="s">
        <v>46</v>
      </c>
      <c r="C18" s="108">
        <f>C16</f>
        <v>5</v>
      </c>
      <c r="D18" s="108">
        <f>D16</f>
        <v>335</v>
      </c>
      <c r="E18" s="89">
        <v>0.05</v>
      </c>
      <c r="F18" s="89"/>
      <c r="G18" s="89"/>
      <c r="H18" s="89">
        <f>C18*D18*E18</f>
        <v>83.75</v>
      </c>
      <c r="I18" s="166" t="s">
        <v>25</v>
      </c>
      <c r="J18" s="167"/>
      <c r="K18" s="167"/>
      <c r="L18" s="168"/>
      <c r="N18" s="20"/>
    </row>
    <row r="19" spans="1:14" ht="60" x14ac:dyDescent="0.25">
      <c r="A19" s="111" t="s">
        <v>45</v>
      </c>
      <c r="B19" s="63" t="s">
        <v>44</v>
      </c>
      <c r="C19" s="89"/>
      <c r="D19" s="89"/>
      <c r="E19" s="89"/>
      <c r="F19" s="89">
        <f>H18</f>
        <v>83.75</v>
      </c>
      <c r="G19" s="87">
        <f>G17</f>
        <v>72</v>
      </c>
      <c r="H19" s="89">
        <f>F19*G19</f>
        <v>6030</v>
      </c>
      <c r="I19" s="166" t="s">
        <v>110</v>
      </c>
      <c r="J19" s="167"/>
      <c r="K19" s="167"/>
      <c r="L19" s="168"/>
    </row>
    <row r="20" spans="1:14" x14ac:dyDescent="0.25">
      <c r="A20" s="195" t="s">
        <v>65</v>
      </c>
      <c r="B20" s="205" t="s">
        <v>61</v>
      </c>
      <c r="C20" s="107" t="s">
        <v>85</v>
      </c>
      <c r="D20" s="107" t="s">
        <v>112</v>
      </c>
      <c r="E20" s="107" t="s">
        <v>90</v>
      </c>
      <c r="F20" s="107" t="s">
        <v>82</v>
      </c>
      <c r="G20" s="207" t="s">
        <v>78</v>
      </c>
      <c r="H20" s="208"/>
      <c r="I20" s="160" t="s">
        <v>71</v>
      </c>
      <c r="J20" s="161"/>
      <c r="K20" s="161"/>
      <c r="L20" s="162"/>
    </row>
    <row r="21" spans="1:14" x14ac:dyDescent="0.25">
      <c r="A21" s="196"/>
      <c r="B21" s="206"/>
      <c r="C21" s="107" t="s">
        <v>77</v>
      </c>
      <c r="D21" s="107" t="s">
        <v>77</v>
      </c>
      <c r="E21" s="107" t="s">
        <v>77</v>
      </c>
      <c r="F21" s="107" t="s">
        <v>71</v>
      </c>
      <c r="G21" s="209"/>
      <c r="H21" s="210"/>
      <c r="I21" s="163"/>
      <c r="J21" s="164"/>
      <c r="K21" s="164"/>
      <c r="L21" s="165"/>
    </row>
    <row r="22" spans="1:14" ht="89.25" customHeight="1" x14ac:dyDescent="0.25">
      <c r="A22" s="111" t="s">
        <v>43</v>
      </c>
      <c r="B22" s="62" t="s">
        <v>111</v>
      </c>
      <c r="C22" s="89">
        <f>C9</f>
        <v>5.88</v>
      </c>
      <c r="D22" s="108">
        <v>0.3</v>
      </c>
      <c r="E22" s="89">
        <v>0.12</v>
      </c>
      <c r="F22" s="87">
        <v>2</v>
      </c>
      <c r="G22" s="211">
        <f>C22*D22*E22*F22</f>
        <v>0.42336000000000001</v>
      </c>
      <c r="H22" s="212"/>
      <c r="I22" s="166" t="s">
        <v>25</v>
      </c>
      <c r="J22" s="167"/>
      <c r="K22" s="167"/>
      <c r="L22" s="168"/>
    </row>
    <row r="23" spans="1:14" x14ac:dyDescent="0.25">
      <c r="A23" s="105" t="s">
        <v>88</v>
      </c>
      <c r="B23" s="158" t="s">
        <v>42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</row>
    <row r="24" spans="1:14" x14ac:dyDescent="0.25">
      <c r="A24" s="191" t="s">
        <v>65</v>
      </c>
      <c r="B24" s="192" t="s">
        <v>61</v>
      </c>
      <c r="C24" s="169" t="s">
        <v>114</v>
      </c>
      <c r="D24" s="169"/>
      <c r="E24" s="169" t="s">
        <v>115</v>
      </c>
      <c r="F24" s="169"/>
      <c r="G24" s="107" t="s">
        <v>112</v>
      </c>
      <c r="H24" s="107" t="s">
        <v>82</v>
      </c>
      <c r="I24" s="169" t="s">
        <v>78</v>
      </c>
      <c r="J24" s="160" t="s">
        <v>71</v>
      </c>
      <c r="K24" s="161"/>
      <c r="L24" s="162"/>
    </row>
    <row r="25" spans="1:14" x14ac:dyDescent="0.25">
      <c r="A25" s="191"/>
      <c r="B25" s="192"/>
      <c r="C25" s="169" t="s">
        <v>77</v>
      </c>
      <c r="D25" s="169"/>
      <c r="E25" s="169" t="s">
        <v>77</v>
      </c>
      <c r="F25" s="169"/>
      <c r="G25" s="107" t="s">
        <v>77</v>
      </c>
      <c r="H25" s="107" t="s">
        <v>71</v>
      </c>
      <c r="I25" s="169"/>
      <c r="J25" s="163"/>
      <c r="K25" s="164"/>
      <c r="L25" s="165"/>
    </row>
    <row r="26" spans="1:14" ht="125.25" customHeight="1" x14ac:dyDescent="0.25">
      <c r="A26" s="64" t="s">
        <v>41</v>
      </c>
      <c r="B26" s="62" t="s">
        <v>113</v>
      </c>
      <c r="C26" s="170">
        <v>2.2000000000000002</v>
      </c>
      <c r="D26" s="170"/>
      <c r="E26" s="170">
        <v>1.2</v>
      </c>
      <c r="F26" s="170"/>
      <c r="G26" s="108">
        <v>1.2</v>
      </c>
      <c r="H26" s="87">
        <v>8</v>
      </c>
      <c r="I26" s="27">
        <f>(((C26+E26)*G26)/2)*H26</f>
        <v>16.32</v>
      </c>
      <c r="J26" s="166" t="s">
        <v>27</v>
      </c>
      <c r="K26" s="167"/>
      <c r="L26" s="168"/>
    </row>
    <row r="27" spans="1:14" x14ac:dyDescent="0.25">
      <c r="A27" s="105" t="s">
        <v>87</v>
      </c>
      <c r="B27" s="158" t="s">
        <v>40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</row>
    <row r="28" spans="1:14" x14ac:dyDescent="0.25">
      <c r="A28" s="191" t="s">
        <v>65</v>
      </c>
      <c r="B28" s="192" t="s">
        <v>61</v>
      </c>
      <c r="C28" s="107" t="s">
        <v>85</v>
      </c>
      <c r="D28" s="107" t="s">
        <v>84</v>
      </c>
      <c r="E28" s="107" t="s">
        <v>119</v>
      </c>
      <c r="F28" s="107" t="s">
        <v>82</v>
      </c>
      <c r="G28" s="169" t="s">
        <v>78</v>
      </c>
      <c r="H28" s="160" t="s">
        <v>71</v>
      </c>
      <c r="I28" s="161"/>
      <c r="J28" s="161"/>
      <c r="K28" s="161"/>
      <c r="L28" s="162"/>
    </row>
    <row r="29" spans="1:14" x14ac:dyDescent="0.25">
      <c r="A29" s="191"/>
      <c r="B29" s="192"/>
      <c r="C29" s="107" t="s">
        <v>77</v>
      </c>
      <c r="D29" s="107" t="s">
        <v>77</v>
      </c>
      <c r="E29" s="107" t="s">
        <v>76</v>
      </c>
      <c r="F29" s="107" t="s">
        <v>76</v>
      </c>
      <c r="G29" s="169"/>
      <c r="H29" s="163"/>
      <c r="I29" s="164"/>
      <c r="J29" s="164"/>
      <c r="K29" s="164"/>
      <c r="L29" s="165"/>
    </row>
    <row r="30" spans="1:14" ht="90" x14ac:dyDescent="0.25">
      <c r="A30" s="5" t="s">
        <v>116</v>
      </c>
      <c r="B30" s="62" t="s">
        <v>118</v>
      </c>
      <c r="C30" s="94">
        <v>0.1</v>
      </c>
      <c r="D30" s="94">
        <f>D9</f>
        <v>335</v>
      </c>
      <c r="E30" s="94" t="s">
        <v>120</v>
      </c>
      <c r="F30" s="86">
        <v>3</v>
      </c>
      <c r="G30" s="94">
        <f>C30*D30*F30</f>
        <v>100.5</v>
      </c>
      <c r="H30" s="213" t="s">
        <v>27</v>
      </c>
      <c r="I30" s="214"/>
      <c r="J30" s="214"/>
      <c r="K30" s="214"/>
      <c r="L30" s="215"/>
    </row>
    <row r="31" spans="1:14" ht="75" x14ac:dyDescent="0.25">
      <c r="A31" s="111" t="s">
        <v>117</v>
      </c>
      <c r="B31" s="62" t="s">
        <v>121</v>
      </c>
      <c r="C31" s="108">
        <v>0.4</v>
      </c>
      <c r="D31" s="108">
        <v>3</v>
      </c>
      <c r="E31" s="108">
        <f>C9/(2*C31)</f>
        <v>7.35</v>
      </c>
      <c r="F31" s="108">
        <f>ROUNDUP(H26/2,0)</f>
        <v>4</v>
      </c>
      <c r="G31" s="89">
        <f>C31*D31*E31*F31</f>
        <v>35.28</v>
      </c>
      <c r="H31" s="166" t="s">
        <v>27</v>
      </c>
      <c r="I31" s="167"/>
      <c r="J31" s="167"/>
      <c r="K31" s="167"/>
      <c r="L31" s="168"/>
    </row>
    <row r="32" spans="1:14" ht="45" x14ac:dyDescent="0.25">
      <c r="A32" s="111" t="s">
        <v>38</v>
      </c>
      <c r="B32" s="93" t="s">
        <v>122</v>
      </c>
      <c r="C32" s="108">
        <v>0.4</v>
      </c>
      <c r="D32" s="108">
        <f>+E26</f>
        <v>1.2</v>
      </c>
      <c r="E32" s="108" t="s">
        <v>120</v>
      </c>
      <c r="F32" s="108">
        <f>H26</f>
        <v>8</v>
      </c>
      <c r="G32" s="89">
        <f>(D32/C32)*F32</f>
        <v>23.999999999999996</v>
      </c>
      <c r="H32" s="166" t="s">
        <v>27</v>
      </c>
      <c r="I32" s="167"/>
      <c r="J32" s="167"/>
      <c r="K32" s="167"/>
      <c r="L32" s="168"/>
    </row>
    <row r="33" spans="1:15" x14ac:dyDescent="0.25">
      <c r="A33" s="195" t="s">
        <v>37</v>
      </c>
      <c r="B33" s="199" t="s">
        <v>61</v>
      </c>
      <c r="C33" s="197" t="s">
        <v>123</v>
      </c>
      <c r="D33" s="197"/>
      <c r="E33" s="198" t="s">
        <v>82</v>
      </c>
      <c r="F33" s="198"/>
      <c r="G33" s="195" t="s">
        <v>78</v>
      </c>
      <c r="H33" s="160" t="s">
        <v>71</v>
      </c>
      <c r="I33" s="161"/>
      <c r="J33" s="161"/>
      <c r="K33" s="161"/>
      <c r="L33" s="162"/>
    </row>
    <row r="34" spans="1:15" x14ac:dyDescent="0.25">
      <c r="A34" s="196"/>
      <c r="B34" s="200"/>
      <c r="C34" s="201" t="s">
        <v>27</v>
      </c>
      <c r="D34" s="202"/>
      <c r="E34" s="203" t="s">
        <v>76</v>
      </c>
      <c r="F34" s="204"/>
      <c r="G34" s="196"/>
      <c r="H34" s="163"/>
      <c r="I34" s="164"/>
      <c r="J34" s="164"/>
      <c r="K34" s="164"/>
      <c r="L34" s="165"/>
    </row>
    <row r="35" spans="1:15" ht="75" x14ac:dyDescent="0.25">
      <c r="A35" s="111" t="s">
        <v>124</v>
      </c>
      <c r="B35" s="62" t="s">
        <v>127</v>
      </c>
      <c r="C35" s="216">
        <v>0.3</v>
      </c>
      <c r="D35" s="217"/>
      <c r="E35" s="193">
        <v>1</v>
      </c>
      <c r="F35" s="194"/>
      <c r="G35" s="89">
        <f>+C35*E35</f>
        <v>0.3</v>
      </c>
      <c r="H35" s="166" t="s">
        <v>27</v>
      </c>
      <c r="I35" s="167"/>
      <c r="J35" s="167"/>
      <c r="K35" s="167"/>
      <c r="L35" s="168"/>
    </row>
    <row r="36" spans="1:15" ht="60" x14ac:dyDescent="0.25">
      <c r="A36" s="111" t="s">
        <v>125</v>
      </c>
      <c r="B36" s="62" t="s">
        <v>128</v>
      </c>
      <c r="C36" s="216">
        <v>0.13</v>
      </c>
      <c r="D36" s="217"/>
      <c r="E36" s="193"/>
      <c r="F36" s="194"/>
      <c r="G36" s="89">
        <f t="shared" ref="G36:G38" si="0">+C36*E36</f>
        <v>0</v>
      </c>
      <c r="H36" s="166" t="s">
        <v>27</v>
      </c>
      <c r="I36" s="167"/>
      <c r="J36" s="167"/>
      <c r="K36" s="167"/>
      <c r="L36" s="168"/>
    </row>
    <row r="37" spans="1:15" ht="75" x14ac:dyDescent="0.25">
      <c r="A37" s="111" t="s">
        <v>126</v>
      </c>
      <c r="B37" s="62" t="s">
        <v>129</v>
      </c>
      <c r="C37" s="216">
        <v>0.2</v>
      </c>
      <c r="D37" s="217"/>
      <c r="E37" s="193"/>
      <c r="F37" s="194"/>
      <c r="G37" s="89">
        <f t="shared" si="0"/>
        <v>0</v>
      </c>
      <c r="H37" s="166" t="s">
        <v>27</v>
      </c>
      <c r="I37" s="167"/>
      <c r="J37" s="167"/>
      <c r="K37" s="167"/>
      <c r="L37" s="168"/>
    </row>
    <row r="38" spans="1:15" ht="75" x14ac:dyDescent="0.25">
      <c r="A38" s="111" t="s">
        <v>131</v>
      </c>
      <c r="B38" s="62" t="s">
        <v>130</v>
      </c>
      <c r="C38" s="216">
        <v>0.125</v>
      </c>
      <c r="D38" s="217"/>
      <c r="E38" s="193">
        <f>F31</f>
        <v>4</v>
      </c>
      <c r="F38" s="194"/>
      <c r="G38" s="89">
        <f t="shared" si="0"/>
        <v>0.5</v>
      </c>
      <c r="H38" s="166" t="s">
        <v>27</v>
      </c>
      <c r="I38" s="167"/>
      <c r="J38" s="167"/>
      <c r="K38" s="167"/>
      <c r="L38" s="168"/>
    </row>
    <row r="39" spans="1:15" x14ac:dyDescent="0.25">
      <c r="A39" s="195" t="s">
        <v>132</v>
      </c>
      <c r="B39" s="199" t="s">
        <v>61</v>
      </c>
      <c r="C39" s="201" t="s">
        <v>112</v>
      </c>
      <c r="D39" s="202"/>
      <c r="E39" s="203" t="s">
        <v>82</v>
      </c>
      <c r="F39" s="204"/>
      <c r="G39" s="195" t="s">
        <v>78</v>
      </c>
      <c r="H39" s="160" t="s">
        <v>71</v>
      </c>
      <c r="I39" s="161"/>
      <c r="J39" s="161"/>
      <c r="K39" s="161"/>
      <c r="L39" s="162"/>
    </row>
    <row r="40" spans="1:15" x14ac:dyDescent="0.25">
      <c r="A40" s="196"/>
      <c r="B40" s="200"/>
      <c r="C40" s="201" t="s">
        <v>77</v>
      </c>
      <c r="D40" s="202"/>
      <c r="E40" s="203" t="s">
        <v>71</v>
      </c>
      <c r="F40" s="204"/>
      <c r="G40" s="196"/>
      <c r="H40" s="163"/>
      <c r="I40" s="164"/>
      <c r="J40" s="164"/>
      <c r="K40" s="164"/>
      <c r="L40" s="165"/>
    </row>
    <row r="41" spans="1:15" ht="60" x14ac:dyDescent="0.25">
      <c r="A41" s="111" t="s">
        <v>133</v>
      </c>
      <c r="B41" s="92" t="s">
        <v>153</v>
      </c>
      <c r="C41" s="216">
        <v>2.8</v>
      </c>
      <c r="D41" s="217"/>
      <c r="E41" s="216">
        <f>SUM(E35:F38)</f>
        <v>5</v>
      </c>
      <c r="F41" s="217"/>
      <c r="G41" s="89">
        <f>C41*E41</f>
        <v>14</v>
      </c>
      <c r="H41" s="166" t="s">
        <v>3</v>
      </c>
      <c r="I41" s="167"/>
      <c r="J41" s="167"/>
      <c r="K41" s="167"/>
      <c r="L41" s="168"/>
    </row>
    <row r="42" spans="1:15" x14ac:dyDescent="0.25">
      <c r="A42" s="105" t="s">
        <v>86</v>
      </c>
      <c r="B42" s="158" t="s">
        <v>35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O42" s="11"/>
    </row>
    <row r="43" spans="1:15" ht="30" x14ac:dyDescent="0.25">
      <c r="A43" s="191" t="s">
        <v>65</v>
      </c>
      <c r="B43" s="192" t="s">
        <v>61</v>
      </c>
      <c r="C43" s="107" t="s">
        <v>85</v>
      </c>
      <c r="D43" s="107" t="s">
        <v>84</v>
      </c>
      <c r="E43" s="107" t="s">
        <v>83</v>
      </c>
      <c r="F43" s="107" t="s">
        <v>82</v>
      </c>
      <c r="G43" s="107" t="s">
        <v>81</v>
      </c>
      <c r="H43" s="106" t="s">
        <v>80</v>
      </c>
      <c r="I43" s="106" t="s">
        <v>79</v>
      </c>
      <c r="J43" s="159" t="s">
        <v>104</v>
      </c>
      <c r="K43" s="169" t="s">
        <v>78</v>
      </c>
      <c r="L43" s="169" t="s">
        <v>71</v>
      </c>
      <c r="M43" s="19"/>
    </row>
    <row r="44" spans="1:15" x14ac:dyDescent="0.25">
      <c r="A44" s="191"/>
      <c r="B44" s="192"/>
      <c r="C44" s="107" t="s">
        <v>77</v>
      </c>
      <c r="D44" s="107" t="s">
        <v>77</v>
      </c>
      <c r="E44" s="107" t="s">
        <v>77</v>
      </c>
      <c r="F44" s="107" t="s">
        <v>76</v>
      </c>
      <c r="G44" s="107" t="s">
        <v>75</v>
      </c>
      <c r="H44" s="107" t="s">
        <v>74</v>
      </c>
      <c r="I44" s="107" t="s">
        <v>73</v>
      </c>
      <c r="J44" s="159"/>
      <c r="K44" s="169"/>
      <c r="L44" s="169"/>
    </row>
    <row r="45" spans="1:15" x14ac:dyDescent="0.25">
      <c r="A45" s="218" t="s">
        <v>134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20"/>
    </row>
    <row r="46" spans="1:15" ht="60" x14ac:dyDescent="0.25">
      <c r="A46" s="64" t="s">
        <v>34</v>
      </c>
      <c r="B46" s="62" t="s">
        <v>33</v>
      </c>
      <c r="C46" s="89">
        <v>0.14000000000000001</v>
      </c>
      <c r="D46" s="87">
        <f>2*D9</f>
        <v>670</v>
      </c>
      <c r="E46" s="89" t="s">
        <v>120</v>
      </c>
      <c r="F46" s="89" t="s">
        <v>120</v>
      </c>
      <c r="G46" s="89" t="s">
        <v>120</v>
      </c>
      <c r="H46" s="89" t="s">
        <v>120</v>
      </c>
      <c r="I46" s="96" t="s">
        <v>120</v>
      </c>
      <c r="J46" s="96" t="s">
        <v>120</v>
      </c>
      <c r="K46" s="89">
        <f>D46</f>
        <v>670</v>
      </c>
      <c r="L46" s="111" t="s">
        <v>3</v>
      </c>
    </row>
    <row r="47" spans="1:15" ht="60" x14ac:dyDescent="0.25">
      <c r="A47" s="64" t="s">
        <v>32</v>
      </c>
      <c r="B47" s="62" t="s">
        <v>31</v>
      </c>
      <c r="C47" s="89">
        <v>0.3</v>
      </c>
      <c r="D47" s="87">
        <f>D46</f>
        <v>670</v>
      </c>
      <c r="E47" s="89" t="s">
        <v>120</v>
      </c>
      <c r="F47" s="89" t="s">
        <v>120</v>
      </c>
      <c r="G47" s="89" t="s">
        <v>120</v>
      </c>
      <c r="H47" s="89" t="s">
        <v>120</v>
      </c>
      <c r="I47" s="89" t="s">
        <v>120</v>
      </c>
      <c r="J47" s="89" t="s">
        <v>120</v>
      </c>
      <c r="K47" s="89">
        <f>D47</f>
        <v>670</v>
      </c>
      <c r="L47" s="111" t="s">
        <v>3</v>
      </c>
    </row>
    <row r="48" spans="1:15" ht="195" x14ac:dyDescent="0.25">
      <c r="A48" s="64" t="s">
        <v>30</v>
      </c>
      <c r="B48" s="62" t="s">
        <v>151</v>
      </c>
      <c r="C48" s="108">
        <f>C47+C46</f>
        <v>0.44</v>
      </c>
      <c r="D48" s="108">
        <f>D47</f>
        <v>670</v>
      </c>
      <c r="E48" s="108">
        <v>0.15</v>
      </c>
      <c r="F48" s="89" t="s">
        <v>120</v>
      </c>
      <c r="G48" s="89" t="s">
        <v>120</v>
      </c>
      <c r="H48" s="89" t="s">
        <v>120</v>
      </c>
      <c r="I48" s="89" t="s">
        <v>120</v>
      </c>
      <c r="J48" s="89" t="s">
        <v>120</v>
      </c>
      <c r="K48" s="89">
        <f>C48*D48*E48</f>
        <v>44.22</v>
      </c>
      <c r="L48" s="111" t="s">
        <v>25</v>
      </c>
    </row>
    <row r="49" spans="1:12" ht="60" x14ac:dyDescent="0.25">
      <c r="A49" s="64" t="s">
        <v>29</v>
      </c>
      <c r="B49" s="62" t="s">
        <v>28</v>
      </c>
      <c r="C49" s="108">
        <f>C48</f>
        <v>0.44</v>
      </c>
      <c r="D49" s="108">
        <f>D48</f>
        <v>670</v>
      </c>
      <c r="E49" s="89" t="s">
        <v>120</v>
      </c>
      <c r="F49" s="89" t="s">
        <v>120</v>
      </c>
      <c r="G49" s="89" t="s">
        <v>120</v>
      </c>
      <c r="H49" s="89" t="s">
        <v>120</v>
      </c>
      <c r="I49" s="89" t="s">
        <v>120</v>
      </c>
      <c r="J49" s="89" t="s">
        <v>120</v>
      </c>
      <c r="K49" s="95">
        <f>C49*D49</f>
        <v>294.8</v>
      </c>
      <c r="L49" s="73" t="s">
        <v>27</v>
      </c>
    </row>
    <row r="50" spans="1:12" ht="60" x14ac:dyDescent="0.25">
      <c r="A50" s="64" t="s">
        <v>26</v>
      </c>
      <c r="B50" s="62" t="s">
        <v>135</v>
      </c>
      <c r="C50" s="108"/>
      <c r="D50" s="108"/>
      <c r="E50" s="89"/>
      <c r="F50" s="89"/>
      <c r="G50" s="87">
        <v>5.49</v>
      </c>
      <c r="H50" s="89">
        <f>K48*J50</f>
        <v>55.274999999999999</v>
      </c>
      <c r="I50" s="89"/>
      <c r="J50" s="89">
        <v>1.25</v>
      </c>
      <c r="K50" s="95">
        <f>G50*H50</f>
        <v>303.45974999999999</v>
      </c>
      <c r="L50" s="73" t="s">
        <v>136</v>
      </c>
    </row>
    <row r="51" spans="1:12" x14ac:dyDescent="0.25">
      <c r="A51" s="201" t="s">
        <v>137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02"/>
    </row>
    <row r="52" spans="1:12" ht="45" x14ac:dyDescent="0.25">
      <c r="A52" s="74" t="s">
        <v>24</v>
      </c>
      <c r="B52" s="93" t="s">
        <v>9</v>
      </c>
      <c r="C52" s="76" t="s">
        <v>120</v>
      </c>
      <c r="D52" s="86"/>
      <c r="E52" s="76" t="s">
        <v>120</v>
      </c>
      <c r="F52" s="76" t="s">
        <v>120</v>
      </c>
      <c r="G52" s="76" t="s">
        <v>120</v>
      </c>
      <c r="H52" s="76">
        <f>D52*I52</f>
        <v>0</v>
      </c>
      <c r="I52" s="76">
        <v>0.13</v>
      </c>
      <c r="J52" s="76"/>
      <c r="K52" s="76">
        <f>D52</f>
        <v>0</v>
      </c>
      <c r="L52" s="75" t="s">
        <v>3</v>
      </c>
    </row>
    <row r="53" spans="1:12" ht="225" x14ac:dyDescent="0.25">
      <c r="A53" s="74" t="s">
        <v>21</v>
      </c>
      <c r="B53" s="93" t="s">
        <v>154</v>
      </c>
      <c r="C53" s="76">
        <v>0.9</v>
      </c>
      <c r="D53" s="76">
        <f>D52</f>
        <v>0</v>
      </c>
      <c r="E53" s="76">
        <v>1</v>
      </c>
      <c r="F53" s="76" t="s">
        <v>120</v>
      </c>
      <c r="G53" s="76" t="s">
        <v>120</v>
      </c>
      <c r="H53" s="76" t="s">
        <v>120</v>
      </c>
      <c r="I53" s="76" t="s">
        <v>120</v>
      </c>
      <c r="J53" s="76" t="s">
        <v>120</v>
      </c>
      <c r="K53" s="76">
        <f>C53*D53*E53</f>
        <v>0</v>
      </c>
      <c r="L53" s="75" t="s">
        <v>25</v>
      </c>
    </row>
    <row r="54" spans="1:12" ht="75" x14ac:dyDescent="0.25">
      <c r="A54" s="74" t="s">
        <v>18</v>
      </c>
      <c r="B54" s="93" t="s">
        <v>158</v>
      </c>
      <c r="C54" s="76">
        <v>0.9</v>
      </c>
      <c r="D54" s="76">
        <f>D52</f>
        <v>0</v>
      </c>
      <c r="E54" s="76" t="s">
        <v>120</v>
      </c>
      <c r="F54" s="76" t="s">
        <v>120</v>
      </c>
      <c r="G54" s="76" t="s">
        <v>120</v>
      </c>
      <c r="H54" s="76" t="s">
        <v>120</v>
      </c>
      <c r="I54" s="76" t="s">
        <v>120</v>
      </c>
      <c r="J54" s="76" t="s">
        <v>120</v>
      </c>
      <c r="K54" s="76">
        <f>C54*D54</f>
        <v>0</v>
      </c>
      <c r="L54" s="75" t="s">
        <v>25</v>
      </c>
    </row>
    <row r="55" spans="1:12" ht="105" x14ac:dyDescent="0.25">
      <c r="A55" s="64" t="s">
        <v>16</v>
      </c>
      <c r="B55" s="93" t="s">
        <v>159</v>
      </c>
      <c r="C55" s="108">
        <v>0.9</v>
      </c>
      <c r="D55" s="108">
        <f>D53</f>
        <v>0</v>
      </c>
      <c r="E55" s="108">
        <f>E53</f>
        <v>1</v>
      </c>
      <c r="F55" s="89" t="s">
        <v>120</v>
      </c>
      <c r="G55" s="89" t="s">
        <v>120</v>
      </c>
      <c r="H55" s="89" t="s">
        <v>120</v>
      </c>
      <c r="I55" s="89" t="s">
        <v>120</v>
      </c>
      <c r="J55" s="89" t="s">
        <v>120</v>
      </c>
      <c r="K55" s="95">
        <f>K53-H52</f>
        <v>0</v>
      </c>
      <c r="L55" s="73" t="s">
        <v>25</v>
      </c>
    </row>
    <row r="56" spans="1:12" ht="120" x14ac:dyDescent="0.25">
      <c r="A56" s="64" t="s">
        <v>13</v>
      </c>
      <c r="B56" s="93" t="s">
        <v>160</v>
      </c>
      <c r="C56" s="108" t="s">
        <v>120</v>
      </c>
      <c r="D56" s="108">
        <f>D52</f>
        <v>0</v>
      </c>
      <c r="E56" s="108" t="s">
        <v>120</v>
      </c>
      <c r="F56" s="89" t="s">
        <v>120</v>
      </c>
      <c r="G56" s="89" t="s">
        <v>120</v>
      </c>
      <c r="H56" s="89" t="s">
        <v>120</v>
      </c>
      <c r="I56" s="89" t="s">
        <v>120</v>
      </c>
      <c r="J56" s="89" t="s">
        <v>120</v>
      </c>
      <c r="K56" s="95">
        <f>D56</f>
        <v>0</v>
      </c>
      <c r="L56" s="73" t="s">
        <v>3</v>
      </c>
    </row>
    <row r="57" spans="1:12" ht="60" x14ac:dyDescent="0.25">
      <c r="A57" s="64" t="s">
        <v>11</v>
      </c>
      <c r="B57" s="63" t="s">
        <v>161</v>
      </c>
      <c r="C57" s="89" t="s">
        <v>120</v>
      </c>
      <c r="D57" s="89" t="s">
        <v>120</v>
      </c>
      <c r="E57" s="89" t="s">
        <v>120</v>
      </c>
      <c r="F57" s="89" t="s">
        <v>120</v>
      </c>
      <c r="G57" s="87"/>
      <c r="H57" s="89">
        <f>H52</f>
        <v>0</v>
      </c>
      <c r="I57" s="89" t="s">
        <v>120</v>
      </c>
      <c r="J57" s="89">
        <v>1.25</v>
      </c>
      <c r="K57" s="89">
        <f>G57*H57*J57</f>
        <v>0</v>
      </c>
      <c r="L57" s="111" t="s">
        <v>72</v>
      </c>
    </row>
    <row r="58" spans="1:12" ht="45" x14ac:dyDescent="0.25">
      <c r="A58" s="64" t="s">
        <v>8</v>
      </c>
      <c r="B58" s="62" t="s">
        <v>12</v>
      </c>
      <c r="C58" s="89" t="s">
        <v>120</v>
      </c>
      <c r="D58" s="87"/>
      <c r="E58" s="89" t="s">
        <v>120</v>
      </c>
      <c r="F58" s="89" t="s">
        <v>120</v>
      </c>
      <c r="G58" s="97" t="s">
        <v>120</v>
      </c>
      <c r="H58" s="89">
        <f>D58*I58</f>
        <v>0</v>
      </c>
      <c r="I58" s="89">
        <f>3.14*((0.3)^2)</f>
        <v>0.28260000000000002</v>
      </c>
      <c r="J58" s="89" t="s">
        <v>120</v>
      </c>
      <c r="K58" s="89">
        <f>D58</f>
        <v>0</v>
      </c>
      <c r="L58" s="111" t="s">
        <v>3</v>
      </c>
    </row>
    <row r="59" spans="1:12" ht="225" x14ac:dyDescent="0.25">
      <c r="A59" s="64" t="s">
        <v>7</v>
      </c>
      <c r="B59" s="93" t="s">
        <v>155</v>
      </c>
      <c r="C59" s="89">
        <v>1.1499999999999999</v>
      </c>
      <c r="D59" s="108">
        <f>D58</f>
        <v>0</v>
      </c>
      <c r="E59" s="89">
        <f>0.6+0.6</f>
        <v>1.2</v>
      </c>
      <c r="F59" s="89" t="s">
        <v>120</v>
      </c>
      <c r="G59" s="97" t="s">
        <v>120</v>
      </c>
      <c r="H59" s="89" t="s">
        <v>120</v>
      </c>
      <c r="I59" s="89" t="s">
        <v>120</v>
      </c>
      <c r="J59" s="89" t="s">
        <v>120</v>
      </c>
      <c r="K59" s="89">
        <f>C59*D59*E59</f>
        <v>0</v>
      </c>
      <c r="L59" s="111" t="s">
        <v>25</v>
      </c>
    </row>
    <row r="60" spans="1:12" ht="75" x14ac:dyDescent="0.25">
      <c r="A60" s="64" t="s">
        <v>138</v>
      </c>
      <c r="B60" s="93" t="s">
        <v>162</v>
      </c>
      <c r="C60" s="89">
        <f>C59</f>
        <v>1.1499999999999999</v>
      </c>
      <c r="D60" s="108">
        <f>D58</f>
        <v>0</v>
      </c>
      <c r="E60" s="89" t="s">
        <v>120</v>
      </c>
      <c r="F60" s="89" t="s">
        <v>120</v>
      </c>
      <c r="G60" s="97" t="s">
        <v>120</v>
      </c>
      <c r="H60" s="89" t="s">
        <v>120</v>
      </c>
      <c r="I60" s="89" t="s">
        <v>120</v>
      </c>
      <c r="J60" s="89" t="s">
        <v>120</v>
      </c>
      <c r="K60" s="89">
        <f>C60*D60</f>
        <v>0</v>
      </c>
      <c r="L60" s="111" t="s">
        <v>27</v>
      </c>
    </row>
    <row r="61" spans="1:12" ht="120" x14ac:dyDescent="0.25">
      <c r="A61" s="64" t="s">
        <v>139</v>
      </c>
      <c r="B61" s="93" t="s">
        <v>163</v>
      </c>
      <c r="C61" s="89">
        <f>C59</f>
        <v>1.1499999999999999</v>
      </c>
      <c r="D61" s="108">
        <f>D58</f>
        <v>0</v>
      </c>
      <c r="E61" s="89">
        <f>E59</f>
        <v>1.2</v>
      </c>
      <c r="F61" s="89" t="s">
        <v>120</v>
      </c>
      <c r="G61" s="97" t="s">
        <v>120</v>
      </c>
      <c r="H61" s="89" t="s">
        <v>120</v>
      </c>
      <c r="I61" s="89" t="s">
        <v>120</v>
      </c>
      <c r="J61" s="89" t="s">
        <v>120</v>
      </c>
      <c r="K61" s="89">
        <f>(K59)-(H58)</f>
        <v>0</v>
      </c>
      <c r="L61" s="111" t="s">
        <v>25</v>
      </c>
    </row>
    <row r="62" spans="1:12" ht="120" x14ac:dyDescent="0.25">
      <c r="A62" s="64" t="s">
        <v>140</v>
      </c>
      <c r="B62" s="93" t="s">
        <v>164</v>
      </c>
      <c r="C62" s="89" t="s">
        <v>120</v>
      </c>
      <c r="D62" s="108">
        <f>D58</f>
        <v>0</v>
      </c>
      <c r="E62" s="89" t="s">
        <v>120</v>
      </c>
      <c r="F62" s="89" t="s">
        <v>120</v>
      </c>
      <c r="G62" s="97" t="s">
        <v>120</v>
      </c>
      <c r="H62" s="89" t="s">
        <v>120</v>
      </c>
      <c r="I62" s="89" t="s">
        <v>120</v>
      </c>
      <c r="J62" s="89" t="s">
        <v>120</v>
      </c>
      <c r="K62" s="89">
        <f>D62</f>
        <v>0</v>
      </c>
      <c r="L62" s="111" t="s">
        <v>3</v>
      </c>
    </row>
    <row r="63" spans="1:12" ht="60" x14ac:dyDescent="0.25">
      <c r="A63" s="64" t="s">
        <v>141</v>
      </c>
      <c r="B63" s="63" t="s">
        <v>165</v>
      </c>
      <c r="C63" s="89" t="s">
        <v>120</v>
      </c>
      <c r="D63" s="108" t="s">
        <v>120</v>
      </c>
      <c r="E63" s="89" t="s">
        <v>120</v>
      </c>
      <c r="F63" s="89" t="s">
        <v>120</v>
      </c>
      <c r="G63" s="87"/>
      <c r="H63" s="89">
        <f>H58</f>
        <v>0</v>
      </c>
      <c r="I63" s="89" t="s">
        <v>120</v>
      </c>
      <c r="J63" s="89">
        <v>1.25</v>
      </c>
      <c r="K63" s="89">
        <f>G63*H63*J63</f>
        <v>0</v>
      </c>
      <c r="L63" s="111" t="s">
        <v>136</v>
      </c>
    </row>
    <row r="64" spans="1:12" ht="90" x14ac:dyDescent="0.25">
      <c r="A64" s="64" t="s">
        <v>142</v>
      </c>
      <c r="B64" s="62" t="s">
        <v>19</v>
      </c>
      <c r="C64" s="89" t="s">
        <v>120</v>
      </c>
      <c r="D64" s="89" t="s">
        <v>120</v>
      </c>
      <c r="E64" s="89" t="s">
        <v>120</v>
      </c>
      <c r="F64" s="87"/>
      <c r="G64" s="89" t="s">
        <v>120</v>
      </c>
      <c r="H64" s="89" t="s">
        <v>120</v>
      </c>
      <c r="I64" s="89" t="s">
        <v>120</v>
      </c>
      <c r="J64" s="89" t="s">
        <v>120</v>
      </c>
      <c r="K64" s="89">
        <f>F64</f>
        <v>0</v>
      </c>
      <c r="L64" s="111" t="s">
        <v>71</v>
      </c>
    </row>
    <row r="65" spans="1:12" ht="90" x14ac:dyDescent="0.25">
      <c r="A65" s="64" t="s">
        <v>143</v>
      </c>
      <c r="B65" s="62" t="s">
        <v>17</v>
      </c>
      <c r="C65" s="89" t="s">
        <v>120</v>
      </c>
      <c r="D65" s="89" t="s">
        <v>120</v>
      </c>
      <c r="E65" s="89" t="s">
        <v>120</v>
      </c>
      <c r="F65" s="87"/>
      <c r="G65" s="89" t="s">
        <v>120</v>
      </c>
      <c r="H65" s="89" t="s">
        <v>120</v>
      </c>
      <c r="I65" s="89" t="s">
        <v>120</v>
      </c>
      <c r="J65" s="89" t="s">
        <v>120</v>
      </c>
      <c r="K65" s="89">
        <f>F65</f>
        <v>0</v>
      </c>
      <c r="L65" s="111" t="s">
        <v>71</v>
      </c>
    </row>
    <row r="66" spans="1:12" ht="60" x14ac:dyDescent="0.25">
      <c r="A66" s="64" t="s">
        <v>144</v>
      </c>
      <c r="B66" s="62" t="s">
        <v>15</v>
      </c>
      <c r="C66" s="89" t="s">
        <v>120</v>
      </c>
      <c r="D66" s="89" t="s">
        <v>120</v>
      </c>
      <c r="E66" s="89" t="s">
        <v>120</v>
      </c>
      <c r="F66" s="108">
        <f>F65</f>
        <v>0</v>
      </c>
      <c r="G66" s="89" t="s">
        <v>120</v>
      </c>
      <c r="H66" s="89" t="s">
        <v>120</v>
      </c>
      <c r="I66" s="89" t="s">
        <v>120</v>
      </c>
      <c r="J66" s="89" t="s">
        <v>120</v>
      </c>
      <c r="K66" s="89">
        <f>F66</f>
        <v>0</v>
      </c>
      <c r="L66" s="111" t="s">
        <v>71</v>
      </c>
    </row>
  </sheetData>
  <sheetProtection algorithmName="SHA-512" hashValue="LejAUfWZ0Is8KubHV9a4DHjc9bVx3GWQKg/1PgDwMg03CHIE7Oya25w79JjtjRYa5sbliPMhA66ydzWtcxtMAA==" saltValue="R0dEkUro3Mh5Kw5eW61VCQ==" spinCount="100000" sheet="1" objects="1" scenarios="1"/>
  <mergeCells count="87">
    <mergeCell ref="A14:A15"/>
    <mergeCell ref="B14:B15"/>
    <mergeCell ref="H14:H15"/>
    <mergeCell ref="I14:L15"/>
    <mergeCell ref="A1:L1"/>
    <mergeCell ref="A2:L2"/>
    <mergeCell ref="A3:L3"/>
    <mergeCell ref="A5:L5"/>
    <mergeCell ref="B6:L6"/>
    <mergeCell ref="A7:A8"/>
    <mergeCell ref="B7:B8"/>
    <mergeCell ref="I7:I8"/>
    <mergeCell ref="J7:L8"/>
    <mergeCell ref="J9:L9"/>
    <mergeCell ref="J10:L10"/>
    <mergeCell ref="J11:L11"/>
    <mergeCell ref="J12:L12"/>
    <mergeCell ref="B13:L13"/>
    <mergeCell ref="I16:L16"/>
    <mergeCell ref="I17:L17"/>
    <mergeCell ref="I18:L18"/>
    <mergeCell ref="I19:L19"/>
    <mergeCell ref="A20:A21"/>
    <mergeCell ref="B20:B21"/>
    <mergeCell ref="G20:H21"/>
    <mergeCell ref="I20:L21"/>
    <mergeCell ref="A28:A29"/>
    <mergeCell ref="B28:B29"/>
    <mergeCell ref="G28:G29"/>
    <mergeCell ref="H28:L29"/>
    <mergeCell ref="G22:H22"/>
    <mergeCell ref="I22:L22"/>
    <mergeCell ref="B23:L23"/>
    <mergeCell ref="A24:A25"/>
    <mergeCell ref="B24:B25"/>
    <mergeCell ref="C24:D24"/>
    <mergeCell ref="E24:F24"/>
    <mergeCell ref="I24:I25"/>
    <mergeCell ref="J24:L25"/>
    <mergeCell ref="C25:D25"/>
    <mergeCell ref="E25:F25"/>
    <mergeCell ref="C26:D26"/>
    <mergeCell ref="E26:F26"/>
    <mergeCell ref="J26:L26"/>
    <mergeCell ref="B27:L27"/>
    <mergeCell ref="H30:L30"/>
    <mergeCell ref="H31:L31"/>
    <mergeCell ref="H32:L32"/>
    <mergeCell ref="A33:A34"/>
    <mergeCell ref="B33:B34"/>
    <mergeCell ref="C33:D33"/>
    <mergeCell ref="E33:F33"/>
    <mergeCell ref="G33:G34"/>
    <mergeCell ref="H33:L34"/>
    <mergeCell ref="C34:D34"/>
    <mergeCell ref="E34:F34"/>
    <mergeCell ref="C35:D35"/>
    <mergeCell ref="E35:F35"/>
    <mergeCell ref="H35:L35"/>
    <mergeCell ref="C36:D36"/>
    <mergeCell ref="E36:F36"/>
    <mergeCell ref="H36:L36"/>
    <mergeCell ref="H39:L40"/>
    <mergeCell ref="C40:D40"/>
    <mergeCell ref="E40:F40"/>
    <mergeCell ref="C37:D37"/>
    <mergeCell ref="E37:F37"/>
    <mergeCell ref="H37:L37"/>
    <mergeCell ref="C38:D38"/>
    <mergeCell ref="E38:F38"/>
    <mergeCell ref="H38:L38"/>
    <mergeCell ref="A39:A40"/>
    <mergeCell ref="B39:B40"/>
    <mergeCell ref="C39:D39"/>
    <mergeCell ref="E39:F39"/>
    <mergeCell ref="G39:G40"/>
    <mergeCell ref="A45:L45"/>
    <mergeCell ref="A51:L51"/>
    <mergeCell ref="C41:D41"/>
    <mergeCell ref="E41:F41"/>
    <mergeCell ref="H41:L41"/>
    <mergeCell ref="B42:L42"/>
    <mergeCell ref="A43:A44"/>
    <mergeCell ref="B43:B44"/>
    <mergeCell ref="J43:J44"/>
    <mergeCell ref="K43:K44"/>
    <mergeCell ref="L43:L44"/>
  </mergeCells>
  <dataValidations count="1">
    <dataValidation type="decimal" allowBlank="1" showInputMessage="1" showErrorMessage="1" sqref="E10">
      <formula1>0.1</formula1>
      <formula2>0.15</formula2>
    </dataValidation>
  </dataValidations>
  <hyperlinks>
    <hyperlink ref="L49" r:id="rId1" display="m@"/>
  </hyperlinks>
  <pageMargins left="0.51181102362204722" right="0.51181102362204722" top="1.3779527559055118" bottom="1.1811023622047245" header="0.31496062992125984" footer="0.31496062992125984"/>
  <pageSetup paperSize="9" scale="51" orientation="portrait" verticalDpi="360" r:id="rId2"/>
  <headerFooter scaleWithDoc="0">
    <oddHeader>&amp;C&amp;G</oddHeader>
    <oddFooter>&amp;C&amp;G&amp;R&amp;G</oddFooter>
  </headerFooter>
  <legacy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Normal="100" zoomScaleSheetLayoutView="100" workbookViewId="0">
      <selection activeCell="A2" sqref="A2:K2"/>
    </sheetView>
  </sheetViews>
  <sheetFormatPr defaultRowHeight="15" x14ac:dyDescent="0.25"/>
  <cols>
    <col min="2" max="2" width="10.5703125" customWidth="1"/>
    <col min="4" max="4" width="12.140625" customWidth="1"/>
    <col min="5" max="5" width="30.5703125" customWidth="1"/>
    <col min="6" max="6" width="6.7109375" customWidth="1"/>
    <col min="7" max="7" width="17.42578125" customWidth="1"/>
    <col min="8" max="8" width="14.42578125" customWidth="1"/>
    <col min="9" max="9" width="11.85546875" customWidth="1"/>
    <col min="10" max="11" width="14.42578125" customWidth="1"/>
  </cols>
  <sheetData>
    <row r="1" spans="1:14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79"/>
    </row>
    <row r="2" spans="1:14" ht="18.75" x14ac:dyDescent="0.25">
      <c r="A2" s="143" t="s">
        <v>167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4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4" ht="18.75" x14ac:dyDescent="0.25">
      <c r="A4" s="17"/>
      <c r="B4" s="109"/>
      <c r="C4" s="109"/>
      <c r="D4" s="109"/>
      <c r="E4" s="109"/>
      <c r="F4" s="109"/>
      <c r="G4" s="109"/>
      <c r="H4" s="109"/>
      <c r="I4" s="137" t="s">
        <v>68</v>
      </c>
      <c r="J4" s="137"/>
      <c r="K4" s="80">
        <v>14.02</v>
      </c>
    </row>
    <row r="5" spans="1:14" x14ac:dyDescent="0.25">
      <c r="A5" s="15" t="s">
        <v>67</v>
      </c>
      <c r="B5" s="14"/>
      <c r="C5" s="14"/>
      <c r="D5" s="14"/>
      <c r="E5" s="14"/>
      <c r="F5" s="14"/>
      <c r="G5" s="14"/>
      <c r="H5" s="13"/>
      <c r="I5" s="137" t="s">
        <v>66</v>
      </c>
      <c r="J5" s="137"/>
      <c r="K5" s="80">
        <v>20.97</v>
      </c>
    </row>
    <row r="6" spans="1:14" x14ac:dyDescent="0.25">
      <c r="A6" s="15"/>
      <c r="B6" s="14"/>
      <c r="C6" s="14"/>
      <c r="D6" s="14"/>
      <c r="E6" s="14"/>
      <c r="F6" s="14"/>
      <c r="G6" s="14"/>
      <c r="H6" s="13"/>
      <c r="I6" s="13"/>
      <c r="J6" s="103"/>
      <c r="K6" s="12"/>
      <c r="N6" s="78"/>
    </row>
    <row r="7" spans="1:14" ht="18.75" x14ac:dyDescent="0.25">
      <c r="A7" s="134" t="s">
        <v>171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11"/>
    </row>
    <row r="8" spans="1:14" ht="51.75" x14ac:dyDescent="0.25">
      <c r="A8" s="102" t="s">
        <v>65</v>
      </c>
      <c r="B8" s="102" t="s">
        <v>64</v>
      </c>
      <c r="C8" s="102" t="s">
        <v>63</v>
      </c>
      <c r="D8" s="10" t="s">
        <v>62</v>
      </c>
      <c r="E8" s="102" t="s">
        <v>61</v>
      </c>
      <c r="F8" s="102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4" ht="21" customHeight="1" x14ac:dyDescent="0.25">
      <c r="A9" s="105">
        <v>1</v>
      </c>
      <c r="B9" s="8"/>
      <c r="C9" s="8"/>
      <c r="D9" s="8"/>
      <c r="E9" s="110" t="s">
        <v>55</v>
      </c>
      <c r="F9" s="6"/>
      <c r="G9" s="6"/>
      <c r="H9" s="25"/>
      <c r="I9" s="25"/>
      <c r="J9" s="53"/>
      <c r="K9" s="53"/>
    </row>
    <row r="10" spans="1:14" ht="30" x14ac:dyDescent="0.25">
      <c r="A10" s="111" t="s">
        <v>54</v>
      </c>
      <c r="B10" s="2">
        <v>72961</v>
      </c>
      <c r="C10" s="2" t="s">
        <v>6</v>
      </c>
      <c r="D10" s="2" t="s">
        <v>5</v>
      </c>
      <c r="E10" s="62" t="s">
        <v>53</v>
      </c>
      <c r="F10" s="111" t="s">
        <v>27</v>
      </c>
      <c r="G10" s="89">
        <f>'[2]MEMORIAL QUANT. CBUQ'!I9</f>
        <v>1076.04</v>
      </c>
      <c r="H10" s="89">
        <v>1.24</v>
      </c>
      <c r="I10" s="89">
        <f>IF(D10="S",($K$5/100)*H10,($K$4/100)*H10)+H10</f>
        <v>1.5000279999999999</v>
      </c>
      <c r="J10" s="89">
        <f>G10*H10</f>
        <v>1334.2895999999998</v>
      </c>
      <c r="K10" s="89">
        <f>I10*G10</f>
        <v>1614.0901291199998</v>
      </c>
      <c r="M10" s="78"/>
    </row>
    <row r="11" spans="1:14" ht="90" x14ac:dyDescent="0.25">
      <c r="A11" s="111" t="s">
        <v>52</v>
      </c>
      <c r="B11" s="88">
        <v>96387</v>
      </c>
      <c r="C11" s="2" t="s">
        <v>6</v>
      </c>
      <c r="D11" s="2" t="s">
        <v>5</v>
      </c>
      <c r="E11" s="62" t="s">
        <v>51</v>
      </c>
      <c r="F11" s="111" t="s">
        <v>25</v>
      </c>
      <c r="G11" s="89">
        <f>'[2]MEMORIAL QUANT. CBUQ'!I10</f>
        <v>161.40599999999998</v>
      </c>
      <c r="H11" s="89">
        <v>6.52</v>
      </c>
      <c r="I11" s="89">
        <f t="shared" ref="I11:I13" si="0">IF(D11="S",($K$5/100)*H11,($K$4/100)*H11)+H11</f>
        <v>7.887243999999999</v>
      </c>
      <c r="J11" s="89">
        <f t="shared" ref="J11:J13" si="1">G11*H11</f>
        <v>1052.3671199999999</v>
      </c>
      <c r="K11" s="89">
        <f t="shared" ref="K11:K13" si="2">I11*G11</f>
        <v>1273.0485050639998</v>
      </c>
    </row>
    <row r="12" spans="1:14" ht="64.5" customHeight="1" x14ac:dyDescent="0.25">
      <c r="A12" s="111" t="s">
        <v>95</v>
      </c>
      <c r="B12" s="88" t="s">
        <v>97</v>
      </c>
      <c r="C12" s="2" t="s">
        <v>6</v>
      </c>
      <c r="D12" s="2" t="s">
        <v>5</v>
      </c>
      <c r="E12" s="62" t="s">
        <v>98</v>
      </c>
      <c r="F12" s="111" t="s">
        <v>25</v>
      </c>
      <c r="G12" s="89">
        <f>'[2]MEMORIAL QUANT. CBUQ'!I11</f>
        <v>161.40599999999998</v>
      </c>
      <c r="H12" s="89">
        <v>4.4400000000000004</v>
      </c>
      <c r="I12" s="89">
        <f t="shared" si="0"/>
        <v>5.3710680000000002</v>
      </c>
      <c r="J12" s="89">
        <f t="shared" si="1"/>
        <v>716.64263999999991</v>
      </c>
      <c r="K12" s="89">
        <f t="shared" si="2"/>
        <v>866.92260160799992</v>
      </c>
    </row>
    <row r="13" spans="1:14" ht="60" x14ac:dyDescent="0.25">
      <c r="A13" s="111" t="s">
        <v>96</v>
      </c>
      <c r="B13" s="4">
        <v>72838</v>
      </c>
      <c r="C13" s="2" t="s">
        <v>6</v>
      </c>
      <c r="D13" s="2" t="s">
        <v>5</v>
      </c>
      <c r="E13" s="63" t="s">
        <v>109</v>
      </c>
      <c r="F13" s="3" t="s">
        <v>99</v>
      </c>
      <c r="G13" s="89">
        <f>'[2]MEMORIAL QUANT. CBUQ'!I12</f>
        <v>712.76889599999993</v>
      </c>
      <c r="H13" s="89">
        <v>0.85</v>
      </c>
      <c r="I13" s="89">
        <f t="shared" si="0"/>
        <v>1.0282450000000001</v>
      </c>
      <c r="J13" s="89">
        <f t="shared" si="1"/>
        <v>605.85356159999992</v>
      </c>
      <c r="K13" s="89">
        <f t="shared" si="2"/>
        <v>732.90105346752</v>
      </c>
    </row>
    <row r="14" spans="1:14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4">
        <f>SUM(J10:J13)</f>
        <v>3709.1529215999999</v>
      </c>
      <c r="K14" s="54">
        <f>SUM(K10:K13)</f>
        <v>4486.9622892595198</v>
      </c>
    </row>
    <row r="15" spans="1:14" ht="33" customHeight="1" x14ac:dyDescent="0.25">
      <c r="A15" s="105">
        <v>2</v>
      </c>
      <c r="B15" s="8"/>
      <c r="C15" s="8"/>
      <c r="D15" s="8"/>
      <c r="E15" s="110" t="s">
        <v>50</v>
      </c>
      <c r="F15" s="6"/>
      <c r="G15" s="6"/>
      <c r="H15" s="25"/>
      <c r="I15" s="25"/>
      <c r="J15" s="53"/>
      <c r="K15" s="53"/>
    </row>
    <row r="16" spans="1:14" ht="30" x14ac:dyDescent="0.25">
      <c r="A16" s="5" t="s">
        <v>49</v>
      </c>
      <c r="B16" s="4">
        <v>96401</v>
      </c>
      <c r="C16" s="4" t="s">
        <v>6</v>
      </c>
      <c r="D16" s="4" t="s">
        <v>5</v>
      </c>
      <c r="E16" s="63" t="s">
        <v>100</v>
      </c>
      <c r="F16" s="3" t="s">
        <v>27</v>
      </c>
      <c r="G16" s="26">
        <f>'[2]MEMORIAL QUANT. CBUQ'!H16</f>
        <v>915</v>
      </c>
      <c r="H16" s="26">
        <v>4.29</v>
      </c>
      <c r="I16" s="89">
        <f>IF(D16="S",($K$5/100)*H16,($K$4/100)*H16)+H16</f>
        <v>5.1896129999999996</v>
      </c>
      <c r="J16" s="26">
        <f>G16*H16</f>
        <v>3925.35</v>
      </c>
      <c r="K16" s="89">
        <f>I16*G16</f>
        <v>4748.495895</v>
      </c>
    </row>
    <row r="17" spans="1:11" ht="84" customHeight="1" x14ac:dyDescent="0.25">
      <c r="A17" s="5" t="s">
        <v>48</v>
      </c>
      <c r="B17" s="4">
        <v>72840</v>
      </c>
      <c r="C17" s="4" t="s">
        <v>6</v>
      </c>
      <c r="D17" s="4" t="s">
        <v>5</v>
      </c>
      <c r="E17" s="63" t="s">
        <v>145</v>
      </c>
      <c r="F17" s="3" t="s">
        <v>99</v>
      </c>
      <c r="G17" s="26">
        <f>'[2]MEMORIAL QUANT. CBUQ'!H17</f>
        <v>79.055999999999983</v>
      </c>
      <c r="H17" s="26">
        <v>0.56999999999999995</v>
      </c>
      <c r="I17" s="89">
        <f t="shared" ref="I17:I20" si="3">IF(D17="S",($K$5/100)*H17,($K$4/100)*H17)+H17</f>
        <v>0.68952899999999995</v>
      </c>
      <c r="J17" s="26">
        <f>G17*H17</f>
        <v>45.061919999999986</v>
      </c>
      <c r="K17" s="89">
        <f>I17*G17</f>
        <v>54.511404623999987</v>
      </c>
    </row>
    <row r="18" spans="1:11" ht="75" x14ac:dyDescent="0.25">
      <c r="A18" s="111" t="s">
        <v>47</v>
      </c>
      <c r="B18" s="2">
        <v>95996</v>
      </c>
      <c r="C18" s="2" t="s">
        <v>6</v>
      </c>
      <c r="D18" s="2" t="s">
        <v>5</v>
      </c>
      <c r="E18" s="62" t="s">
        <v>46</v>
      </c>
      <c r="F18" s="111" t="s">
        <v>25</v>
      </c>
      <c r="G18" s="89">
        <f>'[2]MEMORIAL QUANT. CBUQ'!H18</f>
        <v>45.75</v>
      </c>
      <c r="H18" s="89">
        <v>643.61</v>
      </c>
      <c r="I18" s="89">
        <f t="shared" si="3"/>
        <v>778.575017</v>
      </c>
      <c r="J18" s="26">
        <f>G18*H18</f>
        <v>29445.157500000001</v>
      </c>
      <c r="K18" s="89">
        <f>I18*G18</f>
        <v>35619.807027750001</v>
      </c>
    </row>
    <row r="19" spans="1:11" ht="60" x14ac:dyDescent="0.25">
      <c r="A19" s="111" t="s">
        <v>45</v>
      </c>
      <c r="B19" s="4">
        <v>95303</v>
      </c>
      <c r="C19" s="4" t="s">
        <v>6</v>
      </c>
      <c r="D19" s="4" t="s">
        <v>5</v>
      </c>
      <c r="E19" s="63" t="s">
        <v>44</v>
      </c>
      <c r="F19" s="3" t="s">
        <v>22</v>
      </c>
      <c r="G19" s="89">
        <f>'[2]MEMORIAL QUANT. CBUQ'!H19</f>
        <v>3294</v>
      </c>
      <c r="H19" s="89">
        <v>0.96</v>
      </c>
      <c r="I19" s="89">
        <f t="shared" si="3"/>
        <v>1.1613119999999999</v>
      </c>
      <c r="J19" s="26">
        <f>G19*H19</f>
        <v>3162.24</v>
      </c>
      <c r="K19" s="89">
        <f>I19*G19</f>
        <v>3825.3617279999999</v>
      </c>
    </row>
    <row r="20" spans="1:11" ht="45" x14ac:dyDescent="0.25">
      <c r="A20" s="111" t="s">
        <v>43</v>
      </c>
      <c r="B20" s="2">
        <v>94963</v>
      </c>
      <c r="C20" s="2" t="s">
        <v>6</v>
      </c>
      <c r="D20" s="2" t="s">
        <v>5</v>
      </c>
      <c r="E20" s="62" t="s">
        <v>146</v>
      </c>
      <c r="F20" s="111" t="s">
        <v>25</v>
      </c>
      <c r="G20" s="89">
        <f>'[2]MEMORIAL QUANT. CBUQ'!G22:H22</f>
        <v>0.42336000000000001</v>
      </c>
      <c r="H20" s="27">
        <v>345.06</v>
      </c>
      <c r="I20" s="89">
        <f t="shared" si="3"/>
        <v>417.419082</v>
      </c>
      <c r="J20" s="26">
        <f>G20*H20</f>
        <v>146.08460160000001</v>
      </c>
      <c r="K20" s="89">
        <f>I20*G20</f>
        <v>176.71854255552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4">
        <f>SUM(J16:J20)</f>
        <v>36723.894021599997</v>
      </c>
      <c r="K21" s="54">
        <f>SUM(K16:K20)</f>
        <v>44424.894597929524</v>
      </c>
    </row>
    <row r="22" spans="1:11" ht="15" customHeight="1" x14ac:dyDescent="0.25">
      <c r="A22" s="105">
        <v>3</v>
      </c>
      <c r="B22" s="8"/>
      <c r="C22" s="8"/>
      <c r="D22" s="8"/>
      <c r="E22" s="110" t="s">
        <v>42</v>
      </c>
      <c r="F22" s="6"/>
      <c r="G22" s="6"/>
      <c r="H22" s="25"/>
      <c r="I22" s="25"/>
      <c r="J22" s="53"/>
      <c r="K22" s="53"/>
    </row>
    <row r="23" spans="1:11" ht="105" x14ac:dyDescent="0.25">
      <c r="A23" s="111" t="s">
        <v>41</v>
      </c>
      <c r="B23" s="2">
        <v>94996</v>
      </c>
      <c r="C23" s="2" t="s">
        <v>6</v>
      </c>
      <c r="D23" s="2" t="s">
        <v>5</v>
      </c>
      <c r="E23" s="62" t="s">
        <v>113</v>
      </c>
      <c r="F23" s="111" t="s">
        <v>27</v>
      </c>
      <c r="G23" s="89">
        <f>'[2]MEMORIAL QUANT. CBUQ'!I26</f>
        <v>8.16</v>
      </c>
      <c r="H23" s="89">
        <v>83.62</v>
      </c>
      <c r="I23" s="89">
        <f t="shared" ref="I23" si="4">IF(D23="S",($K$5/100)*H23,($K$4/100)*H23)+H23</f>
        <v>101.155114</v>
      </c>
      <c r="J23" s="89">
        <f>G23*H23</f>
        <v>682.33920000000001</v>
      </c>
      <c r="K23" s="89">
        <f>G23*I23</f>
        <v>825.42573024000001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4">
        <f>J23</f>
        <v>682.33920000000001</v>
      </c>
      <c r="K24" s="54">
        <f>K23</f>
        <v>825.42573024000001</v>
      </c>
    </row>
    <row r="25" spans="1:11" ht="21" customHeight="1" x14ac:dyDescent="0.25">
      <c r="A25" s="105">
        <v>4</v>
      </c>
      <c r="B25" s="110"/>
      <c r="C25" s="110"/>
      <c r="D25" s="110"/>
      <c r="E25" s="110" t="s">
        <v>40</v>
      </c>
      <c r="F25" s="6"/>
      <c r="G25" s="6"/>
      <c r="H25" s="25"/>
      <c r="I25" s="25"/>
      <c r="J25" s="53"/>
      <c r="K25" s="53"/>
    </row>
    <row r="26" spans="1:11" ht="75" x14ac:dyDescent="0.25">
      <c r="A26" s="111" t="s">
        <v>39</v>
      </c>
      <c r="B26" s="2">
        <v>72947</v>
      </c>
      <c r="C26" s="2" t="s">
        <v>6</v>
      </c>
      <c r="D26" s="2" t="s">
        <v>5</v>
      </c>
      <c r="E26" s="62" t="s">
        <v>147</v>
      </c>
      <c r="F26" s="111" t="s">
        <v>27</v>
      </c>
      <c r="G26" s="89">
        <f>SUM('[2]MEMORIAL QUANT. CBUQ'!G30:G31)</f>
        <v>72.540000000000006</v>
      </c>
      <c r="H26" s="89">
        <v>24.63</v>
      </c>
      <c r="I26" s="89">
        <f t="shared" ref="I26:I29" si="5">IF(D26="S",($K$5/100)*H26,($K$4/100)*H26)+H26</f>
        <v>29.794910999999999</v>
      </c>
      <c r="J26" s="89">
        <f>G26*H26</f>
        <v>1786.6602</v>
      </c>
      <c r="K26" s="89">
        <f>I26*G26</f>
        <v>2161.32284394</v>
      </c>
    </row>
    <row r="27" spans="1:11" ht="45" x14ac:dyDescent="0.25">
      <c r="A27" s="111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'[2]MEMORIAL QUANT. CBUQ'!G32</f>
        <v>11.999999999999998</v>
      </c>
      <c r="H27" s="91">
        <v>6.67</v>
      </c>
      <c r="I27" s="89">
        <f t="shared" si="5"/>
        <v>7.6051339999999996</v>
      </c>
      <c r="J27" s="91">
        <v>0</v>
      </c>
      <c r="K27" s="91">
        <v>0</v>
      </c>
    </row>
    <row r="28" spans="1:11" ht="30" x14ac:dyDescent="0.25">
      <c r="A28" s="111" t="s">
        <v>37</v>
      </c>
      <c r="B28" s="2">
        <v>34723</v>
      </c>
      <c r="C28" s="2" t="s">
        <v>6</v>
      </c>
      <c r="D28" s="2" t="s">
        <v>10</v>
      </c>
      <c r="E28" s="62" t="s">
        <v>36</v>
      </c>
      <c r="F28" s="111" t="s">
        <v>27</v>
      </c>
      <c r="G28" s="89">
        <f>SUM('[2]MEMORIAL QUANT. CBUQ'!G35:G38)</f>
        <v>0.55000000000000004</v>
      </c>
      <c r="H28" s="89">
        <v>519.75</v>
      </c>
      <c r="I28" s="89">
        <f t="shared" si="5"/>
        <v>592.61895000000004</v>
      </c>
      <c r="J28" s="89">
        <f>G28*H28</f>
        <v>285.86250000000001</v>
      </c>
      <c r="K28" s="89">
        <f>I28*G28</f>
        <v>325.94042250000007</v>
      </c>
    </row>
    <row r="29" spans="1:11" ht="60" x14ac:dyDescent="0.25">
      <c r="A29" s="111" t="s">
        <v>132</v>
      </c>
      <c r="B29" s="2">
        <v>21013</v>
      </c>
      <c r="C29" s="2" t="s">
        <v>6</v>
      </c>
      <c r="D29" s="2" t="s">
        <v>10</v>
      </c>
      <c r="E29" s="92" t="s">
        <v>153</v>
      </c>
      <c r="F29" s="111" t="s">
        <v>3</v>
      </c>
      <c r="G29" s="89">
        <f>'[2]MEMORIAL QUANT. CBUQ'!G41</f>
        <v>8.3999999999999986</v>
      </c>
      <c r="H29" s="89">
        <v>33.31</v>
      </c>
      <c r="I29" s="89">
        <f t="shared" si="5"/>
        <v>37.980062000000004</v>
      </c>
      <c r="J29" s="89">
        <f>G29*H29</f>
        <v>279.80399999999997</v>
      </c>
      <c r="K29" s="89">
        <f>G29*I29</f>
        <v>319.03252079999999</v>
      </c>
    </row>
    <row r="30" spans="1:1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4">
        <f>SUM(J26:J29)</f>
        <v>2352.3267000000001</v>
      </c>
      <c r="K30" s="54">
        <f>SUM(K26:K29)</f>
        <v>2806.2957872399998</v>
      </c>
    </row>
    <row r="31" spans="1:11" ht="15.75" customHeight="1" x14ac:dyDescent="0.25">
      <c r="A31" s="105">
        <v>5</v>
      </c>
      <c r="B31" s="8"/>
      <c r="C31" s="8"/>
      <c r="D31" s="8"/>
      <c r="E31" s="110" t="s">
        <v>35</v>
      </c>
      <c r="F31" s="6"/>
      <c r="G31" s="6"/>
      <c r="H31" s="25"/>
      <c r="I31" s="25"/>
      <c r="J31" s="53"/>
      <c r="K31" s="53"/>
    </row>
    <row r="32" spans="1:11" ht="60" x14ac:dyDescent="0.25">
      <c r="A32" s="5" t="s">
        <v>34</v>
      </c>
      <c r="B32" s="2">
        <v>94265</v>
      </c>
      <c r="C32" s="2" t="s">
        <v>6</v>
      </c>
      <c r="D32" s="4" t="s">
        <v>5</v>
      </c>
      <c r="E32" s="62" t="s">
        <v>33</v>
      </c>
      <c r="F32" s="26" t="s">
        <v>3</v>
      </c>
      <c r="G32" s="26">
        <f>'[2]MEMORIAL QUANT. CBUQ'!K46</f>
        <v>366</v>
      </c>
      <c r="H32" s="26">
        <v>31.39</v>
      </c>
      <c r="I32" s="89">
        <f t="shared" ref="I32:I51" si="6">IF(D32="S",($K$5/100)*H32,($K$4/100)*H32)+H32</f>
        <v>37.972482999999997</v>
      </c>
      <c r="J32" s="26">
        <f t="shared" ref="J32:J51" si="7">G32*H32</f>
        <v>11488.74</v>
      </c>
      <c r="K32" s="89">
        <f t="shared" ref="K32:K51" si="8">I32*G32</f>
        <v>13897.928778</v>
      </c>
    </row>
    <row r="33" spans="1:11" ht="60" x14ac:dyDescent="0.25">
      <c r="A33" s="111" t="s">
        <v>32</v>
      </c>
      <c r="B33" s="2">
        <v>94281</v>
      </c>
      <c r="C33" s="2" t="s">
        <v>6</v>
      </c>
      <c r="D33" s="2" t="s">
        <v>5</v>
      </c>
      <c r="E33" s="62" t="s">
        <v>31</v>
      </c>
      <c r="F33" s="89" t="s">
        <v>3</v>
      </c>
      <c r="G33" s="89">
        <f>'[2]MEMORIAL QUANT. CBUQ'!K47</f>
        <v>366</v>
      </c>
      <c r="H33" s="89">
        <v>37.49</v>
      </c>
      <c r="I33" s="89">
        <f t="shared" si="6"/>
        <v>45.351652999999999</v>
      </c>
      <c r="J33" s="26">
        <f t="shared" si="7"/>
        <v>13721.34</v>
      </c>
      <c r="K33" s="89">
        <f t="shared" si="8"/>
        <v>16598.704998000001</v>
      </c>
    </row>
    <row r="34" spans="1:11" ht="165" x14ac:dyDescent="0.25">
      <c r="A34" s="111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89" t="s">
        <v>25</v>
      </c>
      <c r="G34" s="89">
        <f>'[2]MEMORIAL QUANT. CBUQ'!K48</f>
        <v>24.155999999999999</v>
      </c>
      <c r="H34" s="89">
        <v>11.93</v>
      </c>
      <c r="I34" s="89">
        <f t="shared" si="6"/>
        <v>14.431721</v>
      </c>
      <c r="J34" s="26">
        <f t="shared" si="7"/>
        <v>288.18107999999995</v>
      </c>
      <c r="K34" s="89">
        <f t="shared" si="8"/>
        <v>348.61265247599999</v>
      </c>
    </row>
    <row r="35" spans="1:11" ht="60" x14ac:dyDescent="0.25">
      <c r="A35" s="111" t="s">
        <v>29</v>
      </c>
      <c r="B35" s="2">
        <v>94097</v>
      </c>
      <c r="C35" s="2" t="s">
        <v>6</v>
      </c>
      <c r="D35" s="2" t="s">
        <v>5</v>
      </c>
      <c r="E35" s="62" t="s">
        <v>28</v>
      </c>
      <c r="F35" s="89" t="s">
        <v>27</v>
      </c>
      <c r="G35" s="89">
        <f>'[2]MEMORIAL QUANT. CBUQ'!K49</f>
        <v>161.04</v>
      </c>
      <c r="H35" s="89">
        <v>4.5999999999999996</v>
      </c>
      <c r="I35" s="89">
        <f t="shared" si="6"/>
        <v>5.5646199999999997</v>
      </c>
      <c r="J35" s="26">
        <f t="shared" si="7"/>
        <v>740.78399999999988</v>
      </c>
      <c r="K35" s="89">
        <f t="shared" si="8"/>
        <v>896.12640479999993</v>
      </c>
    </row>
    <row r="36" spans="1:11" ht="45" x14ac:dyDescent="0.25">
      <c r="A36" s="111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89" t="s">
        <v>136</v>
      </c>
      <c r="G36" s="89">
        <f>'[2]MEMORIAL QUANT. CBUQ'!K50</f>
        <v>165.77055000000001</v>
      </c>
      <c r="H36" s="89">
        <v>1.76</v>
      </c>
      <c r="I36" s="89">
        <f t="shared" si="6"/>
        <v>2.1290719999999999</v>
      </c>
      <c r="J36" s="26">
        <f t="shared" si="7"/>
        <v>291.756168</v>
      </c>
      <c r="K36" s="89">
        <f t="shared" ref="K36:K48" si="9">G36*I36</f>
        <v>352.93743642959998</v>
      </c>
    </row>
    <row r="37" spans="1:11" ht="30" x14ac:dyDescent="0.25">
      <c r="A37" s="111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89" t="s">
        <v>3</v>
      </c>
      <c r="G37" s="89">
        <f>'[2]MEMORIAL QUANT. CBUQ'!K52</f>
        <v>0</v>
      </c>
      <c r="H37" s="89">
        <v>51.95</v>
      </c>
      <c r="I37" s="89">
        <f t="shared" si="6"/>
        <v>59.23339</v>
      </c>
      <c r="J37" s="26">
        <f t="shared" si="7"/>
        <v>0</v>
      </c>
      <c r="K37" s="89">
        <f t="shared" si="9"/>
        <v>0</v>
      </c>
    </row>
    <row r="38" spans="1:11" ht="165" x14ac:dyDescent="0.25">
      <c r="A38" s="111" t="s">
        <v>21</v>
      </c>
      <c r="B38" s="2">
        <v>90106</v>
      </c>
      <c r="C38" s="2" t="s">
        <v>6</v>
      </c>
      <c r="D38" s="2" t="s">
        <v>5</v>
      </c>
      <c r="E38" s="62" t="s">
        <v>156</v>
      </c>
      <c r="F38" s="89" t="s">
        <v>25</v>
      </c>
      <c r="G38" s="89">
        <f>'[2]MEMORIAL QUANT. CBUQ'!K53</f>
        <v>0</v>
      </c>
      <c r="H38" s="89">
        <v>10.220000000000001</v>
      </c>
      <c r="I38" s="89">
        <f t="shared" si="6"/>
        <v>12.363134000000001</v>
      </c>
      <c r="J38" s="26">
        <f t="shared" si="7"/>
        <v>0</v>
      </c>
      <c r="K38" s="89">
        <f t="shared" si="9"/>
        <v>0</v>
      </c>
    </row>
    <row r="39" spans="1:11" ht="60" x14ac:dyDescent="0.25">
      <c r="A39" s="111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89" t="s">
        <v>25</v>
      </c>
      <c r="G39" s="89">
        <f>'[2]MEMORIAL QUANT. CBUQ'!K54</f>
        <v>0</v>
      </c>
      <c r="H39" s="89">
        <v>4.5999999999999996</v>
      </c>
      <c r="I39" s="89">
        <f t="shared" si="6"/>
        <v>5.5646199999999997</v>
      </c>
      <c r="J39" s="26">
        <f t="shared" si="7"/>
        <v>0</v>
      </c>
      <c r="K39" s="89">
        <f t="shared" si="9"/>
        <v>0</v>
      </c>
    </row>
    <row r="40" spans="1:11" ht="99" customHeight="1" x14ac:dyDescent="0.25">
      <c r="A40" s="111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89" t="s">
        <v>25</v>
      </c>
      <c r="G40" s="89">
        <f>'[2]MEMORIAL QUANT. CBUQ'!K55</f>
        <v>0</v>
      </c>
      <c r="H40" s="89">
        <v>19.600000000000001</v>
      </c>
      <c r="I40" s="89">
        <f t="shared" si="6"/>
        <v>23.710120000000003</v>
      </c>
      <c r="J40" s="26">
        <f t="shared" si="7"/>
        <v>0</v>
      </c>
      <c r="K40" s="89">
        <f t="shared" si="9"/>
        <v>0</v>
      </c>
    </row>
    <row r="41" spans="1:11" ht="95.25" customHeight="1" x14ac:dyDescent="0.25">
      <c r="A41" s="111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89" t="s">
        <v>3</v>
      </c>
      <c r="G41" s="89">
        <f>'[2]MEMORIAL QUANT. CBUQ'!K56</f>
        <v>0</v>
      </c>
      <c r="H41" s="89">
        <v>37.54</v>
      </c>
      <c r="I41" s="89">
        <f t="shared" si="6"/>
        <v>45.412137999999999</v>
      </c>
      <c r="J41" s="26">
        <f t="shared" si="7"/>
        <v>0</v>
      </c>
      <c r="K41" s="89">
        <f t="shared" si="9"/>
        <v>0</v>
      </c>
    </row>
    <row r="42" spans="1:11" ht="45" x14ac:dyDescent="0.25">
      <c r="A42" s="111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26" t="s">
        <v>22</v>
      </c>
      <c r="G42" s="89">
        <f>'[2]MEMORIAL QUANT. CBUQ'!K57</f>
        <v>0</v>
      </c>
      <c r="H42" s="89">
        <v>1.76</v>
      </c>
      <c r="I42" s="89">
        <f t="shared" si="6"/>
        <v>2.1290719999999999</v>
      </c>
      <c r="J42" s="26">
        <f t="shared" si="7"/>
        <v>0</v>
      </c>
      <c r="K42" s="89">
        <f t="shared" si="9"/>
        <v>0</v>
      </c>
    </row>
    <row r="43" spans="1:11" ht="30" x14ac:dyDescent="0.25">
      <c r="A43" s="111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89" t="s">
        <v>3</v>
      </c>
      <c r="G43" s="89">
        <f>'[2]MEMORIAL QUANT. CBUQ'!K58</f>
        <v>0</v>
      </c>
      <c r="H43" s="89">
        <v>104.87</v>
      </c>
      <c r="I43" s="89">
        <f t="shared" si="6"/>
        <v>119.57277400000001</v>
      </c>
      <c r="J43" s="26">
        <f t="shared" si="7"/>
        <v>0</v>
      </c>
      <c r="K43" s="89">
        <f t="shared" si="9"/>
        <v>0</v>
      </c>
    </row>
    <row r="44" spans="1:11" ht="165" x14ac:dyDescent="0.25">
      <c r="A44" s="111" t="s">
        <v>7</v>
      </c>
      <c r="B44" s="2">
        <v>90106</v>
      </c>
      <c r="C44" s="2" t="s">
        <v>6</v>
      </c>
      <c r="D44" s="2" t="s">
        <v>5</v>
      </c>
      <c r="E44" s="63" t="s">
        <v>157</v>
      </c>
      <c r="F44" s="26" t="s">
        <v>25</v>
      </c>
      <c r="G44" s="89">
        <f>'[2]MEMORIAL QUANT. CBUQ'!K59</f>
        <v>0</v>
      </c>
      <c r="H44" s="89">
        <v>10.220000000000001</v>
      </c>
      <c r="I44" s="89">
        <f t="shared" si="6"/>
        <v>12.363134000000001</v>
      </c>
      <c r="J44" s="26">
        <f t="shared" si="7"/>
        <v>0</v>
      </c>
      <c r="K44" s="89">
        <f t="shared" si="9"/>
        <v>0</v>
      </c>
    </row>
    <row r="45" spans="1:11" ht="89.25" customHeight="1" x14ac:dyDescent="0.25">
      <c r="A45" s="111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89" t="s">
        <v>25</v>
      </c>
      <c r="G45" s="89">
        <f>'[2]MEMORIAL QUANT. CBUQ'!K60</f>
        <v>0</v>
      </c>
      <c r="H45" s="89">
        <v>4.5999999999999996</v>
      </c>
      <c r="I45" s="89">
        <f t="shared" si="6"/>
        <v>5.5646199999999997</v>
      </c>
      <c r="J45" s="26">
        <f t="shared" si="7"/>
        <v>0</v>
      </c>
      <c r="K45" s="89">
        <f t="shared" si="9"/>
        <v>0</v>
      </c>
    </row>
    <row r="46" spans="1:11" ht="89.25" customHeight="1" x14ac:dyDescent="0.25">
      <c r="A46" s="111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89" t="s">
        <v>25</v>
      </c>
      <c r="G46" s="89">
        <f>'[2]MEMORIAL QUANT. CBUQ'!K61</f>
        <v>0</v>
      </c>
      <c r="H46" s="89">
        <v>19.600000000000001</v>
      </c>
      <c r="I46" s="89">
        <f t="shared" si="6"/>
        <v>23.710120000000003</v>
      </c>
      <c r="J46" s="26">
        <f t="shared" si="7"/>
        <v>0</v>
      </c>
      <c r="K46" s="89">
        <f t="shared" si="9"/>
        <v>0</v>
      </c>
    </row>
    <row r="47" spans="1:11" ht="89.25" customHeight="1" x14ac:dyDescent="0.25">
      <c r="A47" s="111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89" t="s">
        <v>3</v>
      </c>
      <c r="G47" s="89">
        <f>'[2]MEMORIAL QUANT. CBUQ'!K62</f>
        <v>0</v>
      </c>
      <c r="H47" s="89">
        <v>54.41</v>
      </c>
      <c r="I47" s="89">
        <f t="shared" si="6"/>
        <v>65.819776999999988</v>
      </c>
      <c r="J47" s="26">
        <f t="shared" si="7"/>
        <v>0</v>
      </c>
      <c r="K47" s="89">
        <f t="shared" si="9"/>
        <v>0</v>
      </c>
    </row>
    <row r="48" spans="1:11" ht="45" x14ac:dyDescent="0.25">
      <c r="A48" s="111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26" t="s">
        <v>22</v>
      </c>
      <c r="G48" s="89">
        <f>'[2]MEMORIAL QUANT. CBUQ'!K63</f>
        <v>0</v>
      </c>
      <c r="H48" s="89">
        <v>1.76</v>
      </c>
      <c r="I48" s="89">
        <f t="shared" si="6"/>
        <v>2.1290719999999999</v>
      </c>
      <c r="J48" s="26">
        <f t="shared" si="7"/>
        <v>0</v>
      </c>
      <c r="K48" s="89">
        <f t="shared" si="9"/>
        <v>0</v>
      </c>
    </row>
    <row r="49" spans="1:11" ht="75" x14ac:dyDescent="0.25">
      <c r="A49" s="111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89" t="s">
        <v>14</v>
      </c>
      <c r="G49" s="89">
        <f>'[2]MEMORIAL QUANT. CBUQ'!K64</f>
        <v>0</v>
      </c>
      <c r="H49" s="89">
        <v>694.56</v>
      </c>
      <c r="I49" s="89">
        <f t="shared" si="6"/>
        <v>840.20923199999993</v>
      </c>
      <c r="J49" s="26">
        <f t="shared" si="7"/>
        <v>0</v>
      </c>
      <c r="K49" s="89">
        <f t="shared" si="8"/>
        <v>0</v>
      </c>
    </row>
    <row r="50" spans="1:11" ht="75" x14ac:dyDescent="0.25">
      <c r="A50" s="111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89" t="s">
        <v>14</v>
      </c>
      <c r="G50" s="89">
        <f>'[2]MEMORIAL QUANT. CBUQ'!K65</f>
        <v>0</v>
      </c>
      <c r="H50" s="89">
        <v>332.61</v>
      </c>
      <c r="I50" s="89">
        <f t="shared" si="6"/>
        <v>402.358317</v>
      </c>
      <c r="J50" s="26">
        <f t="shared" si="7"/>
        <v>0</v>
      </c>
      <c r="K50" s="89">
        <f t="shared" si="8"/>
        <v>0</v>
      </c>
    </row>
    <row r="51" spans="1:11" ht="60" x14ac:dyDescent="0.25">
      <c r="A51" s="111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89" t="s">
        <v>14</v>
      </c>
      <c r="G51" s="89">
        <f>'[2]MEMORIAL QUANT. CBUQ'!K66</f>
        <v>0</v>
      </c>
      <c r="H51" s="89">
        <v>431.62</v>
      </c>
      <c r="I51" s="89">
        <f t="shared" si="6"/>
        <v>492.13312400000001</v>
      </c>
      <c r="J51" s="26">
        <f t="shared" si="7"/>
        <v>0</v>
      </c>
      <c r="K51" s="89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4">
        <f>SUM(J32:J51)</f>
        <v>26530.801248</v>
      </c>
      <c r="K52" s="54">
        <f>SUM(K32:K51)</f>
        <v>32094.310269705602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02"/>
      <c r="J53" s="138">
        <f>J14+J21+J24+J30+J52</f>
        <v>69998.514091199992</v>
      </c>
      <c r="K53" s="139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02"/>
      <c r="J54" s="138">
        <f>K14+K21+K24+K30+K52</f>
        <v>84637.888674374641</v>
      </c>
      <c r="K54" s="139"/>
    </row>
  </sheetData>
  <sheetProtection algorithmName="SHA-512" hashValue="YpLgvlKCQBV/uqMe9pA/KLto8SuvTTnKcDPk0YlVoS5sCghtc+o7hFwkx/v4YJnKfDksa+GVIwZX+GA9Z76GLA==" saltValue="Ztlqnw09Y7YhWnrEjriVOg==" spinCount="100000" sheet="1" objects="1" scenarios="1"/>
  <autoFilter ref="A8:K54"/>
  <mergeCells count="15">
    <mergeCell ref="A7:K7"/>
    <mergeCell ref="A1:J1"/>
    <mergeCell ref="A2:K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zoomScale="115" zoomScaleNormal="100" zoomScaleSheetLayoutView="115" workbookViewId="0">
      <selection activeCell="A7" sqref="A7:K7"/>
    </sheetView>
  </sheetViews>
  <sheetFormatPr defaultRowHeight="15" x14ac:dyDescent="0.25"/>
  <cols>
    <col min="1" max="1" width="9.140625" style="30"/>
    <col min="2" max="2" width="10.5703125" style="30" customWidth="1"/>
    <col min="3" max="3" width="9.140625" style="30"/>
    <col min="4" max="4" width="12.140625" style="30" customWidth="1"/>
    <col min="5" max="5" width="30.5703125" style="30" customWidth="1"/>
    <col min="6" max="6" width="6.7109375" style="30" customWidth="1"/>
    <col min="7" max="7" width="17.42578125" style="30" customWidth="1"/>
    <col min="8" max="8" width="14.42578125" style="30" customWidth="1"/>
    <col min="9" max="9" width="11.85546875" style="30" customWidth="1"/>
    <col min="10" max="11" width="14.42578125" style="30" customWidth="1"/>
    <col min="12" max="16384" width="9.140625" style="30"/>
  </cols>
  <sheetData>
    <row r="1" spans="1:13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113"/>
    </row>
    <row r="2" spans="1:13" ht="18.75" x14ac:dyDescent="0.25">
      <c r="A2" s="143" t="str">
        <f>'[2]CBUQ NÃO DESONERADA'!A2:K2</f>
        <v>PREFEITURA MUNICIPAL DE OURÉM</v>
      </c>
      <c r="B2" s="144"/>
      <c r="C2" s="144"/>
      <c r="D2" s="144"/>
      <c r="E2" s="144"/>
      <c r="F2" s="144"/>
      <c r="G2" s="144"/>
      <c r="H2" s="144"/>
      <c r="I2" s="144"/>
      <c r="J2" s="144"/>
      <c r="K2" s="104"/>
    </row>
    <row r="3" spans="1:13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3" ht="18.75" x14ac:dyDescent="0.25">
      <c r="A4" s="17"/>
      <c r="B4" s="109"/>
      <c r="C4" s="109"/>
      <c r="D4" s="109"/>
      <c r="E4" s="109"/>
      <c r="F4" s="109"/>
      <c r="G4" s="109"/>
      <c r="H4" s="109"/>
      <c r="I4" s="137" t="s">
        <v>68</v>
      </c>
      <c r="J4" s="137"/>
      <c r="K4" s="114">
        <v>14.02</v>
      </c>
    </row>
    <row r="5" spans="1:13" x14ac:dyDescent="0.25">
      <c r="A5" s="15" t="s">
        <v>105</v>
      </c>
      <c r="B5" s="14"/>
      <c r="C5" s="14"/>
      <c r="D5" s="14"/>
      <c r="E5" s="14"/>
      <c r="F5" s="14"/>
      <c r="G5" s="14"/>
      <c r="H5" s="37"/>
      <c r="I5" s="137" t="s">
        <v>66</v>
      </c>
      <c r="J5" s="137"/>
      <c r="K5" s="114">
        <v>27.03</v>
      </c>
    </row>
    <row r="6" spans="1:13" x14ac:dyDescent="0.25">
      <c r="A6" s="15"/>
      <c r="B6" s="14"/>
      <c r="C6" s="14"/>
      <c r="D6" s="14"/>
      <c r="E6" s="14"/>
      <c r="F6" s="14"/>
      <c r="G6" s="14"/>
      <c r="H6" s="37"/>
      <c r="I6" s="37"/>
      <c r="J6" s="103"/>
      <c r="K6" s="12"/>
    </row>
    <row r="7" spans="1:13" ht="18.75" x14ac:dyDescent="0.25">
      <c r="A7" s="134" t="str">
        <f>'[2]CBUQ NÃO DESONERADA'!A7:K7</f>
        <v>TV. 3 (Trecho: Entre Rua C e Rua Hermenegildo Alves)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40"/>
    </row>
    <row r="8" spans="1:13" ht="51.75" x14ac:dyDescent="0.25">
      <c r="A8" s="102" t="s">
        <v>65</v>
      </c>
      <c r="B8" s="102" t="s">
        <v>64</v>
      </c>
      <c r="C8" s="102" t="s">
        <v>63</v>
      </c>
      <c r="D8" s="10" t="s">
        <v>62</v>
      </c>
      <c r="E8" s="102" t="s">
        <v>61</v>
      </c>
      <c r="F8" s="102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3" ht="21" customHeight="1" x14ac:dyDescent="0.25">
      <c r="A9" s="105">
        <v>1</v>
      </c>
      <c r="B9" s="41"/>
      <c r="C9" s="41"/>
      <c r="D9" s="41"/>
      <c r="E9" s="110" t="s">
        <v>55</v>
      </c>
      <c r="F9" s="42"/>
      <c r="G9" s="42"/>
      <c r="H9" s="43"/>
      <c r="I9" s="43"/>
      <c r="J9" s="55"/>
      <c r="K9" s="55"/>
    </row>
    <row r="10" spans="1:13" ht="30" x14ac:dyDescent="0.25">
      <c r="A10" s="44" t="s">
        <v>54</v>
      </c>
      <c r="B10" s="45">
        <v>72961</v>
      </c>
      <c r="C10" s="45" t="s">
        <v>6</v>
      </c>
      <c r="D10" s="45" t="s">
        <v>5</v>
      </c>
      <c r="E10" s="84" t="s">
        <v>53</v>
      </c>
      <c r="F10" s="44" t="s">
        <v>27</v>
      </c>
      <c r="G10" s="89">
        <f>'[2]MEMORIAL QUANT. CBUQ'!I9</f>
        <v>1076.04</v>
      </c>
      <c r="H10" s="46">
        <v>1.2</v>
      </c>
      <c r="I10" s="46">
        <f>IF(D10="S",($K$5/100)*H10,($K$4/100)*H10)+H10</f>
        <v>1.5243599999999999</v>
      </c>
      <c r="J10" s="56">
        <f>G10*H10</f>
        <v>1291.2479999999998</v>
      </c>
      <c r="K10" s="56">
        <f>I10*G10</f>
        <v>1640.2723343999999</v>
      </c>
    </row>
    <row r="11" spans="1:13" ht="90" x14ac:dyDescent="0.25">
      <c r="A11" s="44" t="s">
        <v>52</v>
      </c>
      <c r="B11" s="88">
        <v>96387</v>
      </c>
      <c r="C11" s="45" t="s">
        <v>6</v>
      </c>
      <c r="D11" s="45" t="s">
        <v>5</v>
      </c>
      <c r="E11" s="84" t="s">
        <v>51</v>
      </c>
      <c r="F11" s="44" t="s">
        <v>25</v>
      </c>
      <c r="G11" s="89">
        <f>'[2]MEMORIAL QUANT. CBUQ'!I10</f>
        <v>161.40599999999998</v>
      </c>
      <c r="H11" s="46">
        <v>6.23</v>
      </c>
      <c r="I11" s="46">
        <f t="shared" ref="I11:I13" si="0">IF(D11="S",($K$5/100)*H11,($K$4/100)*H11)+H11</f>
        <v>7.9139690000000007</v>
      </c>
      <c r="J11" s="56">
        <f t="shared" ref="J11:J13" si="1">G11*H11</f>
        <v>1005.5593799999999</v>
      </c>
      <c r="K11" s="56">
        <f t="shared" ref="K11:K13" si="2">I11*G11</f>
        <v>1277.362080414</v>
      </c>
    </row>
    <row r="12" spans="1:13" ht="60" x14ac:dyDescent="0.25">
      <c r="A12" s="44" t="s">
        <v>95</v>
      </c>
      <c r="B12" s="88" t="s">
        <v>97</v>
      </c>
      <c r="C12" s="45" t="s">
        <v>6</v>
      </c>
      <c r="D12" s="45" t="s">
        <v>5</v>
      </c>
      <c r="E12" s="84" t="s">
        <v>98</v>
      </c>
      <c r="F12" s="44" t="s">
        <v>25</v>
      </c>
      <c r="G12" s="89">
        <f>'[2]MEMORIAL QUANT. CBUQ'!I11</f>
        <v>161.40599999999998</v>
      </c>
      <c r="H12" s="46">
        <v>4.33</v>
      </c>
      <c r="I12" s="46">
        <f t="shared" si="0"/>
        <v>5.5003989999999998</v>
      </c>
      <c r="J12" s="56">
        <f t="shared" si="1"/>
        <v>698.88797999999997</v>
      </c>
      <c r="K12" s="56">
        <f t="shared" si="2"/>
        <v>887.79740099399987</v>
      </c>
    </row>
    <row r="13" spans="1:13" ht="60" x14ac:dyDescent="0.25">
      <c r="A13" s="44" t="s">
        <v>96</v>
      </c>
      <c r="B13" s="48">
        <v>72838</v>
      </c>
      <c r="C13" s="45" t="s">
        <v>6</v>
      </c>
      <c r="D13" s="45" t="s">
        <v>5</v>
      </c>
      <c r="E13" s="63" t="s">
        <v>109</v>
      </c>
      <c r="F13" s="47" t="s">
        <v>99</v>
      </c>
      <c r="G13" s="89">
        <f>'[2]MEMORIAL QUANT. CBUQ'!I12</f>
        <v>712.76889599999993</v>
      </c>
      <c r="H13" s="46">
        <v>0.83</v>
      </c>
      <c r="I13" s="46">
        <f t="shared" si="0"/>
        <v>1.054349</v>
      </c>
      <c r="J13" s="56">
        <f t="shared" si="1"/>
        <v>591.59818367999992</v>
      </c>
      <c r="K13" s="56">
        <f t="shared" si="2"/>
        <v>751.50717272870395</v>
      </c>
    </row>
    <row r="14" spans="1:13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6">
        <f>SUM(J10:J13)</f>
        <v>3587.2935436799999</v>
      </c>
      <c r="K14" s="56">
        <f>SUM(K10:K13)</f>
        <v>4556.9389885367036</v>
      </c>
    </row>
    <row r="15" spans="1:13" ht="33" customHeight="1" x14ac:dyDescent="0.25">
      <c r="A15" s="105">
        <v>2</v>
      </c>
      <c r="B15" s="41"/>
      <c r="C15" s="41"/>
      <c r="D15" s="41"/>
      <c r="E15" s="110" t="s">
        <v>50</v>
      </c>
      <c r="F15" s="42"/>
      <c r="G15" s="42"/>
      <c r="H15" s="43"/>
      <c r="I15" s="43"/>
      <c r="J15" s="55"/>
      <c r="K15" s="55"/>
    </row>
    <row r="16" spans="1:13" ht="30" x14ac:dyDescent="0.25">
      <c r="A16" s="47" t="s">
        <v>49</v>
      </c>
      <c r="B16" s="48">
        <v>96401</v>
      </c>
      <c r="C16" s="48" t="s">
        <v>6</v>
      </c>
      <c r="D16" s="48" t="s">
        <v>5</v>
      </c>
      <c r="E16" s="85" t="s">
        <v>100</v>
      </c>
      <c r="F16" s="47" t="s">
        <v>27</v>
      </c>
      <c r="G16" s="26">
        <f>'[2]MEMORIAL QUANT. CBUQ'!H16</f>
        <v>915</v>
      </c>
      <c r="H16" s="49">
        <v>4.28</v>
      </c>
      <c r="I16" s="46">
        <f t="shared" ref="I16:I20" si="3">IF(D16="S",($K$5/100)*H16,($K$4/100)*H16)+H16</f>
        <v>5.4368840000000001</v>
      </c>
      <c r="J16" s="57">
        <f>G16*H16</f>
        <v>3916.2000000000003</v>
      </c>
      <c r="K16" s="56">
        <f>I16*G16</f>
        <v>4974.7488599999997</v>
      </c>
    </row>
    <row r="17" spans="1:11" ht="75" x14ac:dyDescent="0.25">
      <c r="A17" s="47" t="s">
        <v>48</v>
      </c>
      <c r="B17" s="48">
        <v>72840</v>
      </c>
      <c r="C17" s="48" t="s">
        <v>6</v>
      </c>
      <c r="D17" s="48" t="s">
        <v>5</v>
      </c>
      <c r="E17" s="63" t="s">
        <v>145</v>
      </c>
      <c r="F17" s="47" t="s">
        <v>99</v>
      </c>
      <c r="G17" s="26">
        <f>'[2]MEMORIAL QUANT. CBUQ'!H17</f>
        <v>79.055999999999983</v>
      </c>
      <c r="H17" s="49">
        <v>0.56000000000000005</v>
      </c>
      <c r="I17" s="46">
        <f t="shared" si="3"/>
        <v>0.711368</v>
      </c>
      <c r="J17" s="57">
        <f>G17*H17</f>
        <v>44.271359999999994</v>
      </c>
      <c r="K17" s="56">
        <f>I17*G17</f>
        <v>56.237908607999991</v>
      </c>
    </row>
    <row r="18" spans="1:11" ht="75" x14ac:dyDescent="0.25">
      <c r="A18" s="44" t="s">
        <v>47</v>
      </c>
      <c r="B18" s="45">
        <v>95996</v>
      </c>
      <c r="C18" s="45" t="s">
        <v>6</v>
      </c>
      <c r="D18" s="45" t="s">
        <v>5</v>
      </c>
      <c r="E18" s="84" t="s">
        <v>46</v>
      </c>
      <c r="F18" s="44" t="s">
        <v>25</v>
      </c>
      <c r="G18" s="89">
        <f>'[2]MEMORIAL QUANT. CBUQ'!H18</f>
        <v>45.75</v>
      </c>
      <c r="H18" s="46">
        <v>641.91</v>
      </c>
      <c r="I18" s="46">
        <f t="shared" si="3"/>
        <v>815.418273</v>
      </c>
      <c r="J18" s="57">
        <f>G18*H18</f>
        <v>29367.3825</v>
      </c>
      <c r="K18" s="56">
        <f>I18*G18</f>
        <v>37305.385989750001</v>
      </c>
    </row>
    <row r="19" spans="1:11" ht="60" x14ac:dyDescent="0.25">
      <c r="A19" s="44" t="s">
        <v>45</v>
      </c>
      <c r="B19" s="48">
        <v>95303</v>
      </c>
      <c r="C19" s="48" t="s">
        <v>6</v>
      </c>
      <c r="D19" s="48" t="s">
        <v>5</v>
      </c>
      <c r="E19" s="85" t="s">
        <v>44</v>
      </c>
      <c r="F19" s="47" t="s">
        <v>22</v>
      </c>
      <c r="G19" s="89">
        <f>'[2]MEMORIAL QUANT. CBUQ'!H19</f>
        <v>3294</v>
      </c>
      <c r="H19" s="46">
        <v>0.95</v>
      </c>
      <c r="I19" s="46">
        <f t="shared" si="3"/>
        <v>1.206785</v>
      </c>
      <c r="J19" s="57">
        <f>G19*H19</f>
        <v>3129.2999999999997</v>
      </c>
      <c r="K19" s="56">
        <f>I19*G19</f>
        <v>3975.1497899999999</v>
      </c>
    </row>
    <row r="20" spans="1:11" ht="45" x14ac:dyDescent="0.25">
      <c r="A20" s="44" t="s">
        <v>43</v>
      </c>
      <c r="B20" s="45">
        <v>94963</v>
      </c>
      <c r="C20" s="45" t="s">
        <v>6</v>
      </c>
      <c r="D20" s="45" t="s">
        <v>5</v>
      </c>
      <c r="E20" s="93" t="s">
        <v>146</v>
      </c>
      <c r="F20" s="44" t="s">
        <v>25</v>
      </c>
      <c r="G20" s="89">
        <f>'[2]MEMORIAL QUANT. CBUQ'!G22:H22</f>
        <v>0.42336000000000001</v>
      </c>
      <c r="H20" s="50">
        <v>339.24</v>
      </c>
      <c r="I20" s="46">
        <f t="shared" si="3"/>
        <v>430.93657200000001</v>
      </c>
      <c r="J20" s="57">
        <f>G20*H20</f>
        <v>143.6206464</v>
      </c>
      <c r="K20" s="56">
        <f>I20*G20</f>
        <v>182.44130712192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6">
        <f>SUM(J16:J20)</f>
        <v>36600.774506400005</v>
      </c>
      <c r="K21" s="56">
        <f>SUM(K16:K20)</f>
        <v>46493.963855479924</v>
      </c>
    </row>
    <row r="22" spans="1:11" ht="15" customHeight="1" x14ac:dyDescent="0.25">
      <c r="A22" s="105">
        <v>3</v>
      </c>
      <c r="B22" s="41"/>
      <c r="C22" s="41"/>
      <c r="D22" s="41"/>
      <c r="E22" s="110" t="s">
        <v>42</v>
      </c>
      <c r="F22" s="42"/>
      <c r="G22" s="42"/>
      <c r="H22" s="43"/>
      <c r="I22" s="43"/>
      <c r="J22" s="55"/>
      <c r="K22" s="55"/>
    </row>
    <row r="23" spans="1:11" ht="105" x14ac:dyDescent="0.25">
      <c r="A23" s="44" t="s">
        <v>41</v>
      </c>
      <c r="B23" s="45">
        <v>94996</v>
      </c>
      <c r="C23" s="45" t="s">
        <v>6</v>
      </c>
      <c r="D23" s="45" t="s">
        <v>5</v>
      </c>
      <c r="E23" s="62" t="s">
        <v>113</v>
      </c>
      <c r="F23" s="44" t="s">
        <v>27</v>
      </c>
      <c r="G23" s="89">
        <f>'[2]MEMORIAL QUANT. CBUQ'!I26</f>
        <v>8.16</v>
      </c>
      <c r="H23" s="46">
        <v>80.97</v>
      </c>
      <c r="I23" s="46">
        <f t="shared" ref="I23" si="4">IF(D23="S",($K$5/100)*H23,($K$4/100)*H23)+H23</f>
        <v>102.856191</v>
      </c>
      <c r="J23" s="56">
        <f>G23*H23</f>
        <v>660.71519999999998</v>
      </c>
      <c r="K23" s="56">
        <f>G23*I23</f>
        <v>839.30651855999997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6">
        <f>J23</f>
        <v>660.71519999999998</v>
      </c>
      <c r="K24" s="56">
        <f>K23</f>
        <v>839.30651855999997</v>
      </c>
    </row>
    <row r="25" spans="1:11" ht="21" customHeight="1" x14ac:dyDescent="0.25">
      <c r="A25" s="105">
        <v>4</v>
      </c>
      <c r="B25" s="110"/>
      <c r="C25" s="110"/>
      <c r="D25" s="110"/>
      <c r="E25" s="110" t="s">
        <v>40</v>
      </c>
      <c r="F25" s="42"/>
      <c r="G25" s="42"/>
      <c r="H25" s="43"/>
      <c r="I25" s="43"/>
      <c r="J25" s="55"/>
      <c r="K25" s="55"/>
    </row>
    <row r="26" spans="1:11" ht="75" x14ac:dyDescent="0.25">
      <c r="A26" s="44" t="s">
        <v>39</v>
      </c>
      <c r="B26" s="45">
        <v>72947</v>
      </c>
      <c r="C26" s="45" t="s">
        <v>6</v>
      </c>
      <c r="D26" s="45" t="s">
        <v>5</v>
      </c>
      <c r="E26" s="62" t="s">
        <v>147</v>
      </c>
      <c r="F26" s="44" t="s">
        <v>27</v>
      </c>
      <c r="G26" s="89">
        <f>SUM('[2]MEMORIAL QUANT. CBUQ'!G30:G31)</f>
        <v>72.540000000000006</v>
      </c>
      <c r="H26" s="46">
        <v>24.57</v>
      </c>
      <c r="I26" s="46">
        <f t="shared" ref="I26:I29" si="5">IF(D26="S",($K$5/100)*H26,($K$4/100)*H26)+H26</f>
        <v>31.211271</v>
      </c>
      <c r="J26" s="56">
        <f>G26*H26</f>
        <v>1782.3078000000003</v>
      </c>
      <c r="K26" s="56">
        <f>I26*G26</f>
        <v>2264.0655983400002</v>
      </c>
    </row>
    <row r="27" spans="1:11" ht="45" x14ac:dyDescent="0.25">
      <c r="A27" s="111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'[2]MEMORIAL QUANT. CBUQ'!G32</f>
        <v>11.999999999999998</v>
      </c>
      <c r="H27" s="46">
        <v>6.67</v>
      </c>
      <c r="I27" s="46">
        <f t="shared" si="5"/>
        <v>7.6051339999999996</v>
      </c>
      <c r="J27" s="56">
        <f>G27*H27</f>
        <v>80.039999999999992</v>
      </c>
      <c r="K27" s="56">
        <f>I27*G27</f>
        <v>91.261607999999981</v>
      </c>
    </row>
    <row r="28" spans="1:11" ht="30" x14ac:dyDescent="0.25">
      <c r="A28" s="44" t="s">
        <v>37</v>
      </c>
      <c r="B28" s="45">
        <v>34723</v>
      </c>
      <c r="C28" s="45" t="s">
        <v>6</v>
      </c>
      <c r="D28" s="45" t="s">
        <v>10</v>
      </c>
      <c r="E28" s="84" t="s">
        <v>36</v>
      </c>
      <c r="F28" s="44" t="s">
        <v>27</v>
      </c>
      <c r="G28" s="89">
        <f>SUM('[2]MEMORIAL QUANT. CBUQ'!G35:G38)</f>
        <v>0.55000000000000004</v>
      </c>
      <c r="H28" s="46">
        <v>519.75</v>
      </c>
      <c r="I28" s="46">
        <f t="shared" si="5"/>
        <v>592.61895000000004</v>
      </c>
      <c r="J28" s="56">
        <f>G28*H28</f>
        <v>285.86250000000001</v>
      </c>
      <c r="K28" s="56">
        <f>I28*G28</f>
        <v>325.94042250000007</v>
      </c>
    </row>
    <row r="29" spans="1:11" ht="60" x14ac:dyDescent="0.25">
      <c r="A29" s="65" t="s">
        <v>132</v>
      </c>
      <c r="B29" s="45">
        <v>21013</v>
      </c>
      <c r="C29" s="67" t="s">
        <v>6</v>
      </c>
      <c r="D29" s="67" t="s">
        <v>10</v>
      </c>
      <c r="E29" s="92" t="s">
        <v>153</v>
      </c>
      <c r="F29" s="65" t="s">
        <v>3</v>
      </c>
      <c r="G29" s="89">
        <f>'[2]MEMORIAL QUANT. CBUQ'!G41</f>
        <v>8.3999999999999986</v>
      </c>
      <c r="H29" s="46">
        <v>33.31</v>
      </c>
      <c r="I29" s="46">
        <f t="shared" si="5"/>
        <v>37.980062000000004</v>
      </c>
      <c r="J29" s="56">
        <f>G29*H29</f>
        <v>279.80399999999997</v>
      </c>
      <c r="K29" s="56">
        <f>G29*I29</f>
        <v>319.03252079999999</v>
      </c>
    </row>
    <row r="30" spans="1:11" ht="15.75" customHeight="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6">
        <f>SUM(J26:J29)</f>
        <v>2428.0143000000003</v>
      </c>
      <c r="K30" s="56">
        <f>SUM(K26:K29)</f>
        <v>3000.3001496399997</v>
      </c>
    </row>
    <row r="31" spans="1:11" x14ac:dyDescent="0.25">
      <c r="A31" s="105">
        <v>5</v>
      </c>
      <c r="B31" s="41"/>
      <c r="C31" s="41"/>
      <c r="D31" s="41"/>
      <c r="E31" s="110" t="s">
        <v>35</v>
      </c>
      <c r="F31" s="42"/>
      <c r="G31" s="42"/>
      <c r="H31" s="43"/>
      <c r="I31" s="43"/>
      <c r="J31" s="55"/>
      <c r="K31" s="55"/>
    </row>
    <row r="32" spans="1:11" ht="60" x14ac:dyDescent="0.25">
      <c r="A32" s="47" t="s">
        <v>34</v>
      </c>
      <c r="B32" s="45">
        <v>94265</v>
      </c>
      <c r="C32" s="45" t="s">
        <v>6</v>
      </c>
      <c r="D32" s="48" t="s">
        <v>5</v>
      </c>
      <c r="E32" s="84" t="s">
        <v>33</v>
      </c>
      <c r="F32" s="47" t="s">
        <v>3</v>
      </c>
      <c r="G32" s="26">
        <f>'[2]MEMORIAL QUANT. CBUQ'!K46</f>
        <v>366</v>
      </c>
      <c r="H32" s="49">
        <v>30.08</v>
      </c>
      <c r="I32" s="46">
        <f t="shared" ref="I32:I51" si="6">IF(D32="S",($K$5/100)*H32,($K$4/100)*H32)+H32</f>
        <v>38.210623999999996</v>
      </c>
      <c r="J32" s="57">
        <f t="shared" ref="J32:J51" si="7">G32*H32</f>
        <v>11009.279999999999</v>
      </c>
      <c r="K32" s="56">
        <f t="shared" ref="K32:K51" si="8">I32*G32</f>
        <v>13985.088383999999</v>
      </c>
    </row>
    <row r="33" spans="1:11" ht="60" x14ac:dyDescent="0.25">
      <c r="A33" s="44" t="s">
        <v>32</v>
      </c>
      <c r="B33" s="45">
        <v>94281</v>
      </c>
      <c r="C33" s="45" t="s">
        <v>6</v>
      </c>
      <c r="D33" s="45" t="s">
        <v>5</v>
      </c>
      <c r="E33" s="84" t="s">
        <v>31</v>
      </c>
      <c r="F33" s="44" t="s">
        <v>3</v>
      </c>
      <c r="G33" s="89">
        <f>'[2]MEMORIAL QUANT. CBUQ'!K47</f>
        <v>366</v>
      </c>
      <c r="H33" s="46">
        <v>35.81</v>
      </c>
      <c r="I33" s="46">
        <f t="shared" si="6"/>
        <v>45.489443000000001</v>
      </c>
      <c r="J33" s="57">
        <f t="shared" si="7"/>
        <v>13106.460000000001</v>
      </c>
      <c r="K33" s="56">
        <f t="shared" si="8"/>
        <v>16649.136138000002</v>
      </c>
    </row>
    <row r="34" spans="1:11" ht="165" x14ac:dyDescent="0.25">
      <c r="A34" s="111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44" t="s">
        <v>25</v>
      </c>
      <c r="G34" s="89">
        <f>'[2]MEMORIAL QUANT. CBUQ'!K48</f>
        <v>24.155999999999999</v>
      </c>
      <c r="H34" s="46">
        <v>11.38</v>
      </c>
      <c r="I34" s="46">
        <f t="shared" si="6"/>
        <v>14.456014000000001</v>
      </c>
      <c r="J34" s="57">
        <f t="shared" si="7"/>
        <v>274.89528000000001</v>
      </c>
      <c r="K34" s="56">
        <f t="shared" si="8"/>
        <v>349.199474184</v>
      </c>
    </row>
    <row r="35" spans="1:11" ht="60" x14ac:dyDescent="0.25">
      <c r="A35" s="44" t="s">
        <v>29</v>
      </c>
      <c r="B35" s="45">
        <v>94097</v>
      </c>
      <c r="C35" s="45" t="s">
        <v>6</v>
      </c>
      <c r="D35" s="45" t="s">
        <v>5</v>
      </c>
      <c r="E35" s="84" t="s">
        <v>28</v>
      </c>
      <c r="F35" s="44" t="s">
        <v>27</v>
      </c>
      <c r="G35" s="89">
        <f>'[2]MEMORIAL QUANT. CBUQ'!K49</f>
        <v>161.04</v>
      </c>
      <c r="H35" s="46">
        <v>4.1500000000000004</v>
      </c>
      <c r="I35" s="46">
        <f t="shared" si="6"/>
        <v>5.2717450000000001</v>
      </c>
      <c r="J35" s="57">
        <f t="shared" si="7"/>
        <v>668.31600000000003</v>
      </c>
      <c r="K35" s="56">
        <f t="shared" si="8"/>
        <v>848.96181479999996</v>
      </c>
    </row>
    <row r="36" spans="1:11" ht="45" x14ac:dyDescent="0.25">
      <c r="A36" s="65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111" t="s">
        <v>136</v>
      </c>
      <c r="G36" s="89">
        <f>'[2]MEMORIAL QUANT. CBUQ'!K50</f>
        <v>165.77055000000001</v>
      </c>
      <c r="H36" s="46">
        <v>1.74</v>
      </c>
      <c r="I36" s="46">
        <f t="shared" si="6"/>
        <v>2.2103220000000001</v>
      </c>
      <c r="J36" s="57">
        <f t="shared" si="7"/>
        <v>288.44075700000002</v>
      </c>
      <c r="K36" s="56">
        <f t="shared" si="8"/>
        <v>366.40629361710006</v>
      </c>
    </row>
    <row r="37" spans="1:11" ht="30" x14ac:dyDescent="0.25">
      <c r="A37" s="111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111" t="s">
        <v>3</v>
      </c>
      <c r="G37" s="89">
        <f>'[2]MEMORIAL QUANT. CBUQ'!K52</f>
        <v>0</v>
      </c>
      <c r="H37" s="46">
        <v>51.95</v>
      </c>
      <c r="I37" s="46">
        <f t="shared" si="6"/>
        <v>59.23339</v>
      </c>
      <c r="J37" s="57">
        <f t="shared" si="7"/>
        <v>0</v>
      </c>
      <c r="K37" s="56">
        <f t="shared" si="8"/>
        <v>0</v>
      </c>
    </row>
    <row r="38" spans="1:11" ht="165" x14ac:dyDescent="0.25">
      <c r="A38" s="111" t="s">
        <v>21</v>
      </c>
      <c r="B38" s="2">
        <v>90106</v>
      </c>
      <c r="C38" s="2" t="s">
        <v>6</v>
      </c>
      <c r="D38" s="2" t="s">
        <v>5</v>
      </c>
      <c r="E38" s="62" t="s">
        <v>152</v>
      </c>
      <c r="F38" s="111" t="s">
        <v>25</v>
      </c>
      <c r="G38" s="89">
        <f>'[2]MEMORIAL QUANT. CBUQ'!K53</f>
        <v>0</v>
      </c>
      <c r="H38" s="91">
        <v>9.73</v>
      </c>
      <c r="I38" s="46">
        <f t="shared" si="6"/>
        <v>12.360019000000001</v>
      </c>
      <c r="J38" s="57">
        <f t="shared" si="7"/>
        <v>0</v>
      </c>
      <c r="K38" s="56">
        <f t="shared" si="8"/>
        <v>0</v>
      </c>
    </row>
    <row r="39" spans="1:11" ht="60" x14ac:dyDescent="0.25">
      <c r="A39" s="111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111" t="s">
        <v>25</v>
      </c>
      <c r="G39" s="89">
        <f>'[2]MEMORIAL QUANT. CBUQ'!K54</f>
        <v>0</v>
      </c>
      <c r="H39" s="46">
        <v>4.1500000000000004</v>
      </c>
      <c r="I39" s="46">
        <f t="shared" si="6"/>
        <v>5.2717450000000001</v>
      </c>
      <c r="J39" s="57">
        <f t="shared" si="7"/>
        <v>0</v>
      </c>
      <c r="K39" s="56">
        <f t="shared" si="8"/>
        <v>0</v>
      </c>
    </row>
    <row r="40" spans="1:11" ht="90" x14ac:dyDescent="0.25">
      <c r="A40" s="111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111" t="s">
        <v>25</v>
      </c>
      <c r="G40" s="89">
        <f>'[2]MEMORIAL QUANT. CBUQ'!K55</f>
        <v>0</v>
      </c>
      <c r="H40" s="46">
        <v>18.149999999999999</v>
      </c>
      <c r="I40" s="46">
        <f t="shared" si="6"/>
        <v>23.055944999999998</v>
      </c>
      <c r="J40" s="57">
        <f t="shared" si="7"/>
        <v>0</v>
      </c>
      <c r="K40" s="56">
        <f t="shared" si="8"/>
        <v>0</v>
      </c>
    </row>
    <row r="41" spans="1:11" ht="90" x14ac:dyDescent="0.25">
      <c r="A41" s="111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111" t="s">
        <v>3</v>
      </c>
      <c r="G41" s="89">
        <f>'[2]MEMORIAL QUANT. CBUQ'!K56</f>
        <v>0</v>
      </c>
      <c r="H41" s="46">
        <v>35.08</v>
      </c>
      <c r="I41" s="46">
        <f t="shared" si="6"/>
        <v>44.562123999999997</v>
      </c>
      <c r="J41" s="57">
        <f t="shared" si="7"/>
        <v>0</v>
      </c>
      <c r="K41" s="56">
        <f t="shared" si="8"/>
        <v>0</v>
      </c>
    </row>
    <row r="42" spans="1:11" ht="45" x14ac:dyDescent="0.25">
      <c r="A42" s="111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3" t="s">
        <v>22</v>
      </c>
      <c r="G42" s="89">
        <f>'[2]MEMORIAL QUANT. CBUQ'!K57</f>
        <v>0</v>
      </c>
      <c r="H42" s="46">
        <v>1.74</v>
      </c>
      <c r="I42" s="46">
        <f t="shared" si="6"/>
        <v>2.2103220000000001</v>
      </c>
      <c r="J42" s="57">
        <f t="shared" si="7"/>
        <v>0</v>
      </c>
      <c r="K42" s="56">
        <f t="shared" si="8"/>
        <v>0</v>
      </c>
    </row>
    <row r="43" spans="1:11" ht="30" x14ac:dyDescent="0.25">
      <c r="A43" s="111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111" t="s">
        <v>3</v>
      </c>
      <c r="G43" s="89">
        <f>'[2]MEMORIAL QUANT. CBUQ'!K58</f>
        <v>0</v>
      </c>
      <c r="H43" s="46">
        <v>104.87</v>
      </c>
      <c r="I43" s="46">
        <f t="shared" si="6"/>
        <v>119.57277400000001</v>
      </c>
      <c r="J43" s="57">
        <f t="shared" si="7"/>
        <v>0</v>
      </c>
      <c r="K43" s="56">
        <f t="shared" si="8"/>
        <v>0</v>
      </c>
    </row>
    <row r="44" spans="1:11" ht="165" x14ac:dyDescent="0.25">
      <c r="A44" s="111" t="s">
        <v>7</v>
      </c>
      <c r="B44" s="2">
        <v>90106</v>
      </c>
      <c r="C44" s="2" t="s">
        <v>6</v>
      </c>
      <c r="D44" s="2" t="s">
        <v>5</v>
      </c>
      <c r="E44" s="63" t="s">
        <v>152</v>
      </c>
      <c r="F44" s="3" t="s">
        <v>25</v>
      </c>
      <c r="G44" s="89">
        <f>'[2]MEMORIAL QUANT. CBUQ'!K59</f>
        <v>0</v>
      </c>
      <c r="H44" s="91">
        <v>9.73</v>
      </c>
      <c r="I44" s="46">
        <f t="shared" si="6"/>
        <v>12.360019000000001</v>
      </c>
      <c r="J44" s="57">
        <f t="shared" si="7"/>
        <v>0</v>
      </c>
      <c r="K44" s="56">
        <f t="shared" si="8"/>
        <v>0</v>
      </c>
    </row>
    <row r="45" spans="1:11" ht="60" x14ac:dyDescent="0.25">
      <c r="A45" s="111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111" t="s">
        <v>25</v>
      </c>
      <c r="G45" s="89">
        <f>'[2]MEMORIAL QUANT. CBUQ'!K60</f>
        <v>0</v>
      </c>
      <c r="H45" s="46">
        <v>4.1500000000000004</v>
      </c>
      <c r="I45" s="46">
        <f t="shared" si="6"/>
        <v>5.2717450000000001</v>
      </c>
      <c r="J45" s="57">
        <f t="shared" si="7"/>
        <v>0</v>
      </c>
      <c r="K45" s="56">
        <f t="shared" si="8"/>
        <v>0</v>
      </c>
    </row>
    <row r="46" spans="1:11" ht="90" x14ac:dyDescent="0.25">
      <c r="A46" s="111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111" t="s">
        <v>25</v>
      </c>
      <c r="G46" s="89">
        <f>'[2]MEMORIAL QUANT. CBUQ'!K61</f>
        <v>0</v>
      </c>
      <c r="H46" s="46">
        <v>18.149999999999999</v>
      </c>
      <c r="I46" s="46">
        <f t="shared" si="6"/>
        <v>23.055944999999998</v>
      </c>
      <c r="J46" s="57">
        <f t="shared" si="7"/>
        <v>0</v>
      </c>
      <c r="K46" s="56">
        <f t="shared" si="8"/>
        <v>0</v>
      </c>
    </row>
    <row r="47" spans="1:11" ht="90" x14ac:dyDescent="0.25">
      <c r="A47" s="111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111" t="s">
        <v>3</v>
      </c>
      <c r="G47" s="89">
        <f>'[2]MEMORIAL QUANT. CBUQ'!K62</f>
        <v>0</v>
      </c>
      <c r="H47" s="46">
        <v>50.87</v>
      </c>
      <c r="I47" s="46">
        <f t="shared" si="6"/>
        <v>64.620160999999996</v>
      </c>
      <c r="J47" s="57">
        <f t="shared" si="7"/>
        <v>0</v>
      </c>
      <c r="K47" s="56">
        <f t="shared" si="8"/>
        <v>0</v>
      </c>
    </row>
    <row r="48" spans="1:11" ht="45" x14ac:dyDescent="0.25">
      <c r="A48" s="111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3" t="s">
        <v>22</v>
      </c>
      <c r="G48" s="89">
        <f>'[2]MEMORIAL QUANT. CBUQ'!K63</f>
        <v>0</v>
      </c>
      <c r="H48" s="46">
        <v>1.74</v>
      </c>
      <c r="I48" s="46">
        <f t="shared" si="6"/>
        <v>2.2103220000000001</v>
      </c>
      <c r="J48" s="57">
        <f t="shared" si="7"/>
        <v>0</v>
      </c>
      <c r="K48" s="56">
        <f t="shared" si="8"/>
        <v>0</v>
      </c>
    </row>
    <row r="49" spans="1:11" ht="75" x14ac:dyDescent="0.25">
      <c r="A49" s="111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111" t="s">
        <v>14</v>
      </c>
      <c r="G49" s="89">
        <f>'[2]MEMORIAL QUANT. CBUQ'!K64</f>
        <v>0</v>
      </c>
      <c r="H49" s="46">
        <v>647.98</v>
      </c>
      <c r="I49" s="46">
        <f t="shared" si="6"/>
        <v>823.12899400000003</v>
      </c>
      <c r="J49" s="57">
        <f t="shared" si="7"/>
        <v>0</v>
      </c>
      <c r="K49" s="56">
        <f t="shared" si="8"/>
        <v>0</v>
      </c>
    </row>
    <row r="50" spans="1:11" ht="75" x14ac:dyDescent="0.25">
      <c r="A50" s="111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111" t="s">
        <v>14</v>
      </c>
      <c r="G50" s="89">
        <f>'[2]MEMORIAL QUANT. CBUQ'!K65</f>
        <v>0</v>
      </c>
      <c r="H50" s="46">
        <v>319.32</v>
      </c>
      <c r="I50" s="46">
        <f t="shared" si="6"/>
        <v>405.63219600000002</v>
      </c>
      <c r="J50" s="57">
        <f t="shared" si="7"/>
        <v>0</v>
      </c>
      <c r="K50" s="56">
        <f t="shared" si="8"/>
        <v>0</v>
      </c>
    </row>
    <row r="51" spans="1:11" ht="60" x14ac:dyDescent="0.25">
      <c r="A51" s="111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111" t="s">
        <v>14</v>
      </c>
      <c r="G51" s="89">
        <f>'[2]MEMORIAL QUANT. CBUQ'!K66</f>
        <v>0</v>
      </c>
      <c r="H51" s="46">
        <v>431.62</v>
      </c>
      <c r="I51" s="46">
        <f t="shared" si="6"/>
        <v>492.13312400000001</v>
      </c>
      <c r="J51" s="57">
        <f t="shared" si="7"/>
        <v>0</v>
      </c>
      <c r="K51" s="56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6">
        <f>SUM(J32:J51)</f>
        <v>25347.392036999998</v>
      </c>
      <c r="K52" s="56">
        <f>SUM(K32:K51)</f>
        <v>32198.7921046011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02"/>
      <c r="J53" s="146">
        <f>J14+J21+J24+J30+J52</f>
        <v>68624.189587080007</v>
      </c>
      <c r="K53" s="147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02"/>
      <c r="J54" s="146">
        <f>K14+K21+K24+K30+K52</f>
        <v>87089.301616817727</v>
      </c>
      <c r="K54" s="147"/>
    </row>
  </sheetData>
  <sheetProtection algorithmName="SHA-512" hashValue="nHw0yo6ia+qp+Lmoni3YecgF857AxpmHteF4oDfs+z6YxBZ9hUA8T666nmZeYkXJaii9CAFivqz6r/rQyaFhJQ==" saltValue="9Kg/il7dCzzY9yQriWRhBQ==" spinCount="100000" sheet="1" objects="1" scenarios="1"/>
  <autoFilter ref="A8:K54"/>
  <mergeCells count="15">
    <mergeCell ref="A7:K7"/>
    <mergeCell ref="A1:J1"/>
    <mergeCell ref="A2:J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6"/>
  <sheetViews>
    <sheetView view="pageBreakPreview" zoomScale="85" zoomScaleNormal="100" zoomScaleSheetLayoutView="85" workbookViewId="0">
      <selection activeCell="A4" sqref="A4"/>
    </sheetView>
  </sheetViews>
  <sheetFormatPr defaultRowHeight="15" x14ac:dyDescent="0.25"/>
  <cols>
    <col min="2" max="2" width="25.85546875" style="99" customWidth="1"/>
    <col min="3" max="3" width="13.5703125" customWidth="1"/>
    <col min="4" max="4" width="18.140625" customWidth="1"/>
    <col min="5" max="5" width="23" customWidth="1"/>
    <col min="6" max="6" width="14.140625" customWidth="1"/>
    <col min="7" max="8" width="12.85546875" customWidth="1"/>
    <col min="9" max="9" width="14" customWidth="1"/>
    <col min="10" max="10" width="17.42578125" customWidth="1"/>
    <col min="16" max="16" width="10" bestFit="1" customWidth="1"/>
  </cols>
  <sheetData>
    <row r="1" spans="1:13" ht="18.75" x14ac:dyDescent="0.25">
      <c r="A1" s="171" t="s">
        <v>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2"/>
    </row>
    <row r="2" spans="1:13" ht="18.75" x14ac:dyDescent="0.25">
      <c r="A2" s="144" t="s">
        <v>166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1:13" ht="18.75" x14ac:dyDescent="0.25">
      <c r="A3" s="144" t="s">
        <v>169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1:13" x14ac:dyDescent="0.25">
      <c r="A4" s="13"/>
      <c r="B4" s="98"/>
      <c r="C4" s="13"/>
      <c r="D4" s="13"/>
      <c r="E4" s="13"/>
      <c r="F4" s="13"/>
      <c r="G4" s="13"/>
      <c r="H4" s="13"/>
      <c r="I4" s="13"/>
      <c r="J4" s="13"/>
      <c r="K4" s="13"/>
      <c r="L4" s="68"/>
    </row>
    <row r="5" spans="1:13" ht="18.75" x14ac:dyDescent="0.25">
      <c r="A5" s="173" t="str">
        <f>'[2]CBUQ NÃO DESONERADA'!A7:K7</f>
        <v>TV. 3 (Trecho: Entre Rua C e Rua Hermenegildo Alves)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4"/>
    </row>
    <row r="6" spans="1:13" x14ac:dyDescent="0.25">
      <c r="A6" s="105" t="s">
        <v>93</v>
      </c>
      <c r="B6" s="182" t="s">
        <v>55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24"/>
    </row>
    <row r="7" spans="1:13" ht="45" x14ac:dyDescent="0.25">
      <c r="A7" s="183" t="s">
        <v>65</v>
      </c>
      <c r="B7" s="184" t="s">
        <v>61</v>
      </c>
      <c r="C7" s="112" t="s">
        <v>85</v>
      </c>
      <c r="D7" s="112" t="s">
        <v>84</v>
      </c>
      <c r="E7" s="107" t="s">
        <v>90</v>
      </c>
      <c r="F7" s="106" t="s">
        <v>101</v>
      </c>
      <c r="G7" s="107" t="s">
        <v>80</v>
      </c>
      <c r="H7" s="107" t="s">
        <v>81</v>
      </c>
      <c r="I7" s="169" t="s">
        <v>78</v>
      </c>
      <c r="J7" s="160" t="s">
        <v>71</v>
      </c>
      <c r="K7" s="161"/>
      <c r="L7" s="162"/>
      <c r="M7" s="23"/>
    </row>
    <row r="8" spans="1:13" x14ac:dyDescent="0.25">
      <c r="A8" s="183"/>
      <c r="B8" s="184"/>
      <c r="C8" s="107" t="s">
        <v>77</v>
      </c>
      <c r="D8" s="107" t="s">
        <v>77</v>
      </c>
      <c r="E8" s="107" t="s">
        <v>77</v>
      </c>
      <c r="F8" s="107" t="s">
        <v>102</v>
      </c>
      <c r="G8" s="107" t="s">
        <v>74</v>
      </c>
      <c r="H8" s="107" t="s">
        <v>89</v>
      </c>
      <c r="I8" s="169"/>
      <c r="J8" s="163"/>
      <c r="K8" s="164"/>
      <c r="L8" s="165"/>
      <c r="M8" s="23"/>
    </row>
    <row r="9" spans="1:13" ht="45.75" customHeight="1" x14ac:dyDescent="0.25">
      <c r="A9" s="111" t="s">
        <v>54</v>
      </c>
      <c r="B9" s="62" t="s">
        <v>53</v>
      </c>
      <c r="C9" s="87">
        <v>5.88</v>
      </c>
      <c r="D9" s="87">
        <v>183</v>
      </c>
      <c r="E9" s="89"/>
      <c r="F9" s="89"/>
      <c r="G9" s="89"/>
      <c r="H9" s="89"/>
      <c r="I9" s="89">
        <f>C9*D9</f>
        <v>1076.04</v>
      </c>
      <c r="J9" s="166" t="s">
        <v>27</v>
      </c>
      <c r="K9" s="167"/>
      <c r="L9" s="168"/>
      <c r="M9" s="23"/>
    </row>
    <row r="10" spans="1:13" ht="97.5" customHeight="1" x14ac:dyDescent="0.25">
      <c r="A10" s="111" t="s">
        <v>52</v>
      </c>
      <c r="B10" s="62" t="s">
        <v>51</v>
      </c>
      <c r="C10" s="108">
        <f>C9</f>
        <v>5.88</v>
      </c>
      <c r="D10" s="108">
        <f>D9</f>
        <v>183</v>
      </c>
      <c r="E10" s="87">
        <v>0.15</v>
      </c>
      <c r="F10" s="89"/>
      <c r="G10" s="89"/>
      <c r="H10" s="89"/>
      <c r="I10" s="89">
        <f>C10*D10*E10</f>
        <v>161.40599999999998</v>
      </c>
      <c r="J10" s="166" t="s">
        <v>25</v>
      </c>
      <c r="K10" s="167"/>
      <c r="L10" s="168"/>
      <c r="M10" s="23"/>
    </row>
    <row r="11" spans="1:13" ht="100.5" customHeight="1" x14ac:dyDescent="0.25">
      <c r="A11" s="111" t="s">
        <v>95</v>
      </c>
      <c r="B11" s="62" t="s">
        <v>98</v>
      </c>
      <c r="C11" s="108">
        <f>C9</f>
        <v>5.88</v>
      </c>
      <c r="D11" s="108">
        <f>D9</f>
        <v>183</v>
      </c>
      <c r="E11" s="108">
        <f>+E10</f>
        <v>0.15</v>
      </c>
      <c r="F11" s="89"/>
      <c r="G11" s="89"/>
      <c r="H11" s="89"/>
      <c r="I11" s="89">
        <f>C11*D11*E11</f>
        <v>161.40599999999998</v>
      </c>
      <c r="J11" s="166" t="s">
        <v>25</v>
      </c>
      <c r="K11" s="167"/>
      <c r="L11" s="168"/>
      <c r="M11" s="23"/>
    </row>
    <row r="12" spans="1:13" ht="78.75" customHeight="1" x14ac:dyDescent="0.25">
      <c r="A12" s="111" t="s">
        <v>96</v>
      </c>
      <c r="B12" s="63" t="s">
        <v>107</v>
      </c>
      <c r="C12" s="89"/>
      <c r="D12" s="89"/>
      <c r="E12" s="89"/>
      <c r="F12" s="89">
        <v>1.6</v>
      </c>
      <c r="G12" s="89">
        <f>I11*F12</f>
        <v>258.24959999999999</v>
      </c>
      <c r="H12" s="87">
        <v>2.76</v>
      </c>
      <c r="I12" s="89">
        <f>G12*H12</f>
        <v>712.76889599999993</v>
      </c>
      <c r="J12" s="166" t="s">
        <v>108</v>
      </c>
      <c r="K12" s="167"/>
      <c r="L12" s="168"/>
      <c r="M12" s="23"/>
    </row>
    <row r="13" spans="1:13" x14ac:dyDescent="0.25">
      <c r="A13" s="105" t="s">
        <v>92</v>
      </c>
      <c r="B13" s="179" t="s">
        <v>91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1"/>
      <c r="M13" s="21"/>
    </row>
    <row r="14" spans="1:13" x14ac:dyDescent="0.25">
      <c r="A14" s="175" t="s">
        <v>65</v>
      </c>
      <c r="B14" s="177" t="s">
        <v>61</v>
      </c>
      <c r="C14" s="112" t="s">
        <v>85</v>
      </c>
      <c r="D14" s="112" t="s">
        <v>84</v>
      </c>
      <c r="E14" s="112" t="s">
        <v>90</v>
      </c>
      <c r="F14" s="112" t="s">
        <v>80</v>
      </c>
      <c r="G14" s="112" t="s">
        <v>81</v>
      </c>
      <c r="H14" s="175" t="s">
        <v>78</v>
      </c>
      <c r="I14" s="185" t="s">
        <v>71</v>
      </c>
      <c r="J14" s="186"/>
      <c r="K14" s="186"/>
      <c r="L14" s="187"/>
      <c r="M14" s="22"/>
    </row>
    <row r="15" spans="1:13" x14ac:dyDescent="0.25">
      <c r="A15" s="176"/>
      <c r="B15" s="178"/>
      <c r="C15" s="112" t="s">
        <v>77</v>
      </c>
      <c r="D15" s="112" t="s">
        <v>77</v>
      </c>
      <c r="E15" s="112" t="s">
        <v>77</v>
      </c>
      <c r="F15" s="112" t="s">
        <v>74</v>
      </c>
      <c r="G15" s="112" t="s">
        <v>89</v>
      </c>
      <c r="H15" s="176"/>
      <c r="I15" s="188"/>
      <c r="J15" s="189"/>
      <c r="K15" s="189"/>
      <c r="L15" s="190"/>
      <c r="M15" s="21"/>
    </row>
    <row r="16" spans="1:13" ht="30" x14ac:dyDescent="0.25">
      <c r="A16" s="111" t="s">
        <v>49</v>
      </c>
      <c r="B16" s="63" t="s">
        <v>100</v>
      </c>
      <c r="C16" s="108">
        <f>+C9-(2*(C46+C47))</f>
        <v>5</v>
      </c>
      <c r="D16" s="108">
        <f>+D9</f>
        <v>183</v>
      </c>
      <c r="E16" s="89"/>
      <c r="F16" s="89"/>
      <c r="G16" s="89"/>
      <c r="H16" s="89">
        <f>C16*D16</f>
        <v>915</v>
      </c>
      <c r="I16" s="166" t="s">
        <v>27</v>
      </c>
      <c r="J16" s="167"/>
      <c r="K16" s="167"/>
      <c r="L16" s="168"/>
      <c r="M16" s="21"/>
    </row>
    <row r="17" spans="1:14" ht="90" x14ac:dyDescent="0.25">
      <c r="A17" s="111" t="s">
        <v>48</v>
      </c>
      <c r="B17" s="63" t="s">
        <v>103</v>
      </c>
      <c r="C17" s="89"/>
      <c r="D17" s="89"/>
      <c r="E17" s="89"/>
      <c r="F17" s="89">
        <f>(0.0012)*H16</f>
        <v>1.0979999999999999</v>
      </c>
      <c r="G17" s="87">
        <v>72</v>
      </c>
      <c r="H17" s="89">
        <f>F17*G17</f>
        <v>79.055999999999983</v>
      </c>
      <c r="I17" s="166" t="s">
        <v>99</v>
      </c>
      <c r="J17" s="167"/>
      <c r="K17" s="167"/>
      <c r="L17" s="168"/>
    </row>
    <row r="18" spans="1:14" ht="75" x14ac:dyDescent="0.25">
      <c r="A18" s="111" t="s">
        <v>47</v>
      </c>
      <c r="B18" s="62" t="s">
        <v>46</v>
      </c>
      <c r="C18" s="108">
        <f>C16</f>
        <v>5</v>
      </c>
      <c r="D18" s="108">
        <f>D16</f>
        <v>183</v>
      </c>
      <c r="E18" s="89">
        <v>0.05</v>
      </c>
      <c r="F18" s="89"/>
      <c r="G18" s="89"/>
      <c r="H18" s="89">
        <f>C18*D18*E18</f>
        <v>45.75</v>
      </c>
      <c r="I18" s="166" t="s">
        <v>25</v>
      </c>
      <c r="J18" s="167"/>
      <c r="K18" s="167"/>
      <c r="L18" s="168"/>
      <c r="N18" s="20"/>
    </row>
    <row r="19" spans="1:14" ht="60" x14ac:dyDescent="0.25">
      <c r="A19" s="111" t="s">
        <v>45</v>
      </c>
      <c r="B19" s="63" t="s">
        <v>44</v>
      </c>
      <c r="C19" s="89"/>
      <c r="D19" s="89"/>
      <c r="E19" s="89"/>
      <c r="F19" s="89">
        <f>H18</f>
        <v>45.75</v>
      </c>
      <c r="G19" s="87">
        <f>G17</f>
        <v>72</v>
      </c>
      <c r="H19" s="89">
        <f>F19*G19</f>
        <v>3294</v>
      </c>
      <c r="I19" s="166" t="s">
        <v>110</v>
      </c>
      <c r="J19" s="167"/>
      <c r="K19" s="167"/>
      <c r="L19" s="168"/>
    </row>
    <row r="20" spans="1:14" x14ac:dyDescent="0.25">
      <c r="A20" s="195" t="s">
        <v>65</v>
      </c>
      <c r="B20" s="205" t="s">
        <v>61</v>
      </c>
      <c r="C20" s="107" t="s">
        <v>85</v>
      </c>
      <c r="D20" s="107" t="s">
        <v>112</v>
      </c>
      <c r="E20" s="107" t="s">
        <v>90</v>
      </c>
      <c r="F20" s="107" t="s">
        <v>82</v>
      </c>
      <c r="G20" s="207" t="s">
        <v>78</v>
      </c>
      <c r="H20" s="208"/>
      <c r="I20" s="160" t="s">
        <v>71</v>
      </c>
      <c r="J20" s="161"/>
      <c r="K20" s="161"/>
      <c r="L20" s="162"/>
    </row>
    <row r="21" spans="1:14" x14ac:dyDescent="0.25">
      <c r="A21" s="196"/>
      <c r="B21" s="206"/>
      <c r="C21" s="107" t="s">
        <v>77</v>
      </c>
      <c r="D21" s="107" t="s">
        <v>77</v>
      </c>
      <c r="E21" s="107" t="s">
        <v>77</v>
      </c>
      <c r="F21" s="107" t="s">
        <v>71</v>
      </c>
      <c r="G21" s="209"/>
      <c r="H21" s="210"/>
      <c r="I21" s="163"/>
      <c r="J21" s="164"/>
      <c r="K21" s="164"/>
      <c r="L21" s="165"/>
    </row>
    <row r="22" spans="1:14" ht="89.25" customHeight="1" x14ac:dyDescent="0.25">
      <c r="A22" s="111" t="s">
        <v>43</v>
      </c>
      <c r="B22" s="62" t="s">
        <v>111</v>
      </c>
      <c r="C22" s="89">
        <f>C9</f>
        <v>5.88</v>
      </c>
      <c r="D22" s="108">
        <v>0.3</v>
      </c>
      <c r="E22" s="89">
        <v>0.12</v>
      </c>
      <c r="F22" s="87">
        <v>2</v>
      </c>
      <c r="G22" s="211">
        <f>C22*D22*E22*F22</f>
        <v>0.42336000000000001</v>
      </c>
      <c r="H22" s="212"/>
      <c r="I22" s="166" t="s">
        <v>25</v>
      </c>
      <c r="J22" s="167"/>
      <c r="K22" s="167"/>
      <c r="L22" s="168"/>
    </row>
    <row r="23" spans="1:14" x14ac:dyDescent="0.25">
      <c r="A23" s="105" t="s">
        <v>88</v>
      </c>
      <c r="B23" s="158" t="s">
        <v>42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</row>
    <row r="24" spans="1:14" x14ac:dyDescent="0.25">
      <c r="A24" s="191" t="s">
        <v>65</v>
      </c>
      <c r="B24" s="192" t="s">
        <v>61</v>
      </c>
      <c r="C24" s="169" t="s">
        <v>114</v>
      </c>
      <c r="D24" s="169"/>
      <c r="E24" s="169" t="s">
        <v>115</v>
      </c>
      <c r="F24" s="169"/>
      <c r="G24" s="107" t="s">
        <v>112</v>
      </c>
      <c r="H24" s="107" t="s">
        <v>82</v>
      </c>
      <c r="I24" s="169" t="s">
        <v>78</v>
      </c>
      <c r="J24" s="160" t="s">
        <v>71</v>
      </c>
      <c r="K24" s="161"/>
      <c r="L24" s="162"/>
    </row>
    <row r="25" spans="1:14" x14ac:dyDescent="0.25">
      <c r="A25" s="191"/>
      <c r="B25" s="192"/>
      <c r="C25" s="169" t="s">
        <v>77</v>
      </c>
      <c r="D25" s="169"/>
      <c r="E25" s="169" t="s">
        <v>77</v>
      </c>
      <c r="F25" s="169"/>
      <c r="G25" s="107" t="s">
        <v>77</v>
      </c>
      <c r="H25" s="107" t="s">
        <v>71</v>
      </c>
      <c r="I25" s="169"/>
      <c r="J25" s="163"/>
      <c r="K25" s="164"/>
      <c r="L25" s="165"/>
    </row>
    <row r="26" spans="1:14" ht="125.25" customHeight="1" x14ac:dyDescent="0.25">
      <c r="A26" s="64" t="s">
        <v>41</v>
      </c>
      <c r="B26" s="62" t="s">
        <v>113</v>
      </c>
      <c r="C26" s="170">
        <v>2.2000000000000002</v>
      </c>
      <c r="D26" s="170"/>
      <c r="E26" s="170">
        <v>1.2</v>
      </c>
      <c r="F26" s="170"/>
      <c r="G26" s="108">
        <v>1.2</v>
      </c>
      <c r="H26" s="87">
        <v>4</v>
      </c>
      <c r="I26" s="27">
        <f>(((C26+E26)*G26)/2)*H26</f>
        <v>8.16</v>
      </c>
      <c r="J26" s="166" t="s">
        <v>27</v>
      </c>
      <c r="K26" s="167"/>
      <c r="L26" s="168"/>
    </row>
    <row r="27" spans="1:14" x14ac:dyDescent="0.25">
      <c r="A27" s="105" t="s">
        <v>87</v>
      </c>
      <c r="B27" s="158" t="s">
        <v>40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</row>
    <row r="28" spans="1:14" x14ac:dyDescent="0.25">
      <c r="A28" s="191" t="s">
        <v>65</v>
      </c>
      <c r="B28" s="192" t="s">
        <v>61</v>
      </c>
      <c r="C28" s="107" t="s">
        <v>85</v>
      </c>
      <c r="D28" s="107" t="s">
        <v>84</v>
      </c>
      <c r="E28" s="107" t="s">
        <v>119</v>
      </c>
      <c r="F28" s="107" t="s">
        <v>82</v>
      </c>
      <c r="G28" s="169" t="s">
        <v>78</v>
      </c>
      <c r="H28" s="160" t="s">
        <v>71</v>
      </c>
      <c r="I28" s="161"/>
      <c r="J28" s="161"/>
      <c r="K28" s="161"/>
      <c r="L28" s="162"/>
    </row>
    <row r="29" spans="1:14" x14ac:dyDescent="0.25">
      <c r="A29" s="191"/>
      <c r="B29" s="192"/>
      <c r="C29" s="107" t="s">
        <v>77</v>
      </c>
      <c r="D29" s="107" t="s">
        <v>77</v>
      </c>
      <c r="E29" s="107" t="s">
        <v>76</v>
      </c>
      <c r="F29" s="107" t="s">
        <v>76</v>
      </c>
      <c r="G29" s="169"/>
      <c r="H29" s="163"/>
      <c r="I29" s="164"/>
      <c r="J29" s="164"/>
      <c r="K29" s="164"/>
      <c r="L29" s="165"/>
    </row>
    <row r="30" spans="1:14" ht="90" x14ac:dyDescent="0.25">
      <c r="A30" s="5" t="s">
        <v>116</v>
      </c>
      <c r="B30" s="62" t="s">
        <v>118</v>
      </c>
      <c r="C30" s="94">
        <v>0.1</v>
      </c>
      <c r="D30" s="94">
        <f>D9</f>
        <v>183</v>
      </c>
      <c r="E30" s="94" t="s">
        <v>120</v>
      </c>
      <c r="F30" s="86">
        <v>3</v>
      </c>
      <c r="G30" s="94">
        <f>C30*D30*F30</f>
        <v>54.900000000000006</v>
      </c>
      <c r="H30" s="213" t="s">
        <v>27</v>
      </c>
      <c r="I30" s="214"/>
      <c r="J30" s="214"/>
      <c r="K30" s="214"/>
      <c r="L30" s="215"/>
    </row>
    <row r="31" spans="1:14" ht="75" x14ac:dyDescent="0.25">
      <c r="A31" s="111" t="s">
        <v>117</v>
      </c>
      <c r="B31" s="62" t="s">
        <v>121</v>
      </c>
      <c r="C31" s="108">
        <v>0.4</v>
      </c>
      <c r="D31" s="108">
        <v>3</v>
      </c>
      <c r="E31" s="108">
        <f>C9/(2*C31)</f>
        <v>7.35</v>
      </c>
      <c r="F31" s="108">
        <f>ROUNDUP(H26/2,0)</f>
        <v>2</v>
      </c>
      <c r="G31" s="89">
        <f>C31*D31*E31*F31</f>
        <v>17.64</v>
      </c>
      <c r="H31" s="166" t="s">
        <v>27</v>
      </c>
      <c r="I31" s="167"/>
      <c r="J31" s="167"/>
      <c r="K31" s="167"/>
      <c r="L31" s="168"/>
    </row>
    <row r="32" spans="1:14" ht="45" x14ac:dyDescent="0.25">
      <c r="A32" s="111" t="s">
        <v>38</v>
      </c>
      <c r="B32" s="93" t="s">
        <v>122</v>
      </c>
      <c r="C32" s="108">
        <v>0.4</v>
      </c>
      <c r="D32" s="108">
        <f>+E26</f>
        <v>1.2</v>
      </c>
      <c r="E32" s="108" t="s">
        <v>120</v>
      </c>
      <c r="F32" s="108">
        <f>H26</f>
        <v>4</v>
      </c>
      <c r="G32" s="89">
        <f>(D32/C32)*F32</f>
        <v>11.999999999999998</v>
      </c>
      <c r="H32" s="166" t="s">
        <v>27</v>
      </c>
      <c r="I32" s="167"/>
      <c r="J32" s="167"/>
      <c r="K32" s="167"/>
      <c r="L32" s="168"/>
    </row>
    <row r="33" spans="1:15" x14ac:dyDescent="0.25">
      <c r="A33" s="195" t="s">
        <v>37</v>
      </c>
      <c r="B33" s="199" t="s">
        <v>61</v>
      </c>
      <c r="C33" s="197" t="s">
        <v>123</v>
      </c>
      <c r="D33" s="197"/>
      <c r="E33" s="198" t="s">
        <v>82</v>
      </c>
      <c r="F33" s="198"/>
      <c r="G33" s="195" t="s">
        <v>78</v>
      </c>
      <c r="H33" s="160" t="s">
        <v>71</v>
      </c>
      <c r="I33" s="161"/>
      <c r="J33" s="161"/>
      <c r="K33" s="161"/>
      <c r="L33" s="162"/>
    </row>
    <row r="34" spans="1:15" x14ac:dyDescent="0.25">
      <c r="A34" s="196"/>
      <c r="B34" s="200"/>
      <c r="C34" s="201" t="s">
        <v>27</v>
      </c>
      <c r="D34" s="202"/>
      <c r="E34" s="203" t="s">
        <v>76</v>
      </c>
      <c r="F34" s="204"/>
      <c r="G34" s="196"/>
      <c r="H34" s="163"/>
      <c r="I34" s="164"/>
      <c r="J34" s="164"/>
      <c r="K34" s="164"/>
      <c r="L34" s="165"/>
    </row>
    <row r="35" spans="1:15" ht="75" x14ac:dyDescent="0.25">
      <c r="A35" s="111" t="s">
        <v>124</v>
      </c>
      <c r="B35" s="62" t="s">
        <v>127</v>
      </c>
      <c r="C35" s="216">
        <v>0.3</v>
      </c>
      <c r="D35" s="217"/>
      <c r="E35" s="193">
        <v>1</v>
      </c>
      <c r="F35" s="194"/>
      <c r="G35" s="89">
        <f>+C35*E35</f>
        <v>0.3</v>
      </c>
      <c r="H35" s="166" t="s">
        <v>27</v>
      </c>
      <c r="I35" s="167"/>
      <c r="J35" s="167"/>
      <c r="K35" s="167"/>
      <c r="L35" s="168"/>
    </row>
    <row r="36" spans="1:15" ht="60" x14ac:dyDescent="0.25">
      <c r="A36" s="111" t="s">
        <v>125</v>
      </c>
      <c r="B36" s="62" t="s">
        <v>128</v>
      </c>
      <c r="C36" s="216">
        <v>0.13</v>
      </c>
      <c r="D36" s="217"/>
      <c r="E36" s="193"/>
      <c r="F36" s="194"/>
      <c r="G36" s="89">
        <f t="shared" ref="G36:G38" si="0">+C36*E36</f>
        <v>0</v>
      </c>
      <c r="H36" s="166" t="s">
        <v>27</v>
      </c>
      <c r="I36" s="167"/>
      <c r="J36" s="167"/>
      <c r="K36" s="167"/>
      <c r="L36" s="168"/>
    </row>
    <row r="37" spans="1:15" ht="75" x14ac:dyDescent="0.25">
      <c r="A37" s="111" t="s">
        <v>126</v>
      </c>
      <c r="B37" s="62" t="s">
        <v>129</v>
      </c>
      <c r="C37" s="216">
        <v>0.2</v>
      </c>
      <c r="D37" s="217"/>
      <c r="E37" s="193"/>
      <c r="F37" s="194"/>
      <c r="G37" s="89">
        <f t="shared" si="0"/>
        <v>0</v>
      </c>
      <c r="H37" s="166" t="s">
        <v>27</v>
      </c>
      <c r="I37" s="167"/>
      <c r="J37" s="167"/>
      <c r="K37" s="167"/>
      <c r="L37" s="168"/>
    </row>
    <row r="38" spans="1:15" ht="75" x14ac:dyDescent="0.25">
      <c r="A38" s="111" t="s">
        <v>131</v>
      </c>
      <c r="B38" s="62" t="s">
        <v>130</v>
      </c>
      <c r="C38" s="216">
        <v>0.125</v>
      </c>
      <c r="D38" s="217"/>
      <c r="E38" s="193">
        <f>F31</f>
        <v>2</v>
      </c>
      <c r="F38" s="194"/>
      <c r="G38" s="89">
        <f t="shared" si="0"/>
        <v>0.25</v>
      </c>
      <c r="H38" s="166" t="s">
        <v>27</v>
      </c>
      <c r="I38" s="167"/>
      <c r="J38" s="167"/>
      <c r="K38" s="167"/>
      <c r="L38" s="168"/>
    </row>
    <row r="39" spans="1:15" x14ac:dyDescent="0.25">
      <c r="A39" s="195" t="s">
        <v>132</v>
      </c>
      <c r="B39" s="199" t="s">
        <v>61</v>
      </c>
      <c r="C39" s="201" t="s">
        <v>112</v>
      </c>
      <c r="D39" s="202"/>
      <c r="E39" s="203" t="s">
        <v>82</v>
      </c>
      <c r="F39" s="204"/>
      <c r="G39" s="195" t="s">
        <v>78</v>
      </c>
      <c r="H39" s="160" t="s">
        <v>71</v>
      </c>
      <c r="I39" s="161"/>
      <c r="J39" s="161"/>
      <c r="K39" s="161"/>
      <c r="L39" s="162"/>
    </row>
    <row r="40" spans="1:15" x14ac:dyDescent="0.25">
      <c r="A40" s="196"/>
      <c r="B40" s="200"/>
      <c r="C40" s="201" t="s">
        <v>77</v>
      </c>
      <c r="D40" s="202"/>
      <c r="E40" s="203" t="s">
        <v>71</v>
      </c>
      <c r="F40" s="204"/>
      <c r="G40" s="196"/>
      <c r="H40" s="163"/>
      <c r="I40" s="164"/>
      <c r="J40" s="164"/>
      <c r="K40" s="164"/>
      <c r="L40" s="165"/>
    </row>
    <row r="41" spans="1:15" ht="60" x14ac:dyDescent="0.25">
      <c r="A41" s="111" t="s">
        <v>133</v>
      </c>
      <c r="B41" s="92" t="s">
        <v>153</v>
      </c>
      <c r="C41" s="216">
        <v>2.8</v>
      </c>
      <c r="D41" s="217"/>
      <c r="E41" s="216">
        <f>SUM(E35:F38)</f>
        <v>3</v>
      </c>
      <c r="F41" s="217"/>
      <c r="G41" s="89">
        <f>C41*E41</f>
        <v>8.3999999999999986</v>
      </c>
      <c r="H41" s="166" t="s">
        <v>3</v>
      </c>
      <c r="I41" s="167"/>
      <c r="J41" s="167"/>
      <c r="K41" s="167"/>
      <c r="L41" s="168"/>
    </row>
    <row r="42" spans="1:15" x14ac:dyDescent="0.25">
      <c r="A42" s="105" t="s">
        <v>86</v>
      </c>
      <c r="B42" s="158" t="s">
        <v>35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O42" s="11"/>
    </row>
    <row r="43" spans="1:15" ht="30" x14ac:dyDescent="0.25">
      <c r="A43" s="191" t="s">
        <v>65</v>
      </c>
      <c r="B43" s="192" t="s">
        <v>61</v>
      </c>
      <c r="C43" s="107" t="s">
        <v>85</v>
      </c>
      <c r="D43" s="107" t="s">
        <v>84</v>
      </c>
      <c r="E43" s="107" t="s">
        <v>83</v>
      </c>
      <c r="F43" s="107" t="s">
        <v>82</v>
      </c>
      <c r="G43" s="107" t="s">
        <v>81</v>
      </c>
      <c r="H43" s="106" t="s">
        <v>80</v>
      </c>
      <c r="I43" s="106" t="s">
        <v>79</v>
      </c>
      <c r="J43" s="159" t="s">
        <v>104</v>
      </c>
      <c r="K43" s="169" t="s">
        <v>78</v>
      </c>
      <c r="L43" s="169" t="s">
        <v>71</v>
      </c>
      <c r="M43" s="19"/>
    </row>
    <row r="44" spans="1:15" x14ac:dyDescent="0.25">
      <c r="A44" s="191"/>
      <c r="B44" s="192"/>
      <c r="C44" s="107" t="s">
        <v>77</v>
      </c>
      <c r="D44" s="107" t="s">
        <v>77</v>
      </c>
      <c r="E44" s="107" t="s">
        <v>77</v>
      </c>
      <c r="F44" s="107" t="s">
        <v>76</v>
      </c>
      <c r="G44" s="107" t="s">
        <v>75</v>
      </c>
      <c r="H44" s="107" t="s">
        <v>74</v>
      </c>
      <c r="I44" s="107" t="s">
        <v>73</v>
      </c>
      <c r="J44" s="159"/>
      <c r="K44" s="169"/>
      <c r="L44" s="169"/>
    </row>
    <row r="45" spans="1:15" x14ac:dyDescent="0.25">
      <c r="A45" s="218" t="s">
        <v>134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20"/>
    </row>
    <row r="46" spans="1:15" ht="60" x14ac:dyDescent="0.25">
      <c r="A46" s="64" t="s">
        <v>34</v>
      </c>
      <c r="B46" s="62" t="s">
        <v>33</v>
      </c>
      <c r="C46" s="89">
        <v>0.14000000000000001</v>
      </c>
      <c r="D46" s="87">
        <f>2*D9</f>
        <v>366</v>
      </c>
      <c r="E46" s="89" t="s">
        <v>120</v>
      </c>
      <c r="F46" s="89" t="s">
        <v>120</v>
      </c>
      <c r="G46" s="89" t="s">
        <v>120</v>
      </c>
      <c r="H46" s="89" t="s">
        <v>120</v>
      </c>
      <c r="I46" s="96" t="s">
        <v>120</v>
      </c>
      <c r="J46" s="96" t="s">
        <v>120</v>
      </c>
      <c r="K46" s="89">
        <f>D46</f>
        <v>366</v>
      </c>
      <c r="L46" s="111" t="s">
        <v>3</v>
      </c>
    </row>
    <row r="47" spans="1:15" ht="60" x14ac:dyDescent="0.25">
      <c r="A47" s="64" t="s">
        <v>32</v>
      </c>
      <c r="B47" s="62" t="s">
        <v>31</v>
      </c>
      <c r="C47" s="89">
        <v>0.3</v>
      </c>
      <c r="D47" s="87">
        <f>D46</f>
        <v>366</v>
      </c>
      <c r="E47" s="89" t="s">
        <v>120</v>
      </c>
      <c r="F47" s="89" t="s">
        <v>120</v>
      </c>
      <c r="G47" s="89" t="s">
        <v>120</v>
      </c>
      <c r="H47" s="89" t="s">
        <v>120</v>
      </c>
      <c r="I47" s="89" t="s">
        <v>120</v>
      </c>
      <c r="J47" s="89" t="s">
        <v>120</v>
      </c>
      <c r="K47" s="89">
        <f>D47</f>
        <v>366</v>
      </c>
      <c r="L47" s="111" t="s">
        <v>3</v>
      </c>
    </row>
    <row r="48" spans="1:15" ht="195" x14ac:dyDescent="0.25">
      <c r="A48" s="64" t="s">
        <v>30</v>
      </c>
      <c r="B48" s="62" t="s">
        <v>151</v>
      </c>
      <c r="C48" s="108">
        <f>C47+C46</f>
        <v>0.44</v>
      </c>
      <c r="D48" s="108">
        <f>D47</f>
        <v>366</v>
      </c>
      <c r="E48" s="108">
        <v>0.15</v>
      </c>
      <c r="F48" s="89" t="s">
        <v>120</v>
      </c>
      <c r="G48" s="89" t="s">
        <v>120</v>
      </c>
      <c r="H48" s="89" t="s">
        <v>120</v>
      </c>
      <c r="I48" s="89" t="s">
        <v>120</v>
      </c>
      <c r="J48" s="89" t="s">
        <v>120</v>
      </c>
      <c r="K48" s="89">
        <f>C48*D48*E48</f>
        <v>24.155999999999999</v>
      </c>
      <c r="L48" s="111" t="s">
        <v>25</v>
      </c>
    </row>
    <row r="49" spans="1:12" ht="60" x14ac:dyDescent="0.25">
      <c r="A49" s="64" t="s">
        <v>29</v>
      </c>
      <c r="B49" s="62" t="s">
        <v>28</v>
      </c>
      <c r="C49" s="108">
        <f>C48</f>
        <v>0.44</v>
      </c>
      <c r="D49" s="108">
        <f>D48</f>
        <v>366</v>
      </c>
      <c r="E49" s="89" t="s">
        <v>120</v>
      </c>
      <c r="F49" s="89" t="s">
        <v>120</v>
      </c>
      <c r="G49" s="89" t="s">
        <v>120</v>
      </c>
      <c r="H49" s="89" t="s">
        <v>120</v>
      </c>
      <c r="I49" s="89" t="s">
        <v>120</v>
      </c>
      <c r="J49" s="89" t="s">
        <v>120</v>
      </c>
      <c r="K49" s="95">
        <f>C49*D49</f>
        <v>161.04</v>
      </c>
      <c r="L49" s="73" t="s">
        <v>27</v>
      </c>
    </row>
    <row r="50" spans="1:12" ht="60" x14ac:dyDescent="0.25">
      <c r="A50" s="64" t="s">
        <v>26</v>
      </c>
      <c r="B50" s="62" t="s">
        <v>135</v>
      </c>
      <c r="C50" s="108"/>
      <c r="D50" s="108"/>
      <c r="E50" s="89"/>
      <c r="F50" s="89"/>
      <c r="G50" s="87">
        <v>5.49</v>
      </c>
      <c r="H50" s="89">
        <f>K48*J50</f>
        <v>30.195</v>
      </c>
      <c r="I50" s="89"/>
      <c r="J50" s="89">
        <v>1.25</v>
      </c>
      <c r="K50" s="95">
        <f>G50*H50</f>
        <v>165.77055000000001</v>
      </c>
      <c r="L50" s="73" t="s">
        <v>136</v>
      </c>
    </row>
    <row r="51" spans="1:12" x14ac:dyDescent="0.25">
      <c r="A51" s="201" t="s">
        <v>137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02"/>
    </row>
    <row r="52" spans="1:12" ht="45" x14ac:dyDescent="0.25">
      <c r="A52" s="74" t="s">
        <v>24</v>
      </c>
      <c r="B52" s="93" t="s">
        <v>9</v>
      </c>
      <c r="C52" s="76" t="s">
        <v>120</v>
      </c>
      <c r="D52" s="86"/>
      <c r="E52" s="76" t="s">
        <v>120</v>
      </c>
      <c r="F52" s="76" t="s">
        <v>120</v>
      </c>
      <c r="G52" s="76" t="s">
        <v>120</v>
      </c>
      <c r="H52" s="76">
        <f>D52*I52</f>
        <v>0</v>
      </c>
      <c r="I52" s="76">
        <v>0.13</v>
      </c>
      <c r="J52" s="76"/>
      <c r="K52" s="76">
        <f>D52</f>
        <v>0</v>
      </c>
      <c r="L52" s="75" t="s">
        <v>3</v>
      </c>
    </row>
    <row r="53" spans="1:12" ht="225" x14ac:dyDescent="0.25">
      <c r="A53" s="74" t="s">
        <v>21</v>
      </c>
      <c r="B53" s="93" t="s">
        <v>154</v>
      </c>
      <c r="C53" s="76">
        <v>0.9</v>
      </c>
      <c r="D53" s="76">
        <f>D52</f>
        <v>0</v>
      </c>
      <c r="E53" s="76">
        <v>1</v>
      </c>
      <c r="F53" s="76" t="s">
        <v>120</v>
      </c>
      <c r="G53" s="76" t="s">
        <v>120</v>
      </c>
      <c r="H53" s="76" t="s">
        <v>120</v>
      </c>
      <c r="I53" s="76" t="s">
        <v>120</v>
      </c>
      <c r="J53" s="76" t="s">
        <v>120</v>
      </c>
      <c r="K53" s="76">
        <f>C53*D53*E53</f>
        <v>0</v>
      </c>
      <c r="L53" s="75" t="s">
        <v>25</v>
      </c>
    </row>
    <row r="54" spans="1:12" ht="75" x14ac:dyDescent="0.25">
      <c r="A54" s="74" t="s">
        <v>18</v>
      </c>
      <c r="B54" s="93" t="s">
        <v>158</v>
      </c>
      <c r="C54" s="76">
        <v>0.9</v>
      </c>
      <c r="D54" s="76">
        <f>D52</f>
        <v>0</v>
      </c>
      <c r="E54" s="76" t="s">
        <v>120</v>
      </c>
      <c r="F54" s="76" t="s">
        <v>120</v>
      </c>
      <c r="G54" s="76" t="s">
        <v>120</v>
      </c>
      <c r="H54" s="76" t="s">
        <v>120</v>
      </c>
      <c r="I54" s="76" t="s">
        <v>120</v>
      </c>
      <c r="J54" s="76" t="s">
        <v>120</v>
      </c>
      <c r="K54" s="76">
        <f>C54*D54</f>
        <v>0</v>
      </c>
      <c r="L54" s="75" t="s">
        <v>25</v>
      </c>
    </row>
    <row r="55" spans="1:12" ht="105" x14ac:dyDescent="0.25">
      <c r="A55" s="64" t="s">
        <v>16</v>
      </c>
      <c r="B55" s="93" t="s">
        <v>159</v>
      </c>
      <c r="C55" s="108">
        <v>0.9</v>
      </c>
      <c r="D55" s="108">
        <f>D53</f>
        <v>0</v>
      </c>
      <c r="E55" s="108">
        <f>E53</f>
        <v>1</v>
      </c>
      <c r="F55" s="89" t="s">
        <v>120</v>
      </c>
      <c r="G55" s="89" t="s">
        <v>120</v>
      </c>
      <c r="H55" s="89" t="s">
        <v>120</v>
      </c>
      <c r="I55" s="89" t="s">
        <v>120</v>
      </c>
      <c r="J55" s="89" t="s">
        <v>120</v>
      </c>
      <c r="K55" s="95">
        <f>K53-H52</f>
        <v>0</v>
      </c>
      <c r="L55" s="73" t="s">
        <v>25</v>
      </c>
    </row>
    <row r="56" spans="1:12" ht="120" x14ac:dyDescent="0.25">
      <c r="A56" s="64" t="s">
        <v>13</v>
      </c>
      <c r="B56" s="93" t="s">
        <v>160</v>
      </c>
      <c r="C56" s="108" t="s">
        <v>120</v>
      </c>
      <c r="D56" s="108">
        <f>D52</f>
        <v>0</v>
      </c>
      <c r="E56" s="108" t="s">
        <v>120</v>
      </c>
      <c r="F56" s="89" t="s">
        <v>120</v>
      </c>
      <c r="G56" s="89" t="s">
        <v>120</v>
      </c>
      <c r="H56" s="89" t="s">
        <v>120</v>
      </c>
      <c r="I56" s="89" t="s">
        <v>120</v>
      </c>
      <c r="J56" s="89" t="s">
        <v>120</v>
      </c>
      <c r="K56" s="95">
        <f>D56</f>
        <v>0</v>
      </c>
      <c r="L56" s="73" t="s">
        <v>3</v>
      </c>
    </row>
    <row r="57" spans="1:12" ht="60" x14ac:dyDescent="0.25">
      <c r="A57" s="64" t="s">
        <v>11</v>
      </c>
      <c r="B57" s="63" t="s">
        <v>161</v>
      </c>
      <c r="C57" s="89" t="s">
        <v>120</v>
      </c>
      <c r="D57" s="89" t="s">
        <v>120</v>
      </c>
      <c r="E57" s="89" t="s">
        <v>120</v>
      </c>
      <c r="F57" s="89" t="s">
        <v>120</v>
      </c>
      <c r="G57" s="87"/>
      <c r="H57" s="89">
        <f>H52</f>
        <v>0</v>
      </c>
      <c r="I57" s="89" t="s">
        <v>120</v>
      </c>
      <c r="J57" s="89">
        <v>1.25</v>
      </c>
      <c r="K57" s="89">
        <f>G57*H57*J57</f>
        <v>0</v>
      </c>
      <c r="L57" s="111" t="s">
        <v>72</v>
      </c>
    </row>
    <row r="58" spans="1:12" ht="45" x14ac:dyDescent="0.25">
      <c r="A58" s="64" t="s">
        <v>8</v>
      </c>
      <c r="B58" s="62" t="s">
        <v>12</v>
      </c>
      <c r="C58" s="89" t="s">
        <v>120</v>
      </c>
      <c r="D58" s="87"/>
      <c r="E58" s="89" t="s">
        <v>120</v>
      </c>
      <c r="F58" s="89" t="s">
        <v>120</v>
      </c>
      <c r="G58" s="97" t="s">
        <v>120</v>
      </c>
      <c r="H58" s="89">
        <f>D58*I58</f>
        <v>0</v>
      </c>
      <c r="I58" s="89">
        <f>3.14*((0.3)^2)</f>
        <v>0.28260000000000002</v>
      </c>
      <c r="J58" s="89" t="s">
        <v>120</v>
      </c>
      <c r="K58" s="89">
        <f>D58</f>
        <v>0</v>
      </c>
      <c r="L58" s="111" t="s">
        <v>3</v>
      </c>
    </row>
    <row r="59" spans="1:12" ht="225" x14ac:dyDescent="0.25">
      <c r="A59" s="64" t="s">
        <v>7</v>
      </c>
      <c r="B59" s="93" t="s">
        <v>155</v>
      </c>
      <c r="C59" s="89">
        <v>1.1499999999999999</v>
      </c>
      <c r="D59" s="108">
        <f>D58</f>
        <v>0</v>
      </c>
      <c r="E59" s="89">
        <f>0.6+0.6</f>
        <v>1.2</v>
      </c>
      <c r="F59" s="89" t="s">
        <v>120</v>
      </c>
      <c r="G59" s="97" t="s">
        <v>120</v>
      </c>
      <c r="H59" s="89" t="s">
        <v>120</v>
      </c>
      <c r="I59" s="89" t="s">
        <v>120</v>
      </c>
      <c r="J59" s="89" t="s">
        <v>120</v>
      </c>
      <c r="K59" s="89">
        <f>C59*D59*E59</f>
        <v>0</v>
      </c>
      <c r="L59" s="111" t="s">
        <v>25</v>
      </c>
    </row>
    <row r="60" spans="1:12" ht="75" x14ac:dyDescent="0.25">
      <c r="A60" s="64" t="s">
        <v>138</v>
      </c>
      <c r="B60" s="93" t="s">
        <v>162</v>
      </c>
      <c r="C60" s="89">
        <f>C59</f>
        <v>1.1499999999999999</v>
      </c>
      <c r="D60" s="108">
        <f>D58</f>
        <v>0</v>
      </c>
      <c r="E60" s="89" t="s">
        <v>120</v>
      </c>
      <c r="F60" s="89" t="s">
        <v>120</v>
      </c>
      <c r="G60" s="97" t="s">
        <v>120</v>
      </c>
      <c r="H60" s="89" t="s">
        <v>120</v>
      </c>
      <c r="I60" s="89" t="s">
        <v>120</v>
      </c>
      <c r="J60" s="89" t="s">
        <v>120</v>
      </c>
      <c r="K60" s="89">
        <f>C60*D60</f>
        <v>0</v>
      </c>
      <c r="L60" s="111" t="s">
        <v>27</v>
      </c>
    </row>
    <row r="61" spans="1:12" ht="120" x14ac:dyDescent="0.25">
      <c r="A61" s="64" t="s">
        <v>139</v>
      </c>
      <c r="B61" s="93" t="s">
        <v>163</v>
      </c>
      <c r="C61" s="89">
        <f>C59</f>
        <v>1.1499999999999999</v>
      </c>
      <c r="D61" s="108">
        <f>D58</f>
        <v>0</v>
      </c>
      <c r="E61" s="89">
        <f>E59</f>
        <v>1.2</v>
      </c>
      <c r="F61" s="89" t="s">
        <v>120</v>
      </c>
      <c r="G61" s="97" t="s">
        <v>120</v>
      </c>
      <c r="H61" s="89" t="s">
        <v>120</v>
      </c>
      <c r="I61" s="89" t="s">
        <v>120</v>
      </c>
      <c r="J61" s="89" t="s">
        <v>120</v>
      </c>
      <c r="K61" s="89">
        <f>(K59)-(H58)</f>
        <v>0</v>
      </c>
      <c r="L61" s="111" t="s">
        <v>25</v>
      </c>
    </row>
    <row r="62" spans="1:12" ht="120" x14ac:dyDescent="0.25">
      <c r="A62" s="64" t="s">
        <v>140</v>
      </c>
      <c r="B62" s="93" t="s">
        <v>164</v>
      </c>
      <c r="C62" s="89" t="s">
        <v>120</v>
      </c>
      <c r="D62" s="108">
        <f>D58</f>
        <v>0</v>
      </c>
      <c r="E62" s="89" t="s">
        <v>120</v>
      </c>
      <c r="F62" s="89" t="s">
        <v>120</v>
      </c>
      <c r="G62" s="97" t="s">
        <v>120</v>
      </c>
      <c r="H62" s="89" t="s">
        <v>120</v>
      </c>
      <c r="I62" s="89" t="s">
        <v>120</v>
      </c>
      <c r="J62" s="89" t="s">
        <v>120</v>
      </c>
      <c r="K62" s="89">
        <f>D62</f>
        <v>0</v>
      </c>
      <c r="L62" s="111" t="s">
        <v>3</v>
      </c>
    </row>
    <row r="63" spans="1:12" ht="60" x14ac:dyDescent="0.25">
      <c r="A63" s="64" t="s">
        <v>141</v>
      </c>
      <c r="B63" s="63" t="s">
        <v>165</v>
      </c>
      <c r="C63" s="89" t="s">
        <v>120</v>
      </c>
      <c r="D63" s="108" t="s">
        <v>120</v>
      </c>
      <c r="E63" s="89" t="s">
        <v>120</v>
      </c>
      <c r="F63" s="89" t="s">
        <v>120</v>
      </c>
      <c r="G63" s="87"/>
      <c r="H63" s="89">
        <f>H58</f>
        <v>0</v>
      </c>
      <c r="I63" s="89" t="s">
        <v>120</v>
      </c>
      <c r="J63" s="89">
        <v>1.25</v>
      </c>
      <c r="K63" s="89">
        <f>G63*H63*J63</f>
        <v>0</v>
      </c>
      <c r="L63" s="111" t="s">
        <v>136</v>
      </c>
    </row>
    <row r="64" spans="1:12" ht="90" x14ac:dyDescent="0.25">
      <c r="A64" s="64" t="s">
        <v>142</v>
      </c>
      <c r="B64" s="62" t="s">
        <v>19</v>
      </c>
      <c r="C64" s="89" t="s">
        <v>120</v>
      </c>
      <c r="D64" s="89" t="s">
        <v>120</v>
      </c>
      <c r="E64" s="89" t="s">
        <v>120</v>
      </c>
      <c r="F64" s="87"/>
      <c r="G64" s="89" t="s">
        <v>120</v>
      </c>
      <c r="H64" s="89" t="s">
        <v>120</v>
      </c>
      <c r="I64" s="89" t="s">
        <v>120</v>
      </c>
      <c r="J64" s="89" t="s">
        <v>120</v>
      </c>
      <c r="K64" s="89">
        <f>F64</f>
        <v>0</v>
      </c>
      <c r="L64" s="111" t="s">
        <v>71</v>
      </c>
    </row>
    <row r="65" spans="1:12" ht="90" x14ac:dyDescent="0.25">
      <c r="A65" s="64" t="s">
        <v>143</v>
      </c>
      <c r="B65" s="62" t="s">
        <v>17</v>
      </c>
      <c r="C65" s="89" t="s">
        <v>120</v>
      </c>
      <c r="D65" s="89" t="s">
        <v>120</v>
      </c>
      <c r="E65" s="89" t="s">
        <v>120</v>
      </c>
      <c r="F65" s="87"/>
      <c r="G65" s="89" t="s">
        <v>120</v>
      </c>
      <c r="H65" s="89" t="s">
        <v>120</v>
      </c>
      <c r="I65" s="89" t="s">
        <v>120</v>
      </c>
      <c r="J65" s="89" t="s">
        <v>120</v>
      </c>
      <c r="K65" s="89">
        <f>F65</f>
        <v>0</v>
      </c>
      <c r="L65" s="111" t="s">
        <v>71</v>
      </c>
    </row>
    <row r="66" spans="1:12" ht="60" x14ac:dyDescent="0.25">
      <c r="A66" s="64" t="s">
        <v>144</v>
      </c>
      <c r="B66" s="62" t="s">
        <v>15</v>
      </c>
      <c r="C66" s="89" t="s">
        <v>120</v>
      </c>
      <c r="D66" s="89" t="s">
        <v>120</v>
      </c>
      <c r="E66" s="89" t="s">
        <v>120</v>
      </c>
      <c r="F66" s="108">
        <f>F65</f>
        <v>0</v>
      </c>
      <c r="G66" s="89" t="s">
        <v>120</v>
      </c>
      <c r="H66" s="89" t="s">
        <v>120</v>
      </c>
      <c r="I66" s="89" t="s">
        <v>120</v>
      </c>
      <c r="J66" s="89" t="s">
        <v>120</v>
      </c>
      <c r="K66" s="89">
        <f>F66</f>
        <v>0</v>
      </c>
      <c r="L66" s="111" t="s">
        <v>71</v>
      </c>
    </row>
  </sheetData>
  <sheetProtection algorithmName="SHA-512" hashValue="LejAUfWZ0Is8KubHV9a4DHjc9bVx3GWQKg/1PgDwMg03CHIE7Oya25w79JjtjRYa5sbliPMhA66ydzWtcxtMAA==" saltValue="R0dEkUro3Mh5Kw5eW61VCQ==" spinCount="100000" sheet="1" objects="1" scenarios="1"/>
  <mergeCells count="87">
    <mergeCell ref="A14:A15"/>
    <mergeCell ref="B14:B15"/>
    <mergeCell ref="H14:H15"/>
    <mergeCell ref="I14:L15"/>
    <mergeCell ref="A1:L1"/>
    <mergeCell ref="A2:L2"/>
    <mergeCell ref="A3:L3"/>
    <mergeCell ref="A5:L5"/>
    <mergeCell ref="B6:L6"/>
    <mergeCell ref="A7:A8"/>
    <mergeCell ref="B7:B8"/>
    <mergeCell ref="I7:I8"/>
    <mergeCell ref="J7:L8"/>
    <mergeCell ref="J9:L9"/>
    <mergeCell ref="J10:L10"/>
    <mergeCell ref="J11:L11"/>
    <mergeCell ref="J12:L12"/>
    <mergeCell ref="B13:L13"/>
    <mergeCell ref="I16:L16"/>
    <mergeCell ref="I17:L17"/>
    <mergeCell ref="I18:L18"/>
    <mergeCell ref="I19:L19"/>
    <mergeCell ref="A20:A21"/>
    <mergeCell ref="B20:B21"/>
    <mergeCell ref="G20:H21"/>
    <mergeCell ref="I20:L21"/>
    <mergeCell ref="A28:A29"/>
    <mergeCell ref="B28:B29"/>
    <mergeCell ref="G28:G29"/>
    <mergeCell ref="H28:L29"/>
    <mergeCell ref="G22:H22"/>
    <mergeCell ref="I22:L22"/>
    <mergeCell ref="B23:L23"/>
    <mergeCell ref="A24:A25"/>
    <mergeCell ref="B24:B25"/>
    <mergeCell ref="C24:D24"/>
    <mergeCell ref="E24:F24"/>
    <mergeCell ref="I24:I25"/>
    <mergeCell ref="J24:L25"/>
    <mergeCell ref="C25:D25"/>
    <mergeCell ref="E25:F25"/>
    <mergeCell ref="C26:D26"/>
    <mergeCell ref="E26:F26"/>
    <mergeCell ref="J26:L26"/>
    <mergeCell ref="B27:L27"/>
    <mergeCell ref="H30:L30"/>
    <mergeCell ref="H31:L31"/>
    <mergeCell ref="H32:L32"/>
    <mergeCell ref="A33:A34"/>
    <mergeCell ref="B33:B34"/>
    <mergeCell ref="C33:D33"/>
    <mergeCell ref="E33:F33"/>
    <mergeCell ref="G33:G34"/>
    <mergeCell ref="H33:L34"/>
    <mergeCell ref="C34:D34"/>
    <mergeCell ref="E34:F34"/>
    <mergeCell ref="C35:D35"/>
    <mergeCell ref="E35:F35"/>
    <mergeCell ref="H35:L35"/>
    <mergeCell ref="C36:D36"/>
    <mergeCell ref="E36:F36"/>
    <mergeCell ref="H36:L36"/>
    <mergeCell ref="H39:L40"/>
    <mergeCell ref="C40:D40"/>
    <mergeCell ref="E40:F40"/>
    <mergeCell ref="C37:D37"/>
    <mergeCell ref="E37:F37"/>
    <mergeCell ref="H37:L37"/>
    <mergeCell ref="C38:D38"/>
    <mergeCell ref="E38:F38"/>
    <mergeCell ref="H38:L38"/>
    <mergeCell ref="A39:A40"/>
    <mergeCell ref="B39:B40"/>
    <mergeCell ref="C39:D39"/>
    <mergeCell ref="E39:F39"/>
    <mergeCell ref="G39:G40"/>
    <mergeCell ref="A45:L45"/>
    <mergeCell ref="A51:L51"/>
    <mergeCell ref="C41:D41"/>
    <mergeCell ref="E41:F41"/>
    <mergeCell ref="H41:L41"/>
    <mergeCell ref="B42:L42"/>
    <mergeCell ref="A43:A44"/>
    <mergeCell ref="B43:B44"/>
    <mergeCell ref="J43:J44"/>
    <mergeCell ref="K43:K44"/>
    <mergeCell ref="L43:L44"/>
  </mergeCells>
  <dataValidations count="1">
    <dataValidation type="decimal" allowBlank="1" showInputMessage="1" showErrorMessage="1" sqref="E10">
      <formula1>0.1</formula1>
      <formula2>0.15</formula2>
    </dataValidation>
  </dataValidations>
  <hyperlinks>
    <hyperlink ref="L49" r:id="rId1" display="m@"/>
  </hyperlinks>
  <pageMargins left="0.51181102362204722" right="0.51181102362204722" top="1.3779527559055118" bottom="1.1811023622047245" header="0.31496062992125984" footer="0.31496062992125984"/>
  <pageSetup paperSize="9" scale="51" orientation="portrait" verticalDpi="360" r:id="rId2"/>
  <headerFooter scaleWithDoc="0">
    <oddHeader>&amp;C&amp;G</oddHeader>
    <oddFooter>&amp;C&amp;G&amp;R&amp;G</oddFooter>
  </headerFooter>
  <legacy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Normal="100" zoomScaleSheetLayoutView="100" workbookViewId="0">
      <selection activeCell="A7" sqref="A7:K7"/>
    </sheetView>
  </sheetViews>
  <sheetFormatPr defaultRowHeight="15" x14ac:dyDescent="0.25"/>
  <cols>
    <col min="2" max="2" width="10.5703125" customWidth="1"/>
    <col min="4" max="4" width="12.140625" customWidth="1"/>
    <col min="5" max="5" width="30.5703125" customWidth="1"/>
    <col min="6" max="6" width="6.7109375" customWidth="1"/>
    <col min="7" max="7" width="17.42578125" customWidth="1"/>
    <col min="8" max="8" width="14.42578125" customWidth="1"/>
    <col min="9" max="9" width="11.85546875" customWidth="1"/>
    <col min="10" max="11" width="14.42578125" customWidth="1"/>
  </cols>
  <sheetData>
    <row r="1" spans="1:14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79"/>
    </row>
    <row r="2" spans="1:14" ht="18.75" x14ac:dyDescent="0.25">
      <c r="A2" s="143" t="s">
        <v>167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4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4" ht="18.75" x14ac:dyDescent="0.25">
      <c r="A4" s="17"/>
      <c r="B4" s="109"/>
      <c r="C4" s="109"/>
      <c r="D4" s="109"/>
      <c r="E4" s="109"/>
      <c r="F4" s="109"/>
      <c r="G4" s="109"/>
      <c r="H4" s="109"/>
      <c r="I4" s="137" t="s">
        <v>68</v>
      </c>
      <c r="J4" s="137"/>
      <c r="K4" s="80">
        <v>14.02</v>
      </c>
    </row>
    <row r="5" spans="1:14" x14ac:dyDescent="0.25">
      <c r="A5" s="15" t="s">
        <v>67</v>
      </c>
      <c r="B5" s="14"/>
      <c r="C5" s="14"/>
      <c r="D5" s="14"/>
      <c r="E5" s="14"/>
      <c r="F5" s="14"/>
      <c r="G5" s="14"/>
      <c r="H5" s="13"/>
      <c r="I5" s="137" t="s">
        <v>66</v>
      </c>
      <c r="J5" s="137"/>
      <c r="K5" s="80">
        <v>20.97</v>
      </c>
    </row>
    <row r="6" spans="1:14" x14ac:dyDescent="0.25">
      <c r="A6" s="15"/>
      <c r="B6" s="14"/>
      <c r="C6" s="14"/>
      <c r="D6" s="14"/>
      <c r="E6" s="14"/>
      <c r="F6" s="14"/>
      <c r="G6" s="14"/>
      <c r="H6" s="13"/>
      <c r="I6" s="13"/>
      <c r="J6" s="103"/>
      <c r="K6" s="12"/>
      <c r="N6" s="78"/>
    </row>
    <row r="7" spans="1:14" ht="18.75" x14ac:dyDescent="0.25">
      <c r="A7" s="134" t="s">
        <v>172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11"/>
    </row>
    <row r="8" spans="1:14" ht="51.75" x14ac:dyDescent="0.25">
      <c r="A8" s="102" t="s">
        <v>65</v>
      </c>
      <c r="B8" s="102" t="s">
        <v>64</v>
      </c>
      <c r="C8" s="102" t="s">
        <v>63</v>
      </c>
      <c r="D8" s="10" t="s">
        <v>62</v>
      </c>
      <c r="E8" s="102" t="s">
        <v>61</v>
      </c>
      <c r="F8" s="102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4" ht="21" customHeight="1" x14ac:dyDescent="0.25">
      <c r="A9" s="105">
        <v>1</v>
      </c>
      <c r="B9" s="8"/>
      <c r="C9" s="8"/>
      <c r="D9" s="8"/>
      <c r="E9" s="110" t="s">
        <v>55</v>
      </c>
      <c r="F9" s="6"/>
      <c r="G9" s="6"/>
      <c r="H9" s="25"/>
      <c r="I9" s="25"/>
      <c r="J9" s="53"/>
      <c r="K9" s="53"/>
    </row>
    <row r="10" spans="1:14" ht="30" x14ac:dyDescent="0.25">
      <c r="A10" s="111" t="s">
        <v>54</v>
      </c>
      <c r="B10" s="2">
        <v>72961</v>
      </c>
      <c r="C10" s="2" t="s">
        <v>6</v>
      </c>
      <c r="D10" s="2" t="s">
        <v>5</v>
      </c>
      <c r="E10" s="62" t="s">
        <v>53</v>
      </c>
      <c r="F10" s="111" t="s">
        <v>27</v>
      </c>
      <c r="G10" s="89">
        <f>'[3]MEMORIAL QUANT. CBUQ'!I9</f>
        <v>717.36</v>
      </c>
      <c r="H10" s="89">
        <v>1.24</v>
      </c>
      <c r="I10" s="89">
        <f>IF(D10="S",($K$5/100)*H10,($K$4/100)*H10)+H10</f>
        <v>1.5000279999999999</v>
      </c>
      <c r="J10" s="89">
        <f>G10*H10</f>
        <v>889.52639999999997</v>
      </c>
      <c r="K10" s="89">
        <f>I10*G10</f>
        <v>1076.06008608</v>
      </c>
      <c r="M10" s="78"/>
    </row>
    <row r="11" spans="1:14" ht="90" x14ac:dyDescent="0.25">
      <c r="A11" s="111" t="s">
        <v>52</v>
      </c>
      <c r="B11" s="88">
        <v>96387</v>
      </c>
      <c r="C11" s="2" t="s">
        <v>6</v>
      </c>
      <c r="D11" s="2" t="s">
        <v>5</v>
      </c>
      <c r="E11" s="62" t="s">
        <v>51</v>
      </c>
      <c r="F11" s="111" t="s">
        <v>25</v>
      </c>
      <c r="G11" s="89">
        <f>'[3]MEMORIAL QUANT. CBUQ'!I10</f>
        <v>107.604</v>
      </c>
      <c r="H11" s="89">
        <v>6.52</v>
      </c>
      <c r="I11" s="89">
        <f t="shared" ref="I11:I13" si="0">IF(D11="S",($K$5/100)*H11,($K$4/100)*H11)+H11</f>
        <v>7.887243999999999</v>
      </c>
      <c r="J11" s="89">
        <f t="shared" ref="J11:J13" si="1">G11*H11</f>
        <v>701.57808</v>
      </c>
      <c r="K11" s="89">
        <f t="shared" ref="K11:K13" si="2">I11*G11</f>
        <v>848.69900337599984</v>
      </c>
    </row>
    <row r="12" spans="1:14" ht="64.5" customHeight="1" x14ac:dyDescent="0.25">
      <c r="A12" s="111" t="s">
        <v>95</v>
      </c>
      <c r="B12" s="88" t="s">
        <v>97</v>
      </c>
      <c r="C12" s="2" t="s">
        <v>6</v>
      </c>
      <c r="D12" s="2" t="s">
        <v>5</v>
      </c>
      <c r="E12" s="62" t="s">
        <v>98</v>
      </c>
      <c r="F12" s="111" t="s">
        <v>25</v>
      </c>
      <c r="G12" s="89">
        <f>'[3]MEMORIAL QUANT. CBUQ'!I11</f>
        <v>107.604</v>
      </c>
      <c r="H12" s="89">
        <v>4.4400000000000004</v>
      </c>
      <c r="I12" s="89">
        <f t="shared" si="0"/>
        <v>5.3710680000000002</v>
      </c>
      <c r="J12" s="89">
        <f t="shared" si="1"/>
        <v>477.76176000000004</v>
      </c>
      <c r="K12" s="89">
        <f t="shared" si="2"/>
        <v>577.94840107200002</v>
      </c>
    </row>
    <row r="13" spans="1:14" ht="60" x14ac:dyDescent="0.25">
      <c r="A13" s="111" t="s">
        <v>96</v>
      </c>
      <c r="B13" s="4">
        <v>72838</v>
      </c>
      <c r="C13" s="2" t="s">
        <v>6</v>
      </c>
      <c r="D13" s="2" t="s">
        <v>5</v>
      </c>
      <c r="E13" s="63" t="s">
        <v>109</v>
      </c>
      <c r="F13" s="3" t="s">
        <v>99</v>
      </c>
      <c r="G13" s="89">
        <f>'[3]MEMORIAL QUANT. CBUQ'!I12</f>
        <v>475.17926399999999</v>
      </c>
      <c r="H13" s="89">
        <v>0.85</v>
      </c>
      <c r="I13" s="89">
        <f t="shared" si="0"/>
        <v>1.0282450000000001</v>
      </c>
      <c r="J13" s="89">
        <f t="shared" si="1"/>
        <v>403.90237439999999</v>
      </c>
      <c r="K13" s="89">
        <f t="shared" si="2"/>
        <v>488.60070231168004</v>
      </c>
    </row>
    <row r="14" spans="1:14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4">
        <f>SUM(J10:J13)</f>
        <v>2472.7686143999999</v>
      </c>
      <c r="K14" s="54">
        <f>SUM(K10:K13)</f>
        <v>2991.3081928396796</v>
      </c>
    </row>
    <row r="15" spans="1:14" ht="33" customHeight="1" x14ac:dyDescent="0.25">
      <c r="A15" s="105">
        <v>2</v>
      </c>
      <c r="B15" s="8"/>
      <c r="C15" s="8"/>
      <c r="D15" s="8"/>
      <c r="E15" s="110" t="s">
        <v>50</v>
      </c>
      <c r="F15" s="6"/>
      <c r="G15" s="6"/>
      <c r="H15" s="25"/>
      <c r="I15" s="25"/>
      <c r="J15" s="53"/>
      <c r="K15" s="53"/>
    </row>
    <row r="16" spans="1:14" ht="30" x14ac:dyDescent="0.25">
      <c r="A16" s="5" t="s">
        <v>49</v>
      </c>
      <c r="B16" s="4">
        <v>96401</v>
      </c>
      <c r="C16" s="4" t="s">
        <v>6</v>
      </c>
      <c r="D16" s="4" t="s">
        <v>5</v>
      </c>
      <c r="E16" s="63" t="s">
        <v>100</v>
      </c>
      <c r="F16" s="3" t="s">
        <v>27</v>
      </c>
      <c r="G16" s="26">
        <f>'[3]MEMORIAL QUANT. CBUQ'!H16</f>
        <v>610</v>
      </c>
      <c r="H16" s="26">
        <v>4.29</v>
      </c>
      <c r="I16" s="89">
        <f>IF(D16="S",($K$5/100)*H16,($K$4/100)*H16)+H16</f>
        <v>5.1896129999999996</v>
      </c>
      <c r="J16" s="26">
        <f>G16*H16</f>
        <v>2616.9</v>
      </c>
      <c r="K16" s="89">
        <f>I16*G16</f>
        <v>3165.6639299999997</v>
      </c>
    </row>
    <row r="17" spans="1:11" ht="84" customHeight="1" x14ac:dyDescent="0.25">
      <c r="A17" s="5" t="s">
        <v>48</v>
      </c>
      <c r="B17" s="4">
        <v>72840</v>
      </c>
      <c r="C17" s="4" t="s">
        <v>6</v>
      </c>
      <c r="D17" s="4" t="s">
        <v>5</v>
      </c>
      <c r="E17" s="63" t="s">
        <v>145</v>
      </c>
      <c r="F17" s="3" t="s">
        <v>99</v>
      </c>
      <c r="G17" s="26">
        <f>'[3]MEMORIAL QUANT. CBUQ'!H17</f>
        <v>52.704000000000001</v>
      </c>
      <c r="H17" s="26">
        <v>0.56999999999999995</v>
      </c>
      <c r="I17" s="89">
        <f t="shared" ref="I17:I20" si="3">IF(D17="S",($K$5/100)*H17,($K$4/100)*H17)+H17</f>
        <v>0.68952899999999995</v>
      </c>
      <c r="J17" s="26">
        <f>G17*H17</f>
        <v>30.041279999999997</v>
      </c>
      <c r="K17" s="89">
        <f>I17*G17</f>
        <v>36.340936415999998</v>
      </c>
    </row>
    <row r="18" spans="1:11" ht="75" x14ac:dyDescent="0.25">
      <c r="A18" s="111" t="s">
        <v>47</v>
      </c>
      <c r="B18" s="2">
        <v>95996</v>
      </c>
      <c r="C18" s="2" t="s">
        <v>6</v>
      </c>
      <c r="D18" s="2" t="s">
        <v>5</v>
      </c>
      <c r="E18" s="62" t="s">
        <v>46</v>
      </c>
      <c r="F18" s="111" t="s">
        <v>25</v>
      </c>
      <c r="G18" s="89">
        <f>'[3]MEMORIAL QUANT. CBUQ'!H18</f>
        <v>30.5</v>
      </c>
      <c r="H18" s="89">
        <v>643.61</v>
      </c>
      <c r="I18" s="89">
        <f t="shared" si="3"/>
        <v>778.575017</v>
      </c>
      <c r="J18" s="26">
        <f>G18*H18</f>
        <v>19630.105</v>
      </c>
      <c r="K18" s="89">
        <f>I18*G18</f>
        <v>23746.538018499999</v>
      </c>
    </row>
    <row r="19" spans="1:11" ht="60" x14ac:dyDescent="0.25">
      <c r="A19" s="111" t="s">
        <v>45</v>
      </c>
      <c r="B19" s="4">
        <v>95303</v>
      </c>
      <c r="C19" s="4" t="s">
        <v>6</v>
      </c>
      <c r="D19" s="4" t="s">
        <v>5</v>
      </c>
      <c r="E19" s="63" t="s">
        <v>44</v>
      </c>
      <c r="F19" s="3" t="s">
        <v>22</v>
      </c>
      <c r="G19" s="89">
        <f>'[3]MEMORIAL QUANT. CBUQ'!H19</f>
        <v>2196</v>
      </c>
      <c r="H19" s="89">
        <v>0.96</v>
      </c>
      <c r="I19" s="89">
        <f t="shared" si="3"/>
        <v>1.1613119999999999</v>
      </c>
      <c r="J19" s="26">
        <f>G19*H19</f>
        <v>2108.16</v>
      </c>
      <c r="K19" s="89">
        <f>I19*G19</f>
        <v>2550.2411519999996</v>
      </c>
    </row>
    <row r="20" spans="1:11" ht="45" x14ac:dyDescent="0.25">
      <c r="A20" s="111" t="s">
        <v>43</v>
      </c>
      <c r="B20" s="2">
        <v>94963</v>
      </c>
      <c r="C20" s="2" t="s">
        <v>6</v>
      </c>
      <c r="D20" s="2" t="s">
        <v>5</v>
      </c>
      <c r="E20" s="62" t="s">
        <v>146</v>
      </c>
      <c r="F20" s="111" t="s">
        <v>25</v>
      </c>
      <c r="G20" s="89">
        <f>'[3]MEMORIAL QUANT. CBUQ'!G22:H22</f>
        <v>0.42336000000000001</v>
      </c>
      <c r="H20" s="27">
        <v>345.06</v>
      </c>
      <c r="I20" s="89">
        <f t="shared" si="3"/>
        <v>417.419082</v>
      </c>
      <c r="J20" s="26">
        <f>G20*H20</f>
        <v>146.08460160000001</v>
      </c>
      <c r="K20" s="89">
        <f>I20*G20</f>
        <v>176.71854255552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4">
        <f>SUM(J16:J20)</f>
        <v>24531.290881599998</v>
      </c>
      <c r="K21" s="54">
        <f>SUM(K16:K20)</f>
        <v>29675.502579471518</v>
      </c>
    </row>
    <row r="22" spans="1:11" ht="15" customHeight="1" x14ac:dyDescent="0.25">
      <c r="A22" s="105">
        <v>3</v>
      </c>
      <c r="B22" s="8"/>
      <c r="C22" s="8"/>
      <c r="D22" s="8"/>
      <c r="E22" s="110" t="s">
        <v>42</v>
      </c>
      <c r="F22" s="6"/>
      <c r="G22" s="6"/>
      <c r="H22" s="25"/>
      <c r="I22" s="25"/>
      <c r="J22" s="53"/>
      <c r="K22" s="53"/>
    </row>
    <row r="23" spans="1:11" ht="105" x14ac:dyDescent="0.25">
      <c r="A23" s="111" t="s">
        <v>41</v>
      </c>
      <c r="B23" s="2">
        <v>94996</v>
      </c>
      <c r="C23" s="2" t="s">
        <v>6</v>
      </c>
      <c r="D23" s="2" t="s">
        <v>5</v>
      </c>
      <c r="E23" s="62" t="s">
        <v>113</v>
      </c>
      <c r="F23" s="111" t="s">
        <v>27</v>
      </c>
      <c r="G23" s="89">
        <f>'[3]MEMORIAL QUANT. CBUQ'!I26</f>
        <v>8.16</v>
      </c>
      <c r="H23" s="89">
        <v>83.62</v>
      </c>
      <c r="I23" s="89">
        <f t="shared" ref="I23" si="4">IF(D23="S",($K$5/100)*H23,($K$4/100)*H23)+H23</f>
        <v>101.155114</v>
      </c>
      <c r="J23" s="89">
        <f>G23*H23</f>
        <v>682.33920000000001</v>
      </c>
      <c r="K23" s="89">
        <f>G23*I23</f>
        <v>825.42573024000001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4">
        <f>J23</f>
        <v>682.33920000000001</v>
      </c>
      <c r="K24" s="54">
        <f>K23</f>
        <v>825.42573024000001</v>
      </c>
    </row>
    <row r="25" spans="1:11" ht="21" customHeight="1" x14ac:dyDescent="0.25">
      <c r="A25" s="105">
        <v>4</v>
      </c>
      <c r="B25" s="110"/>
      <c r="C25" s="110"/>
      <c r="D25" s="110"/>
      <c r="E25" s="110" t="s">
        <v>40</v>
      </c>
      <c r="F25" s="6"/>
      <c r="G25" s="6"/>
      <c r="H25" s="25"/>
      <c r="I25" s="25"/>
      <c r="J25" s="53"/>
      <c r="K25" s="53"/>
    </row>
    <row r="26" spans="1:11" ht="75" x14ac:dyDescent="0.25">
      <c r="A26" s="111" t="s">
        <v>39</v>
      </c>
      <c r="B26" s="2">
        <v>72947</v>
      </c>
      <c r="C26" s="2" t="s">
        <v>6</v>
      </c>
      <c r="D26" s="2" t="s">
        <v>5</v>
      </c>
      <c r="E26" s="62" t="s">
        <v>147</v>
      </c>
      <c r="F26" s="111" t="s">
        <v>27</v>
      </c>
      <c r="G26" s="89">
        <f>SUM('[3]MEMORIAL QUANT. CBUQ'!G30:G31)</f>
        <v>54.24</v>
      </c>
      <c r="H26" s="89">
        <v>24.63</v>
      </c>
      <c r="I26" s="89">
        <f t="shared" ref="I26:I29" si="5">IF(D26="S",($K$5/100)*H26,($K$4/100)*H26)+H26</f>
        <v>29.794910999999999</v>
      </c>
      <c r="J26" s="89">
        <f>G26*H26</f>
        <v>1335.9312</v>
      </c>
      <c r="K26" s="89">
        <f>I26*G26</f>
        <v>1616.0759726399999</v>
      </c>
    </row>
    <row r="27" spans="1:11" ht="45" x14ac:dyDescent="0.25">
      <c r="A27" s="111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'[3]MEMORIAL QUANT. CBUQ'!G32</f>
        <v>11.999999999999998</v>
      </c>
      <c r="H27" s="91">
        <v>6.67</v>
      </c>
      <c r="I27" s="89">
        <f t="shared" si="5"/>
        <v>7.6051339999999996</v>
      </c>
      <c r="J27" s="91">
        <v>0</v>
      </c>
      <c r="K27" s="91">
        <v>0</v>
      </c>
    </row>
    <row r="28" spans="1:11" ht="30" x14ac:dyDescent="0.25">
      <c r="A28" s="111" t="s">
        <v>37</v>
      </c>
      <c r="B28" s="2">
        <v>34723</v>
      </c>
      <c r="C28" s="2" t="s">
        <v>6</v>
      </c>
      <c r="D28" s="2" t="s">
        <v>10</v>
      </c>
      <c r="E28" s="62" t="s">
        <v>36</v>
      </c>
      <c r="F28" s="111" t="s">
        <v>27</v>
      </c>
      <c r="G28" s="89">
        <f>SUM('[3]MEMORIAL QUANT. CBUQ'!G35:G38)</f>
        <v>0.55000000000000004</v>
      </c>
      <c r="H28" s="89">
        <v>519.75</v>
      </c>
      <c r="I28" s="89">
        <f t="shared" si="5"/>
        <v>592.61895000000004</v>
      </c>
      <c r="J28" s="89">
        <f>G28*H28</f>
        <v>285.86250000000001</v>
      </c>
      <c r="K28" s="89">
        <f>I28*G28</f>
        <v>325.94042250000007</v>
      </c>
    </row>
    <row r="29" spans="1:11" ht="60" x14ac:dyDescent="0.25">
      <c r="A29" s="111" t="s">
        <v>132</v>
      </c>
      <c r="B29" s="2">
        <v>21013</v>
      </c>
      <c r="C29" s="2" t="s">
        <v>6</v>
      </c>
      <c r="D29" s="2" t="s">
        <v>10</v>
      </c>
      <c r="E29" s="92" t="s">
        <v>153</v>
      </c>
      <c r="F29" s="111" t="s">
        <v>3</v>
      </c>
      <c r="G29" s="89">
        <f>'[3]MEMORIAL QUANT. CBUQ'!G41</f>
        <v>8.3999999999999986</v>
      </c>
      <c r="H29" s="89">
        <v>33.31</v>
      </c>
      <c r="I29" s="89">
        <f t="shared" si="5"/>
        <v>37.980062000000004</v>
      </c>
      <c r="J29" s="89">
        <f>G29*H29</f>
        <v>279.80399999999997</v>
      </c>
      <c r="K29" s="89">
        <f>G29*I29</f>
        <v>319.03252079999999</v>
      </c>
    </row>
    <row r="30" spans="1:1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4">
        <f>SUM(J26:J29)</f>
        <v>1901.5976999999998</v>
      </c>
      <c r="K30" s="54">
        <f>SUM(K26:K29)</f>
        <v>2261.0489159399999</v>
      </c>
    </row>
    <row r="31" spans="1:11" ht="15.75" customHeight="1" x14ac:dyDescent="0.25">
      <c r="A31" s="105">
        <v>5</v>
      </c>
      <c r="B31" s="8"/>
      <c r="C31" s="8"/>
      <c r="D31" s="8"/>
      <c r="E31" s="110" t="s">
        <v>35</v>
      </c>
      <c r="F31" s="6"/>
      <c r="G31" s="6"/>
      <c r="H31" s="25"/>
      <c r="I31" s="25"/>
      <c r="J31" s="53"/>
      <c r="K31" s="53"/>
    </row>
    <row r="32" spans="1:11" ht="60" x14ac:dyDescent="0.25">
      <c r="A32" s="5" t="s">
        <v>34</v>
      </c>
      <c r="B32" s="2">
        <v>94265</v>
      </c>
      <c r="C32" s="2" t="s">
        <v>6</v>
      </c>
      <c r="D32" s="4" t="s">
        <v>5</v>
      </c>
      <c r="E32" s="62" t="s">
        <v>33</v>
      </c>
      <c r="F32" s="26" t="s">
        <v>3</v>
      </c>
      <c r="G32" s="26">
        <f>'[3]MEMORIAL QUANT. CBUQ'!K46</f>
        <v>244</v>
      </c>
      <c r="H32" s="26">
        <v>31.39</v>
      </c>
      <c r="I32" s="89">
        <f t="shared" ref="I32:I51" si="6">IF(D32="S",($K$5/100)*H32,($K$4/100)*H32)+H32</f>
        <v>37.972482999999997</v>
      </c>
      <c r="J32" s="26">
        <f t="shared" ref="J32:J51" si="7">G32*H32</f>
        <v>7659.16</v>
      </c>
      <c r="K32" s="89">
        <f t="shared" ref="K32:K51" si="8">I32*G32</f>
        <v>9265.2858519999991</v>
      </c>
    </row>
    <row r="33" spans="1:11" ht="60" x14ac:dyDescent="0.25">
      <c r="A33" s="111" t="s">
        <v>32</v>
      </c>
      <c r="B33" s="2">
        <v>94281</v>
      </c>
      <c r="C33" s="2" t="s">
        <v>6</v>
      </c>
      <c r="D33" s="2" t="s">
        <v>5</v>
      </c>
      <c r="E33" s="62" t="s">
        <v>31</v>
      </c>
      <c r="F33" s="89" t="s">
        <v>3</v>
      </c>
      <c r="G33" s="89">
        <f>'[3]MEMORIAL QUANT. CBUQ'!K47</f>
        <v>244</v>
      </c>
      <c r="H33" s="89">
        <v>37.49</v>
      </c>
      <c r="I33" s="89">
        <f t="shared" si="6"/>
        <v>45.351652999999999</v>
      </c>
      <c r="J33" s="26">
        <f t="shared" si="7"/>
        <v>9147.5600000000013</v>
      </c>
      <c r="K33" s="89">
        <f t="shared" si="8"/>
        <v>11065.803332</v>
      </c>
    </row>
    <row r="34" spans="1:11" ht="165" x14ac:dyDescent="0.25">
      <c r="A34" s="111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89" t="s">
        <v>25</v>
      </c>
      <c r="G34" s="89">
        <f>'[3]MEMORIAL QUANT. CBUQ'!K48</f>
        <v>16.103999999999999</v>
      </c>
      <c r="H34" s="89">
        <v>11.93</v>
      </c>
      <c r="I34" s="89">
        <f t="shared" si="6"/>
        <v>14.431721</v>
      </c>
      <c r="J34" s="26">
        <f t="shared" si="7"/>
        <v>192.12071999999998</v>
      </c>
      <c r="K34" s="89">
        <f t="shared" si="8"/>
        <v>232.408434984</v>
      </c>
    </row>
    <row r="35" spans="1:11" ht="60" x14ac:dyDescent="0.25">
      <c r="A35" s="111" t="s">
        <v>29</v>
      </c>
      <c r="B35" s="2">
        <v>94097</v>
      </c>
      <c r="C35" s="2" t="s">
        <v>6</v>
      </c>
      <c r="D35" s="2" t="s">
        <v>5</v>
      </c>
      <c r="E35" s="62" t="s">
        <v>28</v>
      </c>
      <c r="F35" s="89" t="s">
        <v>27</v>
      </c>
      <c r="G35" s="89">
        <f>'[3]MEMORIAL QUANT. CBUQ'!K49</f>
        <v>107.36</v>
      </c>
      <c r="H35" s="89">
        <v>4.5999999999999996</v>
      </c>
      <c r="I35" s="89">
        <f t="shared" si="6"/>
        <v>5.5646199999999997</v>
      </c>
      <c r="J35" s="26">
        <f t="shared" si="7"/>
        <v>493.85599999999994</v>
      </c>
      <c r="K35" s="89">
        <f t="shared" si="8"/>
        <v>597.41760319999992</v>
      </c>
    </row>
    <row r="36" spans="1:11" ht="45" x14ac:dyDescent="0.25">
      <c r="A36" s="111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89" t="s">
        <v>136</v>
      </c>
      <c r="G36" s="89">
        <f>'[3]MEMORIAL QUANT. CBUQ'!K50</f>
        <v>110.5137</v>
      </c>
      <c r="H36" s="89">
        <v>1.76</v>
      </c>
      <c r="I36" s="89">
        <f t="shared" si="6"/>
        <v>2.1290719999999999</v>
      </c>
      <c r="J36" s="26">
        <f t="shared" si="7"/>
        <v>194.50411199999999</v>
      </c>
      <c r="K36" s="89">
        <f t="shared" ref="K36:K48" si="9">G36*I36</f>
        <v>235.29162428639998</v>
      </c>
    </row>
    <row r="37" spans="1:11" ht="30" x14ac:dyDescent="0.25">
      <c r="A37" s="111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89" t="s">
        <v>3</v>
      </c>
      <c r="G37" s="89">
        <f>'[3]MEMORIAL QUANT. CBUQ'!K52</f>
        <v>0</v>
      </c>
      <c r="H37" s="89">
        <v>51.95</v>
      </c>
      <c r="I37" s="89">
        <f t="shared" si="6"/>
        <v>59.23339</v>
      </c>
      <c r="J37" s="26">
        <f t="shared" si="7"/>
        <v>0</v>
      </c>
      <c r="K37" s="89">
        <f t="shared" si="9"/>
        <v>0</v>
      </c>
    </row>
    <row r="38" spans="1:11" ht="165" x14ac:dyDescent="0.25">
      <c r="A38" s="111" t="s">
        <v>21</v>
      </c>
      <c r="B38" s="2">
        <v>90106</v>
      </c>
      <c r="C38" s="2" t="s">
        <v>6</v>
      </c>
      <c r="D38" s="2" t="s">
        <v>5</v>
      </c>
      <c r="E38" s="62" t="s">
        <v>156</v>
      </c>
      <c r="F38" s="89" t="s">
        <v>25</v>
      </c>
      <c r="G38" s="89">
        <f>'[3]MEMORIAL QUANT. CBUQ'!K53</f>
        <v>0</v>
      </c>
      <c r="H38" s="89">
        <v>10.220000000000001</v>
      </c>
      <c r="I38" s="89">
        <f t="shared" si="6"/>
        <v>12.363134000000001</v>
      </c>
      <c r="J38" s="26">
        <f t="shared" si="7"/>
        <v>0</v>
      </c>
      <c r="K38" s="89">
        <f t="shared" si="9"/>
        <v>0</v>
      </c>
    </row>
    <row r="39" spans="1:11" ht="60" x14ac:dyDescent="0.25">
      <c r="A39" s="111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89" t="s">
        <v>25</v>
      </c>
      <c r="G39" s="89">
        <f>'[3]MEMORIAL QUANT. CBUQ'!K54</f>
        <v>0</v>
      </c>
      <c r="H39" s="89">
        <v>4.5999999999999996</v>
      </c>
      <c r="I39" s="89">
        <f t="shared" si="6"/>
        <v>5.5646199999999997</v>
      </c>
      <c r="J39" s="26">
        <f t="shared" si="7"/>
        <v>0</v>
      </c>
      <c r="K39" s="89">
        <f t="shared" si="9"/>
        <v>0</v>
      </c>
    </row>
    <row r="40" spans="1:11" ht="99" customHeight="1" x14ac:dyDescent="0.25">
      <c r="A40" s="111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89" t="s">
        <v>25</v>
      </c>
      <c r="G40" s="89">
        <f>'[3]MEMORIAL QUANT. CBUQ'!K55</f>
        <v>0</v>
      </c>
      <c r="H40" s="89">
        <v>19.600000000000001</v>
      </c>
      <c r="I40" s="89">
        <f t="shared" si="6"/>
        <v>23.710120000000003</v>
      </c>
      <c r="J40" s="26">
        <f t="shared" si="7"/>
        <v>0</v>
      </c>
      <c r="K40" s="89">
        <f t="shared" si="9"/>
        <v>0</v>
      </c>
    </row>
    <row r="41" spans="1:11" ht="95.25" customHeight="1" x14ac:dyDescent="0.25">
      <c r="A41" s="111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89" t="s">
        <v>3</v>
      </c>
      <c r="G41" s="89">
        <f>'[3]MEMORIAL QUANT. CBUQ'!K56</f>
        <v>0</v>
      </c>
      <c r="H41" s="89">
        <v>37.54</v>
      </c>
      <c r="I41" s="89">
        <f t="shared" si="6"/>
        <v>45.412137999999999</v>
      </c>
      <c r="J41" s="26">
        <f t="shared" si="7"/>
        <v>0</v>
      </c>
      <c r="K41" s="89">
        <f t="shared" si="9"/>
        <v>0</v>
      </c>
    </row>
    <row r="42" spans="1:11" ht="45" x14ac:dyDescent="0.25">
      <c r="A42" s="111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26" t="s">
        <v>22</v>
      </c>
      <c r="G42" s="89">
        <f>'[3]MEMORIAL QUANT. CBUQ'!K57</f>
        <v>0</v>
      </c>
      <c r="H42" s="89">
        <v>1.76</v>
      </c>
      <c r="I42" s="89">
        <f t="shared" si="6"/>
        <v>2.1290719999999999</v>
      </c>
      <c r="J42" s="26">
        <f t="shared" si="7"/>
        <v>0</v>
      </c>
      <c r="K42" s="89">
        <f t="shared" si="9"/>
        <v>0</v>
      </c>
    </row>
    <row r="43" spans="1:11" ht="30" x14ac:dyDescent="0.25">
      <c r="A43" s="111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89" t="s">
        <v>3</v>
      </c>
      <c r="G43" s="89">
        <f>'[3]MEMORIAL QUANT. CBUQ'!K58</f>
        <v>0</v>
      </c>
      <c r="H43" s="89">
        <v>104.87</v>
      </c>
      <c r="I43" s="89">
        <f t="shared" si="6"/>
        <v>119.57277400000001</v>
      </c>
      <c r="J43" s="26">
        <f t="shared" si="7"/>
        <v>0</v>
      </c>
      <c r="K43" s="89">
        <f t="shared" si="9"/>
        <v>0</v>
      </c>
    </row>
    <row r="44" spans="1:11" ht="165" x14ac:dyDescent="0.25">
      <c r="A44" s="111" t="s">
        <v>7</v>
      </c>
      <c r="B44" s="2">
        <v>90106</v>
      </c>
      <c r="C44" s="2" t="s">
        <v>6</v>
      </c>
      <c r="D44" s="2" t="s">
        <v>5</v>
      </c>
      <c r="E44" s="63" t="s">
        <v>157</v>
      </c>
      <c r="F44" s="26" t="s">
        <v>25</v>
      </c>
      <c r="G44" s="89">
        <f>'[3]MEMORIAL QUANT. CBUQ'!K59</f>
        <v>0</v>
      </c>
      <c r="H44" s="89">
        <v>10.220000000000001</v>
      </c>
      <c r="I44" s="89">
        <f t="shared" si="6"/>
        <v>12.363134000000001</v>
      </c>
      <c r="J44" s="26">
        <f t="shared" si="7"/>
        <v>0</v>
      </c>
      <c r="K44" s="89">
        <f t="shared" si="9"/>
        <v>0</v>
      </c>
    </row>
    <row r="45" spans="1:11" ht="89.25" customHeight="1" x14ac:dyDescent="0.25">
      <c r="A45" s="111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89" t="s">
        <v>25</v>
      </c>
      <c r="G45" s="89">
        <f>'[3]MEMORIAL QUANT. CBUQ'!K60</f>
        <v>0</v>
      </c>
      <c r="H45" s="89">
        <v>4.5999999999999996</v>
      </c>
      <c r="I45" s="89">
        <f t="shared" si="6"/>
        <v>5.5646199999999997</v>
      </c>
      <c r="J45" s="26">
        <f t="shared" si="7"/>
        <v>0</v>
      </c>
      <c r="K45" s="89">
        <f t="shared" si="9"/>
        <v>0</v>
      </c>
    </row>
    <row r="46" spans="1:11" ht="89.25" customHeight="1" x14ac:dyDescent="0.25">
      <c r="A46" s="111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89" t="s">
        <v>25</v>
      </c>
      <c r="G46" s="89">
        <f>'[3]MEMORIAL QUANT. CBUQ'!K61</f>
        <v>0</v>
      </c>
      <c r="H46" s="89">
        <v>19.600000000000001</v>
      </c>
      <c r="I46" s="89">
        <f t="shared" si="6"/>
        <v>23.710120000000003</v>
      </c>
      <c r="J46" s="26">
        <f t="shared" si="7"/>
        <v>0</v>
      </c>
      <c r="K46" s="89">
        <f t="shared" si="9"/>
        <v>0</v>
      </c>
    </row>
    <row r="47" spans="1:11" ht="89.25" customHeight="1" x14ac:dyDescent="0.25">
      <c r="A47" s="111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89" t="s">
        <v>3</v>
      </c>
      <c r="G47" s="89">
        <f>'[3]MEMORIAL QUANT. CBUQ'!K62</f>
        <v>0</v>
      </c>
      <c r="H47" s="89">
        <v>54.41</v>
      </c>
      <c r="I47" s="89">
        <f t="shared" si="6"/>
        <v>65.819776999999988</v>
      </c>
      <c r="J47" s="26">
        <f t="shared" si="7"/>
        <v>0</v>
      </c>
      <c r="K47" s="89">
        <f t="shared" si="9"/>
        <v>0</v>
      </c>
    </row>
    <row r="48" spans="1:11" ht="45" x14ac:dyDescent="0.25">
      <c r="A48" s="111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26" t="s">
        <v>22</v>
      </c>
      <c r="G48" s="89">
        <f>'[3]MEMORIAL QUANT. CBUQ'!K63</f>
        <v>0</v>
      </c>
      <c r="H48" s="89">
        <v>1.76</v>
      </c>
      <c r="I48" s="89">
        <f t="shared" si="6"/>
        <v>2.1290719999999999</v>
      </c>
      <c r="J48" s="26">
        <f t="shared" si="7"/>
        <v>0</v>
      </c>
      <c r="K48" s="89">
        <f t="shared" si="9"/>
        <v>0</v>
      </c>
    </row>
    <row r="49" spans="1:11" ht="75" x14ac:dyDescent="0.25">
      <c r="A49" s="111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89" t="s">
        <v>14</v>
      </c>
      <c r="G49" s="89">
        <f>'[3]MEMORIAL QUANT. CBUQ'!K64</f>
        <v>0</v>
      </c>
      <c r="H49" s="89">
        <v>694.56</v>
      </c>
      <c r="I49" s="89">
        <f t="shared" si="6"/>
        <v>840.20923199999993</v>
      </c>
      <c r="J49" s="26">
        <f t="shared" si="7"/>
        <v>0</v>
      </c>
      <c r="K49" s="89">
        <f t="shared" si="8"/>
        <v>0</v>
      </c>
    </row>
    <row r="50" spans="1:11" ht="75" x14ac:dyDescent="0.25">
      <c r="A50" s="111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89" t="s">
        <v>14</v>
      </c>
      <c r="G50" s="89">
        <f>'[3]MEMORIAL QUANT. CBUQ'!K65</f>
        <v>0</v>
      </c>
      <c r="H50" s="89">
        <v>332.61</v>
      </c>
      <c r="I50" s="89">
        <f t="shared" si="6"/>
        <v>402.358317</v>
      </c>
      <c r="J50" s="26">
        <f t="shared" si="7"/>
        <v>0</v>
      </c>
      <c r="K50" s="89">
        <f t="shared" si="8"/>
        <v>0</v>
      </c>
    </row>
    <row r="51" spans="1:11" ht="60" x14ac:dyDescent="0.25">
      <c r="A51" s="111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89" t="s">
        <v>14</v>
      </c>
      <c r="G51" s="89">
        <f>'[3]MEMORIAL QUANT. CBUQ'!K66</f>
        <v>0</v>
      </c>
      <c r="H51" s="89">
        <v>431.62</v>
      </c>
      <c r="I51" s="89">
        <f t="shared" si="6"/>
        <v>492.13312400000001</v>
      </c>
      <c r="J51" s="26">
        <f t="shared" si="7"/>
        <v>0</v>
      </c>
      <c r="K51" s="89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4">
        <f>SUM(J32:J51)</f>
        <v>17687.200831999999</v>
      </c>
      <c r="K52" s="54">
        <f>SUM(K32:K51)</f>
        <v>21396.206846470399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02"/>
      <c r="J53" s="138">
        <f>J14+J21+J24+J30+J52</f>
        <v>47275.19722799999</v>
      </c>
      <c r="K53" s="139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02"/>
      <c r="J54" s="138">
        <f>K14+K21+K24+K30+K52</f>
        <v>57149.492264961598</v>
      </c>
      <c r="K54" s="139"/>
    </row>
  </sheetData>
  <sheetProtection algorithmName="SHA-512" hashValue="YpLgvlKCQBV/uqMe9pA/KLto8SuvTTnKcDPk0YlVoS5sCghtc+o7hFwkx/v4YJnKfDksa+GVIwZX+GA9Z76GLA==" saltValue="Ztlqnw09Y7YhWnrEjriVOg==" spinCount="100000" sheet="1" objects="1" scenarios="1"/>
  <autoFilter ref="A8:K54"/>
  <mergeCells count="15">
    <mergeCell ref="A7:K7"/>
    <mergeCell ref="A1:J1"/>
    <mergeCell ref="A2:K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topLeftCell="A49" zoomScale="115" zoomScaleNormal="100" zoomScaleSheetLayoutView="115" workbookViewId="0">
      <selection activeCell="F50" sqref="F50"/>
    </sheetView>
  </sheetViews>
  <sheetFormatPr defaultRowHeight="15" x14ac:dyDescent="0.25"/>
  <cols>
    <col min="1" max="1" width="9.140625" style="30"/>
    <col min="2" max="2" width="10.5703125" style="30" customWidth="1"/>
    <col min="3" max="3" width="9.140625" style="30"/>
    <col min="4" max="4" width="12.140625" style="30" customWidth="1"/>
    <col min="5" max="5" width="30.5703125" style="30" customWidth="1"/>
    <col min="6" max="6" width="6.7109375" style="30" customWidth="1"/>
    <col min="7" max="7" width="17.42578125" style="30" customWidth="1"/>
    <col min="8" max="8" width="14.42578125" style="30" customWidth="1"/>
    <col min="9" max="9" width="11.85546875" style="30" customWidth="1"/>
    <col min="10" max="11" width="14.42578125" style="30" customWidth="1"/>
    <col min="12" max="16384" width="9.140625" style="30"/>
  </cols>
  <sheetData>
    <row r="1" spans="1:13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113"/>
    </row>
    <row r="2" spans="1:13" ht="18.75" x14ac:dyDescent="0.25">
      <c r="A2" s="143" t="str">
        <f>'[3]CBUQ NÃO DESONERADA'!A2:K2</f>
        <v>PREFEITURA MUNICIPAL DE OURÉM</v>
      </c>
      <c r="B2" s="144"/>
      <c r="C2" s="144"/>
      <c r="D2" s="144"/>
      <c r="E2" s="144"/>
      <c r="F2" s="144"/>
      <c r="G2" s="144"/>
      <c r="H2" s="144"/>
      <c r="I2" s="144"/>
      <c r="J2" s="144"/>
      <c r="K2" s="104"/>
    </row>
    <row r="3" spans="1:13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3" ht="18.75" x14ac:dyDescent="0.25">
      <c r="A4" s="17"/>
      <c r="B4" s="109"/>
      <c r="C4" s="109"/>
      <c r="D4" s="109"/>
      <c r="E4" s="109"/>
      <c r="F4" s="109"/>
      <c r="G4" s="109"/>
      <c r="H4" s="109"/>
      <c r="I4" s="137" t="s">
        <v>68</v>
      </c>
      <c r="J4" s="137"/>
      <c r="K4" s="114">
        <v>14.02</v>
      </c>
    </row>
    <row r="5" spans="1:13" x14ac:dyDescent="0.25">
      <c r="A5" s="15" t="s">
        <v>105</v>
      </c>
      <c r="B5" s="14"/>
      <c r="C5" s="14"/>
      <c r="D5" s="14"/>
      <c r="E5" s="14"/>
      <c r="F5" s="14"/>
      <c r="G5" s="14"/>
      <c r="H5" s="37"/>
      <c r="I5" s="137" t="s">
        <v>66</v>
      </c>
      <c r="J5" s="137"/>
      <c r="K5" s="114">
        <v>27.03</v>
      </c>
    </row>
    <row r="6" spans="1:13" x14ac:dyDescent="0.25">
      <c r="A6" s="15"/>
      <c r="B6" s="14"/>
      <c r="C6" s="14"/>
      <c r="D6" s="14"/>
      <c r="E6" s="14"/>
      <c r="F6" s="14"/>
      <c r="G6" s="14"/>
      <c r="H6" s="37"/>
      <c r="I6" s="37"/>
      <c r="J6" s="103"/>
      <c r="K6" s="12"/>
    </row>
    <row r="7" spans="1:13" ht="18.75" x14ac:dyDescent="0.25">
      <c r="A7" s="134" t="str">
        <f>'[3]CBUQ NÃO DESONERADA'!A7:K7</f>
        <v>TV. 2 (Trecho: Entre Rua Hermenegildo Alves até a coordenada 1°32'2.10"S 47°6'16.42"O)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40"/>
    </row>
    <row r="8" spans="1:13" ht="51.75" x14ac:dyDescent="0.25">
      <c r="A8" s="102" t="s">
        <v>65</v>
      </c>
      <c r="B8" s="102" t="s">
        <v>64</v>
      </c>
      <c r="C8" s="102" t="s">
        <v>63</v>
      </c>
      <c r="D8" s="10" t="s">
        <v>62</v>
      </c>
      <c r="E8" s="102" t="s">
        <v>61</v>
      </c>
      <c r="F8" s="102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3" ht="21" customHeight="1" x14ac:dyDescent="0.25">
      <c r="A9" s="105">
        <v>1</v>
      </c>
      <c r="B9" s="41"/>
      <c r="C9" s="41"/>
      <c r="D9" s="41"/>
      <c r="E9" s="110" t="s">
        <v>55</v>
      </c>
      <c r="F9" s="42"/>
      <c r="G9" s="42"/>
      <c r="H9" s="43"/>
      <c r="I9" s="43"/>
      <c r="J9" s="55"/>
      <c r="K9" s="55"/>
    </row>
    <row r="10" spans="1:13" ht="30" x14ac:dyDescent="0.25">
      <c r="A10" s="44" t="s">
        <v>54</v>
      </c>
      <c r="B10" s="45">
        <v>72961</v>
      </c>
      <c r="C10" s="45" t="s">
        <v>6</v>
      </c>
      <c r="D10" s="45" t="s">
        <v>5</v>
      </c>
      <c r="E10" s="84" t="s">
        <v>53</v>
      </c>
      <c r="F10" s="44" t="s">
        <v>27</v>
      </c>
      <c r="G10" s="89">
        <f>'[3]MEMORIAL QUANT. CBUQ'!I9</f>
        <v>717.36</v>
      </c>
      <c r="H10" s="46">
        <v>1.2</v>
      </c>
      <c r="I10" s="46">
        <f>IF(D10="S",($K$5/100)*H10,($K$4/100)*H10)+H10</f>
        <v>1.5243599999999999</v>
      </c>
      <c r="J10" s="56">
        <f>G10*H10</f>
        <v>860.83199999999999</v>
      </c>
      <c r="K10" s="56">
        <f>I10*G10</f>
        <v>1093.5148896000001</v>
      </c>
    </row>
    <row r="11" spans="1:13" ht="90" x14ac:dyDescent="0.25">
      <c r="A11" s="44" t="s">
        <v>52</v>
      </c>
      <c r="B11" s="88">
        <v>96387</v>
      </c>
      <c r="C11" s="45" t="s">
        <v>6</v>
      </c>
      <c r="D11" s="45" t="s">
        <v>5</v>
      </c>
      <c r="E11" s="84" t="s">
        <v>51</v>
      </c>
      <c r="F11" s="44" t="s">
        <v>25</v>
      </c>
      <c r="G11" s="89">
        <f>'[3]MEMORIAL QUANT. CBUQ'!I10</f>
        <v>107.604</v>
      </c>
      <c r="H11" s="46">
        <v>6.23</v>
      </c>
      <c r="I11" s="46">
        <f t="shared" ref="I11:I13" si="0">IF(D11="S",($K$5/100)*H11,($K$4/100)*H11)+H11</f>
        <v>7.9139690000000007</v>
      </c>
      <c r="J11" s="56">
        <f t="shared" ref="J11:J13" si="1">G11*H11</f>
        <v>670.37292000000002</v>
      </c>
      <c r="K11" s="56">
        <f t="shared" ref="K11:K13" si="2">I11*G11</f>
        <v>851.57472027600011</v>
      </c>
    </row>
    <row r="12" spans="1:13" ht="60" x14ac:dyDescent="0.25">
      <c r="A12" s="44" t="s">
        <v>95</v>
      </c>
      <c r="B12" s="88" t="s">
        <v>97</v>
      </c>
      <c r="C12" s="45" t="s">
        <v>6</v>
      </c>
      <c r="D12" s="45" t="s">
        <v>5</v>
      </c>
      <c r="E12" s="84" t="s">
        <v>98</v>
      </c>
      <c r="F12" s="44" t="s">
        <v>25</v>
      </c>
      <c r="G12" s="89">
        <f>'[3]MEMORIAL QUANT. CBUQ'!I11</f>
        <v>107.604</v>
      </c>
      <c r="H12" s="46">
        <v>4.33</v>
      </c>
      <c r="I12" s="46">
        <f t="shared" si="0"/>
        <v>5.5003989999999998</v>
      </c>
      <c r="J12" s="56">
        <f t="shared" si="1"/>
        <v>465.92532</v>
      </c>
      <c r="K12" s="56">
        <f t="shared" si="2"/>
        <v>591.86493399599999</v>
      </c>
    </row>
    <row r="13" spans="1:13" ht="60" x14ac:dyDescent="0.25">
      <c r="A13" s="44" t="s">
        <v>96</v>
      </c>
      <c r="B13" s="48">
        <v>72838</v>
      </c>
      <c r="C13" s="45" t="s">
        <v>6</v>
      </c>
      <c r="D13" s="45" t="s">
        <v>5</v>
      </c>
      <c r="E13" s="63" t="s">
        <v>109</v>
      </c>
      <c r="F13" s="47" t="s">
        <v>99</v>
      </c>
      <c r="G13" s="89">
        <f>'[3]MEMORIAL QUANT. CBUQ'!I12</f>
        <v>475.17926399999999</v>
      </c>
      <c r="H13" s="46">
        <v>0.83</v>
      </c>
      <c r="I13" s="46">
        <f t="shared" si="0"/>
        <v>1.054349</v>
      </c>
      <c r="J13" s="56">
        <f t="shared" si="1"/>
        <v>394.39878911999995</v>
      </c>
      <c r="K13" s="56">
        <f t="shared" si="2"/>
        <v>501.00478181913599</v>
      </c>
    </row>
    <row r="14" spans="1:13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6">
        <f>SUM(J10:J13)</f>
        <v>2391.5290291199999</v>
      </c>
      <c r="K14" s="56">
        <f>SUM(K10:K13)</f>
        <v>3037.9593256911362</v>
      </c>
    </row>
    <row r="15" spans="1:13" ht="33" customHeight="1" x14ac:dyDescent="0.25">
      <c r="A15" s="105">
        <v>2</v>
      </c>
      <c r="B15" s="41"/>
      <c r="C15" s="41"/>
      <c r="D15" s="41"/>
      <c r="E15" s="110" t="s">
        <v>50</v>
      </c>
      <c r="F15" s="42"/>
      <c r="G15" s="42"/>
      <c r="H15" s="43"/>
      <c r="I15" s="43"/>
      <c r="J15" s="55"/>
      <c r="K15" s="55"/>
    </row>
    <row r="16" spans="1:13" ht="30" x14ac:dyDescent="0.25">
      <c r="A16" s="47" t="s">
        <v>49</v>
      </c>
      <c r="B16" s="48">
        <v>96401</v>
      </c>
      <c r="C16" s="48" t="s">
        <v>6</v>
      </c>
      <c r="D16" s="48" t="s">
        <v>5</v>
      </c>
      <c r="E16" s="85" t="s">
        <v>100</v>
      </c>
      <c r="F16" s="47" t="s">
        <v>27</v>
      </c>
      <c r="G16" s="26">
        <f>'[3]MEMORIAL QUANT. CBUQ'!H16</f>
        <v>610</v>
      </c>
      <c r="H16" s="49">
        <v>4.28</v>
      </c>
      <c r="I16" s="46">
        <f t="shared" ref="I16:I20" si="3">IF(D16="S",($K$5/100)*H16,($K$4/100)*H16)+H16</f>
        <v>5.4368840000000001</v>
      </c>
      <c r="J16" s="57">
        <f>G16*H16</f>
        <v>2610.8000000000002</v>
      </c>
      <c r="K16" s="56">
        <f>I16*G16</f>
        <v>3316.4992400000001</v>
      </c>
    </row>
    <row r="17" spans="1:11" ht="75" x14ac:dyDescent="0.25">
      <c r="A17" s="47" t="s">
        <v>48</v>
      </c>
      <c r="B17" s="48">
        <v>72840</v>
      </c>
      <c r="C17" s="48" t="s">
        <v>6</v>
      </c>
      <c r="D17" s="48" t="s">
        <v>5</v>
      </c>
      <c r="E17" s="63" t="s">
        <v>145</v>
      </c>
      <c r="F17" s="47" t="s">
        <v>99</v>
      </c>
      <c r="G17" s="26">
        <f>'[3]MEMORIAL QUANT. CBUQ'!H17</f>
        <v>52.704000000000001</v>
      </c>
      <c r="H17" s="49">
        <v>0.56000000000000005</v>
      </c>
      <c r="I17" s="46">
        <f t="shared" si="3"/>
        <v>0.711368</v>
      </c>
      <c r="J17" s="57">
        <f>G17*H17</f>
        <v>29.514240000000004</v>
      </c>
      <c r="K17" s="56">
        <f>I17*G17</f>
        <v>37.491939072000001</v>
      </c>
    </row>
    <row r="18" spans="1:11" ht="75" x14ac:dyDescent="0.25">
      <c r="A18" s="44" t="s">
        <v>47</v>
      </c>
      <c r="B18" s="45">
        <v>95996</v>
      </c>
      <c r="C18" s="45" t="s">
        <v>6</v>
      </c>
      <c r="D18" s="45" t="s">
        <v>5</v>
      </c>
      <c r="E18" s="84" t="s">
        <v>46</v>
      </c>
      <c r="F18" s="44" t="s">
        <v>25</v>
      </c>
      <c r="G18" s="89">
        <f>'[3]MEMORIAL QUANT. CBUQ'!H18</f>
        <v>30.5</v>
      </c>
      <c r="H18" s="46">
        <v>641.91</v>
      </c>
      <c r="I18" s="46">
        <f t="shared" si="3"/>
        <v>815.418273</v>
      </c>
      <c r="J18" s="57">
        <f>G18*H18</f>
        <v>19578.254999999997</v>
      </c>
      <c r="K18" s="56">
        <f>I18*G18</f>
        <v>24870.257326499999</v>
      </c>
    </row>
    <row r="19" spans="1:11" ht="60" x14ac:dyDescent="0.25">
      <c r="A19" s="44" t="s">
        <v>45</v>
      </c>
      <c r="B19" s="48">
        <v>95303</v>
      </c>
      <c r="C19" s="48" t="s">
        <v>6</v>
      </c>
      <c r="D19" s="48" t="s">
        <v>5</v>
      </c>
      <c r="E19" s="85" t="s">
        <v>44</v>
      </c>
      <c r="F19" s="47" t="s">
        <v>22</v>
      </c>
      <c r="G19" s="89">
        <f>'[3]MEMORIAL QUANT. CBUQ'!H19</f>
        <v>2196</v>
      </c>
      <c r="H19" s="46">
        <v>0.95</v>
      </c>
      <c r="I19" s="46">
        <f t="shared" si="3"/>
        <v>1.206785</v>
      </c>
      <c r="J19" s="57">
        <f>G19*H19</f>
        <v>2086.1999999999998</v>
      </c>
      <c r="K19" s="56">
        <f>I19*G19</f>
        <v>2650.0998599999998</v>
      </c>
    </row>
    <row r="20" spans="1:11" ht="45" x14ac:dyDescent="0.25">
      <c r="A20" s="44" t="s">
        <v>43</v>
      </c>
      <c r="B20" s="45">
        <v>94963</v>
      </c>
      <c r="C20" s="45" t="s">
        <v>6</v>
      </c>
      <c r="D20" s="45" t="s">
        <v>5</v>
      </c>
      <c r="E20" s="93" t="s">
        <v>146</v>
      </c>
      <c r="F20" s="44" t="s">
        <v>25</v>
      </c>
      <c r="G20" s="89">
        <f>'[3]MEMORIAL QUANT. CBUQ'!G22:H22</f>
        <v>0.42336000000000001</v>
      </c>
      <c r="H20" s="50">
        <v>339.24</v>
      </c>
      <c r="I20" s="46">
        <f t="shared" si="3"/>
        <v>430.93657200000001</v>
      </c>
      <c r="J20" s="57">
        <f>G20*H20</f>
        <v>143.6206464</v>
      </c>
      <c r="K20" s="56">
        <f>I20*G20</f>
        <v>182.44130712192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6">
        <f>SUM(J16:J20)</f>
        <v>24448.389886399997</v>
      </c>
      <c r="K21" s="56">
        <f>SUM(K16:K20)</f>
        <v>31056.789672693918</v>
      </c>
    </row>
    <row r="22" spans="1:11" ht="15" customHeight="1" x14ac:dyDescent="0.25">
      <c r="A22" s="105">
        <v>3</v>
      </c>
      <c r="B22" s="41"/>
      <c r="C22" s="41"/>
      <c r="D22" s="41"/>
      <c r="E22" s="110" t="s">
        <v>42</v>
      </c>
      <c r="F22" s="42"/>
      <c r="G22" s="42"/>
      <c r="H22" s="43"/>
      <c r="I22" s="43"/>
      <c r="J22" s="55"/>
      <c r="K22" s="55"/>
    </row>
    <row r="23" spans="1:11" ht="105" x14ac:dyDescent="0.25">
      <c r="A23" s="44" t="s">
        <v>41</v>
      </c>
      <c r="B23" s="45">
        <v>94996</v>
      </c>
      <c r="C23" s="45" t="s">
        <v>6</v>
      </c>
      <c r="D23" s="45" t="s">
        <v>5</v>
      </c>
      <c r="E23" s="62" t="s">
        <v>113</v>
      </c>
      <c r="F23" s="44" t="s">
        <v>27</v>
      </c>
      <c r="G23" s="89">
        <f>'[3]MEMORIAL QUANT. CBUQ'!I26</f>
        <v>8.16</v>
      </c>
      <c r="H23" s="46">
        <v>80.97</v>
      </c>
      <c r="I23" s="46">
        <f t="shared" ref="I23" si="4">IF(D23="S",($K$5/100)*H23,($K$4/100)*H23)+H23</f>
        <v>102.856191</v>
      </c>
      <c r="J23" s="56">
        <f>G23*H23</f>
        <v>660.71519999999998</v>
      </c>
      <c r="K23" s="56">
        <f>G23*I23</f>
        <v>839.30651855999997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6">
        <f>J23</f>
        <v>660.71519999999998</v>
      </c>
      <c r="K24" s="56">
        <f>K23</f>
        <v>839.30651855999997</v>
      </c>
    </row>
    <row r="25" spans="1:11" ht="21" customHeight="1" x14ac:dyDescent="0.25">
      <c r="A25" s="105">
        <v>4</v>
      </c>
      <c r="B25" s="110"/>
      <c r="C25" s="110"/>
      <c r="D25" s="110"/>
      <c r="E25" s="110" t="s">
        <v>40</v>
      </c>
      <c r="F25" s="42"/>
      <c r="G25" s="42"/>
      <c r="H25" s="43"/>
      <c r="I25" s="43"/>
      <c r="J25" s="55"/>
      <c r="K25" s="55"/>
    </row>
    <row r="26" spans="1:11" ht="75" x14ac:dyDescent="0.25">
      <c r="A26" s="44" t="s">
        <v>39</v>
      </c>
      <c r="B26" s="45">
        <v>72947</v>
      </c>
      <c r="C26" s="45" t="s">
        <v>6</v>
      </c>
      <c r="D26" s="45" t="s">
        <v>5</v>
      </c>
      <c r="E26" s="62" t="s">
        <v>147</v>
      </c>
      <c r="F26" s="44" t="s">
        <v>27</v>
      </c>
      <c r="G26" s="89">
        <f>SUM('[3]MEMORIAL QUANT. CBUQ'!G30:G31)</f>
        <v>54.24</v>
      </c>
      <c r="H26" s="46">
        <v>24.57</v>
      </c>
      <c r="I26" s="46">
        <f t="shared" ref="I26:I29" si="5">IF(D26="S",($K$5/100)*H26,($K$4/100)*H26)+H26</f>
        <v>31.211271</v>
      </c>
      <c r="J26" s="56">
        <f>G26*H26</f>
        <v>1332.6768</v>
      </c>
      <c r="K26" s="56">
        <f>I26*G26</f>
        <v>1692.8993390400001</v>
      </c>
    </row>
    <row r="27" spans="1:11" ht="45" x14ac:dyDescent="0.25">
      <c r="A27" s="111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'[3]MEMORIAL QUANT. CBUQ'!G32</f>
        <v>11.999999999999998</v>
      </c>
      <c r="H27" s="46">
        <v>6.67</v>
      </c>
      <c r="I27" s="46">
        <f t="shared" si="5"/>
        <v>7.6051339999999996</v>
      </c>
      <c r="J27" s="56">
        <f>G27*H27</f>
        <v>80.039999999999992</v>
      </c>
      <c r="K27" s="56">
        <f>I27*G27</f>
        <v>91.261607999999981</v>
      </c>
    </row>
    <row r="28" spans="1:11" ht="30" x14ac:dyDescent="0.25">
      <c r="A28" s="44" t="s">
        <v>37</v>
      </c>
      <c r="B28" s="45">
        <v>34723</v>
      </c>
      <c r="C28" s="45" t="s">
        <v>6</v>
      </c>
      <c r="D28" s="45" t="s">
        <v>10</v>
      </c>
      <c r="E28" s="84" t="s">
        <v>36</v>
      </c>
      <c r="F28" s="44" t="s">
        <v>27</v>
      </c>
      <c r="G28" s="89">
        <f>SUM('[3]MEMORIAL QUANT. CBUQ'!G35:G38)</f>
        <v>0.55000000000000004</v>
      </c>
      <c r="H28" s="46">
        <v>519.75</v>
      </c>
      <c r="I28" s="46">
        <f t="shared" si="5"/>
        <v>592.61895000000004</v>
      </c>
      <c r="J28" s="56">
        <f>G28*H28</f>
        <v>285.86250000000001</v>
      </c>
      <c r="K28" s="56">
        <f>I28*G28</f>
        <v>325.94042250000007</v>
      </c>
    </row>
    <row r="29" spans="1:11" ht="60" x14ac:dyDescent="0.25">
      <c r="A29" s="65" t="s">
        <v>132</v>
      </c>
      <c r="B29" s="45">
        <v>21013</v>
      </c>
      <c r="C29" s="67" t="s">
        <v>6</v>
      </c>
      <c r="D29" s="67" t="s">
        <v>10</v>
      </c>
      <c r="E29" s="92" t="s">
        <v>153</v>
      </c>
      <c r="F29" s="65" t="s">
        <v>3</v>
      </c>
      <c r="G29" s="89">
        <f>'[3]MEMORIAL QUANT. CBUQ'!G41</f>
        <v>8.3999999999999986</v>
      </c>
      <c r="H29" s="46">
        <v>33.31</v>
      </c>
      <c r="I29" s="46">
        <f t="shared" si="5"/>
        <v>37.980062000000004</v>
      </c>
      <c r="J29" s="56">
        <f>G29*H29</f>
        <v>279.80399999999997</v>
      </c>
      <c r="K29" s="56">
        <f>G29*I29</f>
        <v>319.03252079999999</v>
      </c>
    </row>
    <row r="30" spans="1:11" ht="15.75" customHeight="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6">
        <f>SUM(J26:J29)</f>
        <v>1978.3833</v>
      </c>
      <c r="K30" s="56">
        <f>SUM(K26:K29)</f>
        <v>2429.1338903400001</v>
      </c>
    </row>
    <row r="31" spans="1:11" x14ac:dyDescent="0.25">
      <c r="A31" s="105">
        <v>5</v>
      </c>
      <c r="B31" s="41"/>
      <c r="C31" s="41"/>
      <c r="D31" s="41"/>
      <c r="E31" s="110" t="s">
        <v>35</v>
      </c>
      <c r="F31" s="42"/>
      <c r="G31" s="42"/>
      <c r="H31" s="43"/>
      <c r="I31" s="43"/>
      <c r="J31" s="55"/>
      <c r="K31" s="55"/>
    </row>
    <row r="32" spans="1:11" ht="60" x14ac:dyDescent="0.25">
      <c r="A32" s="47" t="s">
        <v>34</v>
      </c>
      <c r="B32" s="45">
        <v>94265</v>
      </c>
      <c r="C32" s="45" t="s">
        <v>6</v>
      </c>
      <c r="D32" s="48" t="s">
        <v>5</v>
      </c>
      <c r="E32" s="84" t="s">
        <v>33</v>
      </c>
      <c r="F32" s="47" t="s">
        <v>3</v>
      </c>
      <c r="G32" s="26">
        <f>'[3]MEMORIAL QUANT. CBUQ'!K46</f>
        <v>244</v>
      </c>
      <c r="H32" s="49">
        <v>30.08</v>
      </c>
      <c r="I32" s="46">
        <f t="shared" ref="I32:I51" si="6">IF(D32="S",($K$5/100)*H32,($K$4/100)*H32)+H32</f>
        <v>38.210623999999996</v>
      </c>
      <c r="J32" s="57">
        <f t="shared" ref="J32:J51" si="7">G32*H32</f>
        <v>7339.5199999999995</v>
      </c>
      <c r="K32" s="56">
        <f t="shared" ref="K32:K51" si="8">I32*G32</f>
        <v>9323.3922559999992</v>
      </c>
    </row>
    <row r="33" spans="1:11" ht="60" x14ac:dyDescent="0.25">
      <c r="A33" s="44" t="s">
        <v>32</v>
      </c>
      <c r="B33" s="45">
        <v>94281</v>
      </c>
      <c r="C33" s="45" t="s">
        <v>6</v>
      </c>
      <c r="D33" s="45" t="s">
        <v>5</v>
      </c>
      <c r="E33" s="84" t="s">
        <v>31</v>
      </c>
      <c r="F33" s="44" t="s">
        <v>3</v>
      </c>
      <c r="G33" s="89">
        <f>'[3]MEMORIAL QUANT. CBUQ'!K47</f>
        <v>244</v>
      </c>
      <c r="H33" s="46">
        <v>35.81</v>
      </c>
      <c r="I33" s="46">
        <f t="shared" si="6"/>
        <v>45.489443000000001</v>
      </c>
      <c r="J33" s="57">
        <f t="shared" si="7"/>
        <v>8737.6400000000012</v>
      </c>
      <c r="K33" s="56">
        <f t="shared" si="8"/>
        <v>11099.424092000001</v>
      </c>
    </row>
    <row r="34" spans="1:11" ht="165" x14ac:dyDescent="0.25">
      <c r="A34" s="111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44" t="s">
        <v>25</v>
      </c>
      <c r="G34" s="89">
        <f>'[3]MEMORIAL QUANT. CBUQ'!K48</f>
        <v>16.103999999999999</v>
      </c>
      <c r="H34" s="46">
        <v>11.38</v>
      </c>
      <c r="I34" s="46">
        <f t="shared" si="6"/>
        <v>14.456014000000001</v>
      </c>
      <c r="J34" s="57">
        <f t="shared" si="7"/>
        <v>183.26352</v>
      </c>
      <c r="K34" s="56">
        <f t="shared" si="8"/>
        <v>232.79964945600003</v>
      </c>
    </row>
    <row r="35" spans="1:11" ht="60" x14ac:dyDescent="0.25">
      <c r="A35" s="44" t="s">
        <v>29</v>
      </c>
      <c r="B35" s="45">
        <v>94097</v>
      </c>
      <c r="C35" s="45" t="s">
        <v>6</v>
      </c>
      <c r="D35" s="45" t="s">
        <v>5</v>
      </c>
      <c r="E35" s="84" t="s">
        <v>28</v>
      </c>
      <c r="F35" s="44" t="s">
        <v>27</v>
      </c>
      <c r="G35" s="89">
        <f>'[3]MEMORIAL QUANT. CBUQ'!K49</f>
        <v>107.36</v>
      </c>
      <c r="H35" s="46">
        <v>4.1500000000000004</v>
      </c>
      <c r="I35" s="46">
        <f t="shared" si="6"/>
        <v>5.2717450000000001</v>
      </c>
      <c r="J35" s="57">
        <f t="shared" si="7"/>
        <v>445.54400000000004</v>
      </c>
      <c r="K35" s="56">
        <f t="shared" si="8"/>
        <v>565.97454319999997</v>
      </c>
    </row>
    <row r="36" spans="1:11" ht="45" x14ac:dyDescent="0.25">
      <c r="A36" s="65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111" t="s">
        <v>136</v>
      </c>
      <c r="G36" s="89">
        <f>'[3]MEMORIAL QUANT. CBUQ'!K50</f>
        <v>110.5137</v>
      </c>
      <c r="H36" s="46">
        <v>1.74</v>
      </c>
      <c r="I36" s="46">
        <f t="shared" si="6"/>
        <v>2.2103220000000001</v>
      </c>
      <c r="J36" s="57">
        <f t="shared" si="7"/>
        <v>192.29383799999999</v>
      </c>
      <c r="K36" s="56">
        <f t="shared" si="8"/>
        <v>244.2708624114</v>
      </c>
    </row>
    <row r="37" spans="1:11" ht="30" x14ac:dyDescent="0.25">
      <c r="A37" s="111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111" t="s">
        <v>3</v>
      </c>
      <c r="G37" s="89">
        <f>'[3]MEMORIAL QUANT. CBUQ'!K52</f>
        <v>0</v>
      </c>
      <c r="H37" s="46">
        <v>51.95</v>
      </c>
      <c r="I37" s="46">
        <f t="shared" si="6"/>
        <v>59.23339</v>
      </c>
      <c r="J37" s="57">
        <f t="shared" si="7"/>
        <v>0</v>
      </c>
      <c r="K37" s="56">
        <f t="shared" si="8"/>
        <v>0</v>
      </c>
    </row>
    <row r="38" spans="1:11" ht="165" x14ac:dyDescent="0.25">
      <c r="A38" s="111" t="s">
        <v>21</v>
      </c>
      <c r="B38" s="2">
        <v>90106</v>
      </c>
      <c r="C38" s="2" t="s">
        <v>6</v>
      </c>
      <c r="D38" s="2" t="s">
        <v>5</v>
      </c>
      <c r="E38" s="62" t="s">
        <v>152</v>
      </c>
      <c r="F38" s="111" t="s">
        <v>25</v>
      </c>
      <c r="G38" s="89">
        <f>'[3]MEMORIAL QUANT. CBUQ'!K53</f>
        <v>0</v>
      </c>
      <c r="H38" s="91">
        <v>9.73</v>
      </c>
      <c r="I38" s="46">
        <f t="shared" si="6"/>
        <v>12.360019000000001</v>
      </c>
      <c r="J38" s="57">
        <f t="shared" si="7"/>
        <v>0</v>
      </c>
      <c r="K38" s="56">
        <f t="shared" si="8"/>
        <v>0</v>
      </c>
    </row>
    <row r="39" spans="1:11" ht="60" x14ac:dyDescent="0.25">
      <c r="A39" s="111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111" t="s">
        <v>25</v>
      </c>
      <c r="G39" s="89">
        <f>'[3]MEMORIAL QUANT. CBUQ'!K54</f>
        <v>0</v>
      </c>
      <c r="H39" s="46">
        <v>4.1500000000000004</v>
      </c>
      <c r="I39" s="46">
        <f t="shared" si="6"/>
        <v>5.2717450000000001</v>
      </c>
      <c r="J39" s="57">
        <f t="shared" si="7"/>
        <v>0</v>
      </c>
      <c r="K39" s="56">
        <f t="shared" si="8"/>
        <v>0</v>
      </c>
    </row>
    <row r="40" spans="1:11" ht="90" x14ac:dyDescent="0.25">
      <c r="A40" s="111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111" t="s">
        <v>25</v>
      </c>
      <c r="G40" s="89">
        <f>'[3]MEMORIAL QUANT. CBUQ'!K55</f>
        <v>0</v>
      </c>
      <c r="H40" s="46">
        <v>18.149999999999999</v>
      </c>
      <c r="I40" s="46">
        <f t="shared" si="6"/>
        <v>23.055944999999998</v>
      </c>
      <c r="J40" s="57">
        <f t="shared" si="7"/>
        <v>0</v>
      </c>
      <c r="K40" s="56">
        <f t="shared" si="8"/>
        <v>0</v>
      </c>
    </row>
    <row r="41" spans="1:11" ht="90" x14ac:dyDescent="0.25">
      <c r="A41" s="111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111" t="s">
        <v>3</v>
      </c>
      <c r="G41" s="89">
        <f>'[3]MEMORIAL QUANT. CBUQ'!K56</f>
        <v>0</v>
      </c>
      <c r="H41" s="46">
        <v>35.08</v>
      </c>
      <c r="I41" s="46">
        <f t="shared" si="6"/>
        <v>44.562123999999997</v>
      </c>
      <c r="J41" s="57">
        <f t="shared" si="7"/>
        <v>0</v>
      </c>
      <c r="K41" s="56">
        <f t="shared" si="8"/>
        <v>0</v>
      </c>
    </row>
    <row r="42" spans="1:11" ht="45" x14ac:dyDescent="0.25">
      <c r="A42" s="111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3" t="s">
        <v>22</v>
      </c>
      <c r="G42" s="89">
        <f>'[3]MEMORIAL QUANT. CBUQ'!K57</f>
        <v>0</v>
      </c>
      <c r="H42" s="46">
        <v>1.74</v>
      </c>
      <c r="I42" s="46">
        <f t="shared" si="6"/>
        <v>2.2103220000000001</v>
      </c>
      <c r="J42" s="57">
        <f t="shared" si="7"/>
        <v>0</v>
      </c>
      <c r="K42" s="56">
        <f t="shared" si="8"/>
        <v>0</v>
      </c>
    </row>
    <row r="43" spans="1:11" ht="30" x14ac:dyDescent="0.25">
      <c r="A43" s="111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111" t="s">
        <v>3</v>
      </c>
      <c r="G43" s="89">
        <f>'[3]MEMORIAL QUANT. CBUQ'!K58</f>
        <v>0</v>
      </c>
      <c r="H43" s="46">
        <v>104.87</v>
      </c>
      <c r="I43" s="46">
        <f t="shared" si="6"/>
        <v>119.57277400000001</v>
      </c>
      <c r="J43" s="57">
        <f t="shared" si="7"/>
        <v>0</v>
      </c>
      <c r="K43" s="56">
        <f t="shared" si="8"/>
        <v>0</v>
      </c>
    </row>
    <row r="44" spans="1:11" ht="165" x14ac:dyDescent="0.25">
      <c r="A44" s="111" t="s">
        <v>7</v>
      </c>
      <c r="B44" s="2">
        <v>90106</v>
      </c>
      <c r="C44" s="2" t="s">
        <v>6</v>
      </c>
      <c r="D44" s="2" t="s">
        <v>5</v>
      </c>
      <c r="E44" s="63" t="s">
        <v>152</v>
      </c>
      <c r="F44" s="3" t="s">
        <v>25</v>
      </c>
      <c r="G44" s="89">
        <f>'[3]MEMORIAL QUANT. CBUQ'!K59</f>
        <v>0</v>
      </c>
      <c r="H44" s="91">
        <v>9.73</v>
      </c>
      <c r="I44" s="46">
        <f t="shared" si="6"/>
        <v>12.360019000000001</v>
      </c>
      <c r="J44" s="57">
        <f t="shared" si="7"/>
        <v>0</v>
      </c>
      <c r="K44" s="56">
        <f t="shared" si="8"/>
        <v>0</v>
      </c>
    </row>
    <row r="45" spans="1:11" ht="60" x14ac:dyDescent="0.25">
      <c r="A45" s="111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111" t="s">
        <v>25</v>
      </c>
      <c r="G45" s="89">
        <f>'[3]MEMORIAL QUANT. CBUQ'!K60</f>
        <v>0</v>
      </c>
      <c r="H45" s="46">
        <v>4.1500000000000004</v>
      </c>
      <c r="I45" s="46">
        <f t="shared" si="6"/>
        <v>5.2717450000000001</v>
      </c>
      <c r="J45" s="57">
        <f t="shared" si="7"/>
        <v>0</v>
      </c>
      <c r="K45" s="56">
        <f t="shared" si="8"/>
        <v>0</v>
      </c>
    </row>
    <row r="46" spans="1:11" ht="90" x14ac:dyDescent="0.25">
      <c r="A46" s="111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111" t="s">
        <v>25</v>
      </c>
      <c r="G46" s="89">
        <f>'[3]MEMORIAL QUANT. CBUQ'!K61</f>
        <v>0</v>
      </c>
      <c r="H46" s="46">
        <v>18.149999999999999</v>
      </c>
      <c r="I46" s="46">
        <f t="shared" si="6"/>
        <v>23.055944999999998</v>
      </c>
      <c r="J46" s="57">
        <f t="shared" si="7"/>
        <v>0</v>
      </c>
      <c r="K46" s="56">
        <f t="shared" si="8"/>
        <v>0</v>
      </c>
    </row>
    <row r="47" spans="1:11" ht="90" x14ac:dyDescent="0.25">
      <c r="A47" s="111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111" t="s">
        <v>3</v>
      </c>
      <c r="G47" s="89">
        <f>'[3]MEMORIAL QUANT. CBUQ'!K62</f>
        <v>0</v>
      </c>
      <c r="H47" s="46">
        <v>50.87</v>
      </c>
      <c r="I47" s="46">
        <f t="shared" si="6"/>
        <v>64.620160999999996</v>
      </c>
      <c r="J47" s="57">
        <f t="shared" si="7"/>
        <v>0</v>
      </c>
      <c r="K47" s="56">
        <f t="shared" si="8"/>
        <v>0</v>
      </c>
    </row>
    <row r="48" spans="1:11" ht="45" x14ac:dyDescent="0.25">
      <c r="A48" s="111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3" t="s">
        <v>22</v>
      </c>
      <c r="G48" s="89">
        <f>'[3]MEMORIAL QUANT. CBUQ'!K63</f>
        <v>0</v>
      </c>
      <c r="H48" s="46">
        <v>1.74</v>
      </c>
      <c r="I48" s="46">
        <f t="shared" si="6"/>
        <v>2.2103220000000001</v>
      </c>
      <c r="J48" s="57">
        <f t="shared" si="7"/>
        <v>0</v>
      </c>
      <c r="K48" s="56">
        <f t="shared" si="8"/>
        <v>0</v>
      </c>
    </row>
    <row r="49" spans="1:11" ht="75" x14ac:dyDescent="0.25">
      <c r="A49" s="111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111" t="s">
        <v>14</v>
      </c>
      <c r="G49" s="89">
        <f>'[3]MEMORIAL QUANT. CBUQ'!K64</f>
        <v>0</v>
      </c>
      <c r="H49" s="46">
        <v>647.98</v>
      </c>
      <c r="I49" s="46">
        <f t="shared" si="6"/>
        <v>823.12899400000003</v>
      </c>
      <c r="J49" s="57">
        <f t="shared" si="7"/>
        <v>0</v>
      </c>
      <c r="K49" s="56">
        <f t="shared" si="8"/>
        <v>0</v>
      </c>
    </row>
    <row r="50" spans="1:11" ht="75" x14ac:dyDescent="0.25">
      <c r="A50" s="111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111" t="s">
        <v>14</v>
      </c>
      <c r="G50" s="89">
        <f>'[3]MEMORIAL QUANT. CBUQ'!K65</f>
        <v>0</v>
      </c>
      <c r="H50" s="46">
        <v>319.32</v>
      </c>
      <c r="I50" s="46">
        <f t="shared" si="6"/>
        <v>405.63219600000002</v>
      </c>
      <c r="J50" s="57">
        <f t="shared" si="7"/>
        <v>0</v>
      </c>
      <c r="K50" s="56">
        <f t="shared" si="8"/>
        <v>0</v>
      </c>
    </row>
    <row r="51" spans="1:11" ht="60" x14ac:dyDescent="0.25">
      <c r="A51" s="111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111" t="s">
        <v>14</v>
      </c>
      <c r="G51" s="89">
        <f>'[3]MEMORIAL QUANT. CBUQ'!K66</f>
        <v>0</v>
      </c>
      <c r="H51" s="46">
        <v>431.62</v>
      </c>
      <c r="I51" s="46">
        <f t="shared" si="6"/>
        <v>492.13312400000001</v>
      </c>
      <c r="J51" s="57">
        <f t="shared" si="7"/>
        <v>0</v>
      </c>
      <c r="K51" s="56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6">
        <f>SUM(J32:J51)</f>
        <v>16898.261358000003</v>
      </c>
      <c r="K52" s="56">
        <f>SUM(K32:K51)</f>
        <v>21465.861403067396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02"/>
      <c r="J53" s="146">
        <f>J14+J21+J24+J30+J52</f>
        <v>46377.278773519996</v>
      </c>
      <c r="K53" s="147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02"/>
      <c r="J54" s="146">
        <f>K14+K21+K24+K30+K52</f>
        <v>58829.050810352448</v>
      </c>
      <c r="K54" s="147"/>
    </row>
  </sheetData>
  <sheetProtection algorithmName="SHA-512" hashValue="nHw0yo6ia+qp+Lmoni3YecgF857AxpmHteF4oDfs+z6YxBZ9hUA8T666nmZeYkXJaii9CAFivqz6r/rQyaFhJQ==" saltValue="9Kg/il7dCzzY9yQriWRhBQ==" spinCount="100000" sheet="1" objects="1" scenarios="1"/>
  <autoFilter ref="A8:K54"/>
  <mergeCells count="15">
    <mergeCell ref="A7:K7"/>
    <mergeCell ref="A1:J1"/>
    <mergeCell ref="A2:J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6"/>
  <sheetViews>
    <sheetView view="pageBreakPreview" zoomScale="85" zoomScaleNormal="100" zoomScaleSheetLayoutView="85" workbookViewId="0">
      <selection activeCell="A5" sqref="A5:L5"/>
    </sheetView>
  </sheetViews>
  <sheetFormatPr defaultRowHeight="15" x14ac:dyDescent="0.25"/>
  <cols>
    <col min="2" max="2" width="25.85546875" style="99" customWidth="1"/>
    <col min="3" max="3" width="13.5703125" customWidth="1"/>
    <col min="4" max="4" width="18.140625" customWidth="1"/>
    <col min="5" max="5" width="23" customWidth="1"/>
    <col min="6" max="6" width="14.140625" customWidth="1"/>
    <col min="7" max="8" width="12.85546875" customWidth="1"/>
    <col min="9" max="9" width="14" customWidth="1"/>
    <col min="10" max="10" width="17.42578125" customWidth="1"/>
    <col min="16" max="16" width="10" bestFit="1" customWidth="1"/>
  </cols>
  <sheetData>
    <row r="1" spans="1:13" ht="18.75" x14ac:dyDescent="0.25">
      <c r="A1" s="171" t="s">
        <v>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2"/>
    </row>
    <row r="2" spans="1:13" ht="18.75" x14ac:dyDescent="0.25">
      <c r="A2" s="144" t="s">
        <v>166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1:13" ht="18.75" x14ac:dyDescent="0.25">
      <c r="A3" s="144" t="s">
        <v>169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1:13" x14ac:dyDescent="0.25">
      <c r="A4" s="13"/>
      <c r="B4" s="98"/>
      <c r="C4" s="13"/>
      <c r="D4" s="13"/>
      <c r="E4" s="13"/>
      <c r="F4" s="13"/>
      <c r="G4" s="13"/>
      <c r="H4" s="13"/>
      <c r="I4" s="13"/>
      <c r="J4" s="13"/>
      <c r="K4" s="13"/>
      <c r="L4" s="68"/>
    </row>
    <row r="5" spans="1:13" ht="18.75" x14ac:dyDescent="0.25">
      <c r="A5" s="173" t="str">
        <f>'[3]CBUQ NÃO DESONERADA'!A7:K7</f>
        <v>TV. 2 (Trecho: Entre Rua Hermenegildo Alves até a coordenada 1°32'2.10"S 47°6'16.42"O)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4"/>
    </row>
    <row r="6" spans="1:13" x14ac:dyDescent="0.25">
      <c r="A6" s="105" t="s">
        <v>93</v>
      </c>
      <c r="B6" s="182" t="s">
        <v>55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24"/>
    </row>
    <row r="7" spans="1:13" ht="45" x14ac:dyDescent="0.25">
      <c r="A7" s="183" t="s">
        <v>65</v>
      </c>
      <c r="B7" s="184" t="s">
        <v>61</v>
      </c>
      <c r="C7" s="112" t="s">
        <v>85</v>
      </c>
      <c r="D7" s="112" t="s">
        <v>84</v>
      </c>
      <c r="E7" s="107" t="s">
        <v>90</v>
      </c>
      <c r="F7" s="106" t="s">
        <v>101</v>
      </c>
      <c r="G7" s="107" t="s">
        <v>80</v>
      </c>
      <c r="H7" s="107" t="s">
        <v>81</v>
      </c>
      <c r="I7" s="169" t="s">
        <v>78</v>
      </c>
      <c r="J7" s="160" t="s">
        <v>71</v>
      </c>
      <c r="K7" s="161"/>
      <c r="L7" s="162"/>
      <c r="M7" s="23"/>
    </row>
    <row r="8" spans="1:13" x14ac:dyDescent="0.25">
      <c r="A8" s="183"/>
      <c r="B8" s="184"/>
      <c r="C8" s="107" t="s">
        <v>77</v>
      </c>
      <c r="D8" s="107" t="s">
        <v>77</v>
      </c>
      <c r="E8" s="107" t="s">
        <v>77</v>
      </c>
      <c r="F8" s="107" t="s">
        <v>102</v>
      </c>
      <c r="G8" s="107" t="s">
        <v>74</v>
      </c>
      <c r="H8" s="107" t="s">
        <v>89</v>
      </c>
      <c r="I8" s="169"/>
      <c r="J8" s="163"/>
      <c r="K8" s="164"/>
      <c r="L8" s="165"/>
      <c r="M8" s="23"/>
    </row>
    <row r="9" spans="1:13" ht="45.75" customHeight="1" x14ac:dyDescent="0.25">
      <c r="A9" s="111" t="s">
        <v>54</v>
      </c>
      <c r="B9" s="62" t="s">
        <v>53</v>
      </c>
      <c r="C9" s="87">
        <v>5.88</v>
      </c>
      <c r="D9" s="87">
        <v>122</v>
      </c>
      <c r="E9" s="89"/>
      <c r="F9" s="89"/>
      <c r="G9" s="89"/>
      <c r="H9" s="89"/>
      <c r="I9" s="89">
        <f>C9*D9</f>
        <v>717.36</v>
      </c>
      <c r="J9" s="166" t="s">
        <v>27</v>
      </c>
      <c r="K9" s="167"/>
      <c r="L9" s="168"/>
      <c r="M9" s="23"/>
    </row>
    <row r="10" spans="1:13" ht="97.5" customHeight="1" x14ac:dyDescent="0.25">
      <c r="A10" s="111" t="s">
        <v>52</v>
      </c>
      <c r="B10" s="62" t="s">
        <v>51</v>
      </c>
      <c r="C10" s="108">
        <f>C9</f>
        <v>5.88</v>
      </c>
      <c r="D10" s="108">
        <f>D9</f>
        <v>122</v>
      </c>
      <c r="E10" s="87">
        <v>0.15</v>
      </c>
      <c r="F10" s="89"/>
      <c r="G10" s="89"/>
      <c r="H10" s="89"/>
      <c r="I10" s="89">
        <f>C10*D10*E10</f>
        <v>107.604</v>
      </c>
      <c r="J10" s="166" t="s">
        <v>25</v>
      </c>
      <c r="K10" s="167"/>
      <c r="L10" s="168"/>
      <c r="M10" s="23"/>
    </row>
    <row r="11" spans="1:13" ht="100.5" customHeight="1" x14ac:dyDescent="0.25">
      <c r="A11" s="111" t="s">
        <v>95</v>
      </c>
      <c r="B11" s="62" t="s">
        <v>98</v>
      </c>
      <c r="C11" s="108">
        <f>C9</f>
        <v>5.88</v>
      </c>
      <c r="D11" s="108">
        <f>D9</f>
        <v>122</v>
      </c>
      <c r="E11" s="108">
        <f>+E10</f>
        <v>0.15</v>
      </c>
      <c r="F11" s="89"/>
      <c r="G11" s="89"/>
      <c r="H11" s="89"/>
      <c r="I11" s="89">
        <f>C11*D11*E11</f>
        <v>107.604</v>
      </c>
      <c r="J11" s="166" t="s">
        <v>25</v>
      </c>
      <c r="K11" s="167"/>
      <c r="L11" s="168"/>
      <c r="M11" s="23"/>
    </row>
    <row r="12" spans="1:13" ht="78.75" customHeight="1" x14ac:dyDescent="0.25">
      <c r="A12" s="111" t="s">
        <v>96</v>
      </c>
      <c r="B12" s="63" t="s">
        <v>107</v>
      </c>
      <c r="C12" s="89"/>
      <c r="D12" s="89"/>
      <c r="E12" s="89"/>
      <c r="F12" s="89">
        <v>1.6</v>
      </c>
      <c r="G12" s="89">
        <f>I11*F12</f>
        <v>172.16640000000001</v>
      </c>
      <c r="H12" s="87">
        <v>2.76</v>
      </c>
      <c r="I12" s="89">
        <f>G12*H12</f>
        <v>475.17926399999999</v>
      </c>
      <c r="J12" s="166" t="s">
        <v>108</v>
      </c>
      <c r="K12" s="167"/>
      <c r="L12" s="168"/>
      <c r="M12" s="23"/>
    </row>
    <row r="13" spans="1:13" x14ac:dyDescent="0.25">
      <c r="A13" s="105" t="s">
        <v>92</v>
      </c>
      <c r="B13" s="179" t="s">
        <v>91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1"/>
      <c r="M13" s="21"/>
    </row>
    <row r="14" spans="1:13" x14ac:dyDescent="0.25">
      <c r="A14" s="175" t="s">
        <v>65</v>
      </c>
      <c r="B14" s="177" t="s">
        <v>61</v>
      </c>
      <c r="C14" s="112" t="s">
        <v>85</v>
      </c>
      <c r="D14" s="112" t="s">
        <v>84</v>
      </c>
      <c r="E14" s="112" t="s">
        <v>90</v>
      </c>
      <c r="F14" s="112" t="s">
        <v>80</v>
      </c>
      <c r="G14" s="112" t="s">
        <v>81</v>
      </c>
      <c r="H14" s="175" t="s">
        <v>78</v>
      </c>
      <c r="I14" s="185" t="s">
        <v>71</v>
      </c>
      <c r="J14" s="186"/>
      <c r="K14" s="186"/>
      <c r="L14" s="187"/>
      <c r="M14" s="22"/>
    </row>
    <row r="15" spans="1:13" x14ac:dyDescent="0.25">
      <c r="A15" s="176"/>
      <c r="B15" s="178"/>
      <c r="C15" s="112" t="s">
        <v>77</v>
      </c>
      <c r="D15" s="112" t="s">
        <v>77</v>
      </c>
      <c r="E15" s="112" t="s">
        <v>77</v>
      </c>
      <c r="F15" s="112" t="s">
        <v>74</v>
      </c>
      <c r="G15" s="112" t="s">
        <v>89</v>
      </c>
      <c r="H15" s="176"/>
      <c r="I15" s="188"/>
      <c r="J15" s="189"/>
      <c r="K15" s="189"/>
      <c r="L15" s="190"/>
      <c r="M15" s="21"/>
    </row>
    <row r="16" spans="1:13" ht="30" x14ac:dyDescent="0.25">
      <c r="A16" s="111" t="s">
        <v>49</v>
      </c>
      <c r="B16" s="63" t="s">
        <v>100</v>
      </c>
      <c r="C16" s="108">
        <f>+C9-(2*(C46+C47))</f>
        <v>5</v>
      </c>
      <c r="D16" s="108">
        <f>+D9</f>
        <v>122</v>
      </c>
      <c r="E16" s="89"/>
      <c r="F16" s="89"/>
      <c r="G16" s="89"/>
      <c r="H16" s="89">
        <f>C16*D16</f>
        <v>610</v>
      </c>
      <c r="I16" s="166" t="s">
        <v>27</v>
      </c>
      <c r="J16" s="167"/>
      <c r="K16" s="167"/>
      <c r="L16" s="168"/>
      <c r="M16" s="21"/>
    </row>
    <row r="17" spans="1:14" ht="90" x14ac:dyDescent="0.25">
      <c r="A17" s="111" t="s">
        <v>48</v>
      </c>
      <c r="B17" s="63" t="s">
        <v>103</v>
      </c>
      <c r="C17" s="89"/>
      <c r="D17" s="89"/>
      <c r="E17" s="89"/>
      <c r="F17" s="89">
        <f>(0.0012)*H16</f>
        <v>0.73199999999999998</v>
      </c>
      <c r="G17" s="87">
        <v>72</v>
      </c>
      <c r="H17" s="89">
        <f>F17*G17</f>
        <v>52.704000000000001</v>
      </c>
      <c r="I17" s="166" t="s">
        <v>99</v>
      </c>
      <c r="J17" s="167"/>
      <c r="K17" s="167"/>
      <c r="L17" s="168"/>
    </row>
    <row r="18" spans="1:14" ht="75" x14ac:dyDescent="0.25">
      <c r="A18" s="111" t="s">
        <v>47</v>
      </c>
      <c r="B18" s="62" t="s">
        <v>46</v>
      </c>
      <c r="C18" s="108">
        <f>C16</f>
        <v>5</v>
      </c>
      <c r="D18" s="108">
        <f>D16</f>
        <v>122</v>
      </c>
      <c r="E18" s="89">
        <v>0.05</v>
      </c>
      <c r="F18" s="89"/>
      <c r="G18" s="89"/>
      <c r="H18" s="89">
        <f>C18*D18*E18</f>
        <v>30.5</v>
      </c>
      <c r="I18" s="166" t="s">
        <v>25</v>
      </c>
      <c r="J18" s="167"/>
      <c r="K18" s="167"/>
      <c r="L18" s="168"/>
      <c r="N18" s="20"/>
    </row>
    <row r="19" spans="1:14" ht="60" x14ac:dyDescent="0.25">
      <c r="A19" s="111" t="s">
        <v>45</v>
      </c>
      <c r="B19" s="63" t="s">
        <v>44</v>
      </c>
      <c r="C19" s="89"/>
      <c r="D19" s="89"/>
      <c r="E19" s="89"/>
      <c r="F19" s="89">
        <f>H18</f>
        <v>30.5</v>
      </c>
      <c r="G19" s="87">
        <f>G17</f>
        <v>72</v>
      </c>
      <c r="H19" s="89">
        <f>F19*G19</f>
        <v>2196</v>
      </c>
      <c r="I19" s="166" t="s">
        <v>110</v>
      </c>
      <c r="J19" s="167"/>
      <c r="K19" s="167"/>
      <c r="L19" s="168"/>
    </row>
    <row r="20" spans="1:14" x14ac:dyDescent="0.25">
      <c r="A20" s="195" t="s">
        <v>65</v>
      </c>
      <c r="B20" s="205" t="s">
        <v>61</v>
      </c>
      <c r="C20" s="107" t="s">
        <v>85</v>
      </c>
      <c r="D20" s="107" t="s">
        <v>112</v>
      </c>
      <c r="E20" s="107" t="s">
        <v>90</v>
      </c>
      <c r="F20" s="107" t="s">
        <v>82</v>
      </c>
      <c r="G20" s="207" t="s">
        <v>78</v>
      </c>
      <c r="H20" s="208"/>
      <c r="I20" s="160" t="s">
        <v>71</v>
      </c>
      <c r="J20" s="161"/>
      <c r="K20" s="161"/>
      <c r="L20" s="162"/>
    </row>
    <row r="21" spans="1:14" x14ac:dyDescent="0.25">
      <c r="A21" s="196"/>
      <c r="B21" s="206"/>
      <c r="C21" s="107" t="s">
        <v>77</v>
      </c>
      <c r="D21" s="107" t="s">
        <v>77</v>
      </c>
      <c r="E21" s="107" t="s">
        <v>77</v>
      </c>
      <c r="F21" s="107" t="s">
        <v>71</v>
      </c>
      <c r="G21" s="209"/>
      <c r="H21" s="210"/>
      <c r="I21" s="163"/>
      <c r="J21" s="164"/>
      <c r="K21" s="164"/>
      <c r="L21" s="165"/>
    </row>
    <row r="22" spans="1:14" ht="89.25" customHeight="1" x14ac:dyDescent="0.25">
      <c r="A22" s="111" t="s">
        <v>43</v>
      </c>
      <c r="B22" s="62" t="s">
        <v>111</v>
      </c>
      <c r="C22" s="89">
        <f>C9</f>
        <v>5.88</v>
      </c>
      <c r="D22" s="108">
        <v>0.3</v>
      </c>
      <c r="E22" s="89">
        <v>0.12</v>
      </c>
      <c r="F22" s="87">
        <v>2</v>
      </c>
      <c r="G22" s="211">
        <f>C22*D22*E22*F22</f>
        <v>0.42336000000000001</v>
      </c>
      <c r="H22" s="212"/>
      <c r="I22" s="166" t="s">
        <v>25</v>
      </c>
      <c r="J22" s="167"/>
      <c r="K22" s="167"/>
      <c r="L22" s="168"/>
    </row>
    <row r="23" spans="1:14" x14ac:dyDescent="0.25">
      <c r="A23" s="105" t="s">
        <v>88</v>
      </c>
      <c r="B23" s="158" t="s">
        <v>42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</row>
    <row r="24" spans="1:14" x14ac:dyDescent="0.25">
      <c r="A24" s="191" t="s">
        <v>65</v>
      </c>
      <c r="B24" s="192" t="s">
        <v>61</v>
      </c>
      <c r="C24" s="169" t="s">
        <v>114</v>
      </c>
      <c r="D24" s="169"/>
      <c r="E24" s="169" t="s">
        <v>115</v>
      </c>
      <c r="F24" s="169"/>
      <c r="G24" s="107" t="s">
        <v>112</v>
      </c>
      <c r="H24" s="107" t="s">
        <v>82</v>
      </c>
      <c r="I24" s="169" t="s">
        <v>78</v>
      </c>
      <c r="J24" s="160" t="s">
        <v>71</v>
      </c>
      <c r="K24" s="161"/>
      <c r="L24" s="162"/>
    </row>
    <row r="25" spans="1:14" x14ac:dyDescent="0.25">
      <c r="A25" s="191"/>
      <c r="B25" s="192"/>
      <c r="C25" s="169" t="s">
        <v>77</v>
      </c>
      <c r="D25" s="169"/>
      <c r="E25" s="169" t="s">
        <v>77</v>
      </c>
      <c r="F25" s="169"/>
      <c r="G25" s="107" t="s">
        <v>77</v>
      </c>
      <c r="H25" s="107" t="s">
        <v>71</v>
      </c>
      <c r="I25" s="169"/>
      <c r="J25" s="163"/>
      <c r="K25" s="164"/>
      <c r="L25" s="165"/>
    </row>
    <row r="26" spans="1:14" ht="125.25" customHeight="1" x14ac:dyDescent="0.25">
      <c r="A26" s="64" t="s">
        <v>41</v>
      </c>
      <c r="B26" s="62" t="s">
        <v>113</v>
      </c>
      <c r="C26" s="170">
        <v>2.2000000000000002</v>
      </c>
      <c r="D26" s="170"/>
      <c r="E26" s="170">
        <v>1.2</v>
      </c>
      <c r="F26" s="170"/>
      <c r="G26" s="108">
        <v>1.2</v>
      </c>
      <c r="H26" s="87">
        <v>4</v>
      </c>
      <c r="I26" s="27">
        <f>(((C26+E26)*G26)/2)*H26</f>
        <v>8.16</v>
      </c>
      <c r="J26" s="166" t="s">
        <v>27</v>
      </c>
      <c r="K26" s="167"/>
      <c r="L26" s="168"/>
    </row>
    <row r="27" spans="1:14" x14ac:dyDescent="0.25">
      <c r="A27" s="105" t="s">
        <v>87</v>
      </c>
      <c r="B27" s="158" t="s">
        <v>40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</row>
    <row r="28" spans="1:14" x14ac:dyDescent="0.25">
      <c r="A28" s="191" t="s">
        <v>65</v>
      </c>
      <c r="B28" s="192" t="s">
        <v>61</v>
      </c>
      <c r="C28" s="107" t="s">
        <v>85</v>
      </c>
      <c r="D28" s="107" t="s">
        <v>84</v>
      </c>
      <c r="E28" s="107" t="s">
        <v>119</v>
      </c>
      <c r="F28" s="107" t="s">
        <v>82</v>
      </c>
      <c r="G28" s="169" t="s">
        <v>78</v>
      </c>
      <c r="H28" s="160" t="s">
        <v>71</v>
      </c>
      <c r="I28" s="161"/>
      <c r="J28" s="161"/>
      <c r="K28" s="161"/>
      <c r="L28" s="162"/>
    </row>
    <row r="29" spans="1:14" x14ac:dyDescent="0.25">
      <c r="A29" s="191"/>
      <c r="B29" s="192"/>
      <c r="C29" s="107" t="s">
        <v>77</v>
      </c>
      <c r="D29" s="107" t="s">
        <v>77</v>
      </c>
      <c r="E29" s="107" t="s">
        <v>76</v>
      </c>
      <c r="F29" s="107" t="s">
        <v>76</v>
      </c>
      <c r="G29" s="169"/>
      <c r="H29" s="163"/>
      <c r="I29" s="164"/>
      <c r="J29" s="164"/>
      <c r="K29" s="164"/>
      <c r="L29" s="165"/>
    </row>
    <row r="30" spans="1:14" ht="90" x14ac:dyDescent="0.25">
      <c r="A30" s="5" t="s">
        <v>116</v>
      </c>
      <c r="B30" s="62" t="s">
        <v>118</v>
      </c>
      <c r="C30" s="94">
        <v>0.1</v>
      </c>
      <c r="D30" s="94">
        <f>D9</f>
        <v>122</v>
      </c>
      <c r="E30" s="94" t="s">
        <v>120</v>
      </c>
      <c r="F30" s="86">
        <v>3</v>
      </c>
      <c r="G30" s="94">
        <f>C30*D30*F30</f>
        <v>36.6</v>
      </c>
      <c r="H30" s="213" t="s">
        <v>27</v>
      </c>
      <c r="I30" s="214"/>
      <c r="J30" s="214"/>
      <c r="K30" s="214"/>
      <c r="L30" s="215"/>
    </row>
    <row r="31" spans="1:14" ht="75" x14ac:dyDescent="0.25">
      <c r="A31" s="111" t="s">
        <v>117</v>
      </c>
      <c r="B31" s="62" t="s">
        <v>121</v>
      </c>
      <c r="C31" s="108">
        <v>0.4</v>
      </c>
      <c r="D31" s="108">
        <v>3</v>
      </c>
      <c r="E31" s="108">
        <f>C9/(2*C31)</f>
        <v>7.35</v>
      </c>
      <c r="F31" s="108">
        <f>ROUNDUP(H26/2,0)</f>
        <v>2</v>
      </c>
      <c r="G31" s="89">
        <f>C31*D31*E31*F31</f>
        <v>17.64</v>
      </c>
      <c r="H31" s="166" t="s">
        <v>27</v>
      </c>
      <c r="I31" s="167"/>
      <c r="J31" s="167"/>
      <c r="K31" s="167"/>
      <c r="L31" s="168"/>
    </row>
    <row r="32" spans="1:14" ht="45" x14ac:dyDescent="0.25">
      <c r="A32" s="111" t="s">
        <v>38</v>
      </c>
      <c r="B32" s="93" t="s">
        <v>122</v>
      </c>
      <c r="C32" s="108">
        <v>0.4</v>
      </c>
      <c r="D32" s="108">
        <f>+E26</f>
        <v>1.2</v>
      </c>
      <c r="E32" s="108" t="s">
        <v>120</v>
      </c>
      <c r="F32" s="108">
        <f>H26</f>
        <v>4</v>
      </c>
      <c r="G32" s="89">
        <f>(D32/C32)*F32</f>
        <v>11.999999999999998</v>
      </c>
      <c r="H32" s="166" t="s">
        <v>27</v>
      </c>
      <c r="I32" s="167"/>
      <c r="J32" s="167"/>
      <c r="K32" s="167"/>
      <c r="L32" s="168"/>
    </row>
    <row r="33" spans="1:15" x14ac:dyDescent="0.25">
      <c r="A33" s="195" t="s">
        <v>37</v>
      </c>
      <c r="B33" s="199" t="s">
        <v>61</v>
      </c>
      <c r="C33" s="197" t="s">
        <v>123</v>
      </c>
      <c r="D33" s="197"/>
      <c r="E33" s="198" t="s">
        <v>82</v>
      </c>
      <c r="F33" s="198"/>
      <c r="G33" s="195" t="s">
        <v>78</v>
      </c>
      <c r="H33" s="160" t="s">
        <v>71</v>
      </c>
      <c r="I33" s="161"/>
      <c r="J33" s="161"/>
      <c r="K33" s="161"/>
      <c r="L33" s="162"/>
    </row>
    <row r="34" spans="1:15" x14ac:dyDescent="0.25">
      <c r="A34" s="196"/>
      <c r="B34" s="200"/>
      <c r="C34" s="201" t="s">
        <v>27</v>
      </c>
      <c r="D34" s="202"/>
      <c r="E34" s="203" t="s">
        <v>76</v>
      </c>
      <c r="F34" s="204"/>
      <c r="G34" s="196"/>
      <c r="H34" s="163"/>
      <c r="I34" s="164"/>
      <c r="J34" s="164"/>
      <c r="K34" s="164"/>
      <c r="L34" s="165"/>
    </row>
    <row r="35" spans="1:15" ht="75" x14ac:dyDescent="0.25">
      <c r="A35" s="111" t="s">
        <v>124</v>
      </c>
      <c r="B35" s="62" t="s">
        <v>127</v>
      </c>
      <c r="C35" s="216">
        <v>0.3</v>
      </c>
      <c r="D35" s="217"/>
      <c r="E35" s="193">
        <v>1</v>
      </c>
      <c r="F35" s="194"/>
      <c r="G35" s="89">
        <f>+C35*E35</f>
        <v>0.3</v>
      </c>
      <c r="H35" s="166" t="s">
        <v>27</v>
      </c>
      <c r="I35" s="167"/>
      <c r="J35" s="167"/>
      <c r="K35" s="167"/>
      <c r="L35" s="168"/>
    </row>
    <row r="36" spans="1:15" ht="60" x14ac:dyDescent="0.25">
      <c r="A36" s="111" t="s">
        <v>125</v>
      </c>
      <c r="B36" s="62" t="s">
        <v>128</v>
      </c>
      <c r="C36" s="216">
        <v>0.13</v>
      </c>
      <c r="D36" s="217"/>
      <c r="E36" s="193"/>
      <c r="F36" s="194"/>
      <c r="G36" s="89">
        <f t="shared" ref="G36:G38" si="0">+C36*E36</f>
        <v>0</v>
      </c>
      <c r="H36" s="166" t="s">
        <v>27</v>
      </c>
      <c r="I36" s="167"/>
      <c r="J36" s="167"/>
      <c r="K36" s="167"/>
      <c r="L36" s="168"/>
    </row>
    <row r="37" spans="1:15" ht="75" x14ac:dyDescent="0.25">
      <c r="A37" s="111" t="s">
        <v>126</v>
      </c>
      <c r="B37" s="62" t="s">
        <v>129</v>
      </c>
      <c r="C37" s="216">
        <v>0.2</v>
      </c>
      <c r="D37" s="217"/>
      <c r="E37" s="193"/>
      <c r="F37" s="194"/>
      <c r="G37" s="89">
        <f t="shared" si="0"/>
        <v>0</v>
      </c>
      <c r="H37" s="166" t="s">
        <v>27</v>
      </c>
      <c r="I37" s="167"/>
      <c r="J37" s="167"/>
      <c r="K37" s="167"/>
      <c r="L37" s="168"/>
    </row>
    <row r="38" spans="1:15" ht="75" x14ac:dyDescent="0.25">
      <c r="A38" s="111" t="s">
        <v>131</v>
      </c>
      <c r="B38" s="62" t="s">
        <v>130</v>
      </c>
      <c r="C38" s="216">
        <v>0.125</v>
      </c>
      <c r="D38" s="217"/>
      <c r="E38" s="193">
        <f>F31</f>
        <v>2</v>
      </c>
      <c r="F38" s="194"/>
      <c r="G38" s="89">
        <f t="shared" si="0"/>
        <v>0.25</v>
      </c>
      <c r="H38" s="166" t="s">
        <v>27</v>
      </c>
      <c r="I38" s="167"/>
      <c r="J38" s="167"/>
      <c r="K38" s="167"/>
      <c r="L38" s="168"/>
    </row>
    <row r="39" spans="1:15" x14ac:dyDescent="0.25">
      <c r="A39" s="195" t="s">
        <v>132</v>
      </c>
      <c r="B39" s="199" t="s">
        <v>61</v>
      </c>
      <c r="C39" s="201" t="s">
        <v>112</v>
      </c>
      <c r="D39" s="202"/>
      <c r="E39" s="203" t="s">
        <v>82</v>
      </c>
      <c r="F39" s="204"/>
      <c r="G39" s="195" t="s">
        <v>78</v>
      </c>
      <c r="H39" s="160" t="s">
        <v>71</v>
      </c>
      <c r="I39" s="161"/>
      <c r="J39" s="161"/>
      <c r="K39" s="161"/>
      <c r="L39" s="162"/>
    </row>
    <row r="40" spans="1:15" x14ac:dyDescent="0.25">
      <c r="A40" s="196"/>
      <c r="B40" s="200"/>
      <c r="C40" s="201" t="s">
        <v>77</v>
      </c>
      <c r="D40" s="202"/>
      <c r="E40" s="203" t="s">
        <v>71</v>
      </c>
      <c r="F40" s="204"/>
      <c r="G40" s="196"/>
      <c r="H40" s="163"/>
      <c r="I40" s="164"/>
      <c r="J40" s="164"/>
      <c r="K40" s="164"/>
      <c r="L40" s="165"/>
    </row>
    <row r="41" spans="1:15" ht="60" x14ac:dyDescent="0.25">
      <c r="A41" s="111" t="s">
        <v>133</v>
      </c>
      <c r="B41" s="92" t="s">
        <v>153</v>
      </c>
      <c r="C41" s="216">
        <v>2.8</v>
      </c>
      <c r="D41" s="217"/>
      <c r="E41" s="216">
        <f>SUM(E35:F38)</f>
        <v>3</v>
      </c>
      <c r="F41" s="217"/>
      <c r="G41" s="89">
        <f>C41*E41</f>
        <v>8.3999999999999986</v>
      </c>
      <c r="H41" s="166" t="s">
        <v>3</v>
      </c>
      <c r="I41" s="167"/>
      <c r="J41" s="167"/>
      <c r="K41" s="167"/>
      <c r="L41" s="168"/>
    </row>
    <row r="42" spans="1:15" x14ac:dyDescent="0.25">
      <c r="A42" s="105" t="s">
        <v>86</v>
      </c>
      <c r="B42" s="158" t="s">
        <v>35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O42" s="11"/>
    </row>
    <row r="43" spans="1:15" ht="30" x14ac:dyDescent="0.25">
      <c r="A43" s="191" t="s">
        <v>65</v>
      </c>
      <c r="B43" s="192" t="s">
        <v>61</v>
      </c>
      <c r="C43" s="107" t="s">
        <v>85</v>
      </c>
      <c r="D43" s="107" t="s">
        <v>84</v>
      </c>
      <c r="E43" s="107" t="s">
        <v>83</v>
      </c>
      <c r="F43" s="107" t="s">
        <v>82</v>
      </c>
      <c r="G43" s="107" t="s">
        <v>81</v>
      </c>
      <c r="H43" s="106" t="s">
        <v>80</v>
      </c>
      <c r="I43" s="106" t="s">
        <v>79</v>
      </c>
      <c r="J43" s="159" t="s">
        <v>104</v>
      </c>
      <c r="K43" s="169" t="s">
        <v>78</v>
      </c>
      <c r="L43" s="169" t="s">
        <v>71</v>
      </c>
      <c r="M43" s="19"/>
    </row>
    <row r="44" spans="1:15" x14ac:dyDescent="0.25">
      <c r="A44" s="191"/>
      <c r="B44" s="192"/>
      <c r="C44" s="107" t="s">
        <v>77</v>
      </c>
      <c r="D44" s="107" t="s">
        <v>77</v>
      </c>
      <c r="E44" s="107" t="s">
        <v>77</v>
      </c>
      <c r="F44" s="107" t="s">
        <v>76</v>
      </c>
      <c r="G44" s="107" t="s">
        <v>75</v>
      </c>
      <c r="H44" s="107" t="s">
        <v>74</v>
      </c>
      <c r="I44" s="107" t="s">
        <v>73</v>
      </c>
      <c r="J44" s="159"/>
      <c r="K44" s="169"/>
      <c r="L44" s="169"/>
    </row>
    <row r="45" spans="1:15" x14ac:dyDescent="0.25">
      <c r="A45" s="218" t="s">
        <v>134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20"/>
    </row>
    <row r="46" spans="1:15" ht="60" x14ac:dyDescent="0.25">
      <c r="A46" s="64" t="s">
        <v>34</v>
      </c>
      <c r="B46" s="62" t="s">
        <v>33</v>
      </c>
      <c r="C46" s="89">
        <v>0.14000000000000001</v>
      </c>
      <c r="D46" s="87">
        <f>2*D9</f>
        <v>244</v>
      </c>
      <c r="E46" s="89" t="s">
        <v>120</v>
      </c>
      <c r="F46" s="89" t="s">
        <v>120</v>
      </c>
      <c r="G46" s="89" t="s">
        <v>120</v>
      </c>
      <c r="H46" s="89" t="s">
        <v>120</v>
      </c>
      <c r="I46" s="96" t="s">
        <v>120</v>
      </c>
      <c r="J46" s="96" t="s">
        <v>120</v>
      </c>
      <c r="K46" s="89">
        <f>D46</f>
        <v>244</v>
      </c>
      <c r="L46" s="111" t="s">
        <v>3</v>
      </c>
    </row>
    <row r="47" spans="1:15" ht="60" x14ac:dyDescent="0.25">
      <c r="A47" s="64" t="s">
        <v>32</v>
      </c>
      <c r="B47" s="62" t="s">
        <v>31</v>
      </c>
      <c r="C47" s="89">
        <v>0.3</v>
      </c>
      <c r="D47" s="87">
        <f>D46</f>
        <v>244</v>
      </c>
      <c r="E47" s="89" t="s">
        <v>120</v>
      </c>
      <c r="F47" s="89" t="s">
        <v>120</v>
      </c>
      <c r="G47" s="89" t="s">
        <v>120</v>
      </c>
      <c r="H47" s="89" t="s">
        <v>120</v>
      </c>
      <c r="I47" s="89" t="s">
        <v>120</v>
      </c>
      <c r="J47" s="89" t="s">
        <v>120</v>
      </c>
      <c r="K47" s="89">
        <f>D47</f>
        <v>244</v>
      </c>
      <c r="L47" s="111" t="s">
        <v>3</v>
      </c>
    </row>
    <row r="48" spans="1:15" ht="195" x14ac:dyDescent="0.25">
      <c r="A48" s="64" t="s">
        <v>30</v>
      </c>
      <c r="B48" s="62" t="s">
        <v>151</v>
      </c>
      <c r="C48" s="108">
        <f>C47+C46</f>
        <v>0.44</v>
      </c>
      <c r="D48" s="108">
        <f>D47</f>
        <v>244</v>
      </c>
      <c r="E48" s="108">
        <v>0.15</v>
      </c>
      <c r="F48" s="89" t="s">
        <v>120</v>
      </c>
      <c r="G48" s="89" t="s">
        <v>120</v>
      </c>
      <c r="H48" s="89" t="s">
        <v>120</v>
      </c>
      <c r="I48" s="89" t="s">
        <v>120</v>
      </c>
      <c r="J48" s="89" t="s">
        <v>120</v>
      </c>
      <c r="K48" s="89">
        <f>C48*D48*E48</f>
        <v>16.103999999999999</v>
      </c>
      <c r="L48" s="111" t="s">
        <v>25</v>
      </c>
    </row>
    <row r="49" spans="1:12" ht="60" x14ac:dyDescent="0.25">
      <c r="A49" s="64" t="s">
        <v>29</v>
      </c>
      <c r="B49" s="62" t="s">
        <v>28</v>
      </c>
      <c r="C49" s="108">
        <f>C48</f>
        <v>0.44</v>
      </c>
      <c r="D49" s="108">
        <f>D48</f>
        <v>244</v>
      </c>
      <c r="E49" s="89" t="s">
        <v>120</v>
      </c>
      <c r="F49" s="89" t="s">
        <v>120</v>
      </c>
      <c r="G49" s="89" t="s">
        <v>120</v>
      </c>
      <c r="H49" s="89" t="s">
        <v>120</v>
      </c>
      <c r="I49" s="89" t="s">
        <v>120</v>
      </c>
      <c r="J49" s="89" t="s">
        <v>120</v>
      </c>
      <c r="K49" s="95">
        <f>C49*D49</f>
        <v>107.36</v>
      </c>
      <c r="L49" s="73" t="s">
        <v>27</v>
      </c>
    </row>
    <row r="50" spans="1:12" ht="60" x14ac:dyDescent="0.25">
      <c r="A50" s="64" t="s">
        <v>26</v>
      </c>
      <c r="B50" s="62" t="s">
        <v>135</v>
      </c>
      <c r="C50" s="108"/>
      <c r="D50" s="108"/>
      <c r="E50" s="89"/>
      <c r="F50" s="89"/>
      <c r="G50" s="87">
        <v>5.49</v>
      </c>
      <c r="H50" s="89">
        <f>K48*J50</f>
        <v>20.13</v>
      </c>
      <c r="I50" s="89"/>
      <c r="J50" s="89">
        <v>1.25</v>
      </c>
      <c r="K50" s="95">
        <f>G50*H50</f>
        <v>110.5137</v>
      </c>
      <c r="L50" s="73" t="s">
        <v>136</v>
      </c>
    </row>
    <row r="51" spans="1:12" x14ac:dyDescent="0.25">
      <c r="A51" s="201" t="s">
        <v>137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02"/>
    </row>
    <row r="52" spans="1:12" ht="45" x14ac:dyDescent="0.25">
      <c r="A52" s="74" t="s">
        <v>24</v>
      </c>
      <c r="B52" s="93" t="s">
        <v>9</v>
      </c>
      <c r="C52" s="76" t="s">
        <v>120</v>
      </c>
      <c r="D52" s="86"/>
      <c r="E52" s="76" t="s">
        <v>120</v>
      </c>
      <c r="F52" s="76" t="s">
        <v>120</v>
      </c>
      <c r="G52" s="76" t="s">
        <v>120</v>
      </c>
      <c r="H52" s="76">
        <f>D52*I52</f>
        <v>0</v>
      </c>
      <c r="I52" s="76">
        <v>0.13</v>
      </c>
      <c r="J52" s="76"/>
      <c r="K52" s="76">
        <f>D52</f>
        <v>0</v>
      </c>
      <c r="L52" s="75" t="s">
        <v>3</v>
      </c>
    </row>
    <row r="53" spans="1:12" ht="225" x14ac:dyDescent="0.25">
      <c r="A53" s="74" t="s">
        <v>21</v>
      </c>
      <c r="B53" s="93" t="s">
        <v>154</v>
      </c>
      <c r="C53" s="76">
        <v>0.9</v>
      </c>
      <c r="D53" s="76">
        <f>D52</f>
        <v>0</v>
      </c>
      <c r="E53" s="76">
        <v>1</v>
      </c>
      <c r="F53" s="76" t="s">
        <v>120</v>
      </c>
      <c r="G53" s="76" t="s">
        <v>120</v>
      </c>
      <c r="H53" s="76" t="s">
        <v>120</v>
      </c>
      <c r="I53" s="76" t="s">
        <v>120</v>
      </c>
      <c r="J53" s="76" t="s">
        <v>120</v>
      </c>
      <c r="K53" s="76">
        <f>C53*D53*E53</f>
        <v>0</v>
      </c>
      <c r="L53" s="75" t="s">
        <v>25</v>
      </c>
    </row>
    <row r="54" spans="1:12" ht="75" x14ac:dyDescent="0.25">
      <c r="A54" s="74" t="s">
        <v>18</v>
      </c>
      <c r="B54" s="93" t="s">
        <v>158</v>
      </c>
      <c r="C54" s="76">
        <v>0.9</v>
      </c>
      <c r="D54" s="76">
        <f>D52</f>
        <v>0</v>
      </c>
      <c r="E54" s="76" t="s">
        <v>120</v>
      </c>
      <c r="F54" s="76" t="s">
        <v>120</v>
      </c>
      <c r="G54" s="76" t="s">
        <v>120</v>
      </c>
      <c r="H54" s="76" t="s">
        <v>120</v>
      </c>
      <c r="I54" s="76" t="s">
        <v>120</v>
      </c>
      <c r="J54" s="76" t="s">
        <v>120</v>
      </c>
      <c r="K54" s="76">
        <f>C54*D54</f>
        <v>0</v>
      </c>
      <c r="L54" s="75" t="s">
        <v>25</v>
      </c>
    </row>
    <row r="55" spans="1:12" ht="105" x14ac:dyDescent="0.25">
      <c r="A55" s="64" t="s">
        <v>16</v>
      </c>
      <c r="B55" s="93" t="s">
        <v>159</v>
      </c>
      <c r="C55" s="108">
        <v>0.9</v>
      </c>
      <c r="D55" s="108">
        <f>D53</f>
        <v>0</v>
      </c>
      <c r="E55" s="108">
        <f>E53</f>
        <v>1</v>
      </c>
      <c r="F55" s="89" t="s">
        <v>120</v>
      </c>
      <c r="G55" s="89" t="s">
        <v>120</v>
      </c>
      <c r="H55" s="89" t="s">
        <v>120</v>
      </c>
      <c r="I55" s="89" t="s">
        <v>120</v>
      </c>
      <c r="J55" s="89" t="s">
        <v>120</v>
      </c>
      <c r="K55" s="95">
        <f>K53-H52</f>
        <v>0</v>
      </c>
      <c r="L55" s="73" t="s">
        <v>25</v>
      </c>
    </row>
    <row r="56" spans="1:12" ht="120" x14ac:dyDescent="0.25">
      <c r="A56" s="64" t="s">
        <v>13</v>
      </c>
      <c r="B56" s="93" t="s">
        <v>160</v>
      </c>
      <c r="C56" s="108" t="s">
        <v>120</v>
      </c>
      <c r="D56" s="108">
        <f>D52</f>
        <v>0</v>
      </c>
      <c r="E56" s="108" t="s">
        <v>120</v>
      </c>
      <c r="F56" s="89" t="s">
        <v>120</v>
      </c>
      <c r="G56" s="89" t="s">
        <v>120</v>
      </c>
      <c r="H56" s="89" t="s">
        <v>120</v>
      </c>
      <c r="I56" s="89" t="s">
        <v>120</v>
      </c>
      <c r="J56" s="89" t="s">
        <v>120</v>
      </c>
      <c r="K56" s="95">
        <f>D56</f>
        <v>0</v>
      </c>
      <c r="L56" s="73" t="s">
        <v>3</v>
      </c>
    </row>
    <row r="57" spans="1:12" ht="60" x14ac:dyDescent="0.25">
      <c r="A57" s="64" t="s">
        <v>11</v>
      </c>
      <c r="B57" s="63" t="s">
        <v>161</v>
      </c>
      <c r="C57" s="89" t="s">
        <v>120</v>
      </c>
      <c r="D57" s="89" t="s">
        <v>120</v>
      </c>
      <c r="E57" s="89" t="s">
        <v>120</v>
      </c>
      <c r="F57" s="89" t="s">
        <v>120</v>
      </c>
      <c r="G57" s="87"/>
      <c r="H57" s="89">
        <f>H52</f>
        <v>0</v>
      </c>
      <c r="I57" s="89" t="s">
        <v>120</v>
      </c>
      <c r="J57" s="89">
        <v>1.25</v>
      </c>
      <c r="K57" s="89">
        <f>G57*H57*J57</f>
        <v>0</v>
      </c>
      <c r="L57" s="111" t="s">
        <v>72</v>
      </c>
    </row>
    <row r="58" spans="1:12" ht="45" x14ac:dyDescent="0.25">
      <c r="A58" s="64" t="s">
        <v>8</v>
      </c>
      <c r="B58" s="62" t="s">
        <v>12</v>
      </c>
      <c r="C58" s="89" t="s">
        <v>120</v>
      </c>
      <c r="D58" s="87"/>
      <c r="E58" s="89" t="s">
        <v>120</v>
      </c>
      <c r="F58" s="89" t="s">
        <v>120</v>
      </c>
      <c r="G58" s="97" t="s">
        <v>120</v>
      </c>
      <c r="H58" s="89">
        <f>D58*I58</f>
        <v>0</v>
      </c>
      <c r="I58" s="89">
        <f>3.14*((0.3)^2)</f>
        <v>0.28260000000000002</v>
      </c>
      <c r="J58" s="89" t="s">
        <v>120</v>
      </c>
      <c r="K58" s="89">
        <f>D58</f>
        <v>0</v>
      </c>
      <c r="L58" s="111" t="s">
        <v>3</v>
      </c>
    </row>
    <row r="59" spans="1:12" ht="225" x14ac:dyDescent="0.25">
      <c r="A59" s="64" t="s">
        <v>7</v>
      </c>
      <c r="B59" s="93" t="s">
        <v>155</v>
      </c>
      <c r="C59" s="89">
        <v>1.1499999999999999</v>
      </c>
      <c r="D59" s="108">
        <f>D58</f>
        <v>0</v>
      </c>
      <c r="E59" s="89">
        <f>0.6+0.6</f>
        <v>1.2</v>
      </c>
      <c r="F59" s="89" t="s">
        <v>120</v>
      </c>
      <c r="G59" s="97" t="s">
        <v>120</v>
      </c>
      <c r="H59" s="89" t="s">
        <v>120</v>
      </c>
      <c r="I59" s="89" t="s">
        <v>120</v>
      </c>
      <c r="J59" s="89" t="s">
        <v>120</v>
      </c>
      <c r="K59" s="89">
        <f>C59*D59*E59</f>
        <v>0</v>
      </c>
      <c r="L59" s="111" t="s">
        <v>25</v>
      </c>
    </row>
    <row r="60" spans="1:12" ht="75" x14ac:dyDescent="0.25">
      <c r="A60" s="64" t="s">
        <v>138</v>
      </c>
      <c r="B60" s="93" t="s">
        <v>162</v>
      </c>
      <c r="C60" s="89">
        <f>C59</f>
        <v>1.1499999999999999</v>
      </c>
      <c r="D60" s="108">
        <f>D58</f>
        <v>0</v>
      </c>
      <c r="E60" s="89" t="s">
        <v>120</v>
      </c>
      <c r="F60" s="89" t="s">
        <v>120</v>
      </c>
      <c r="G60" s="97" t="s">
        <v>120</v>
      </c>
      <c r="H60" s="89" t="s">
        <v>120</v>
      </c>
      <c r="I60" s="89" t="s">
        <v>120</v>
      </c>
      <c r="J60" s="89" t="s">
        <v>120</v>
      </c>
      <c r="K60" s="89">
        <f>C60*D60</f>
        <v>0</v>
      </c>
      <c r="L60" s="111" t="s">
        <v>27</v>
      </c>
    </row>
    <row r="61" spans="1:12" ht="120" x14ac:dyDescent="0.25">
      <c r="A61" s="64" t="s">
        <v>139</v>
      </c>
      <c r="B61" s="93" t="s">
        <v>163</v>
      </c>
      <c r="C61" s="89">
        <f>C59</f>
        <v>1.1499999999999999</v>
      </c>
      <c r="D61" s="108">
        <f>D58</f>
        <v>0</v>
      </c>
      <c r="E61" s="89">
        <f>E59</f>
        <v>1.2</v>
      </c>
      <c r="F61" s="89" t="s">
        <v>120</v>
      </c>
      <c r="G61" s="97" t="s">
        <v>120</v>
      </c>
      <c r="H61" s="89" t="s">
        <v>120</v>
      </c>
      <c r="I61" s="89" t="s">
        <v>120</v>
      </c>
      <c r="J61" s="89" t="s">
        <v>120</v>
      </c>
      <c r="K61" s="89">
        <f>(K59)-(H58)</f>
        <v>0</v>
      </c>
      <c r="L61" s="111" t="s">
        <v>25</v>
      </c>
    </row>
    <row r="62" spans="1:12" ht="120" x14ac:dyDescent="0.25">
      <c r="A62" s="64" t="s">
        <v>140</v>
      </c>
      <c r="B62" s="93" t="s">
        <v>164</v>
      </c>
      <c r="C62" s="89" t="s">
        <v>120</v>
      </c>
      <c r="D62" s="108">
        <f>D58</f>
        <v>0</v>
      </c>
      <c r="E62" s="89" t="s">
        <v>120</v>
      </c>
      <c r="F62" s="89" t="s">
        <v>120</v>
      </c>
      <c r="G62" s="97" t="s">
        <v>120</v>
      </c>
      <c r="H62" s="89" t="s">
        <v>120</v>
      </c>
      <c r="I62" s="89" t="s">
        <v>120</v>
      </c>
      <c r="J62" s="89" t="s">
        <v>120</v>
      </c>
      <c r="K62" s="89">
        <f>D62</f>
        <v>0</v>
      </c>
      <c r="L62" s="111" t="s">
        <v>3</v>
      </c>
    </row>
    <row r="63" spans="1:12" ht="60" x14ac:dyDescent="0.25">
      <c r="A63" s="64" t="s">
        <v>141</v>
      </c>
      <c r="B63" s="63" t="s">
        <v>165</v>
      </c>
      <c r="C63" s="89" t="s">
        <v>120</v>
      </c>
      <c r="D63" s="108" t="s">
        <v>120</v>
      </c>
      <c r="E63" s="89" t="s">
        <v>120</v>
      </c>
      <c r="F63" s="89" t="s">
        <v>120</v>
      </c>
      <c r="G63" s="87"/>
      <c r="H63" s="89">
        <f>H58</f>
        <v>0</v>
      </c>
      <c r="I63" s="89" t="s">
        <v>120</v>
      </c>
      <c r="J63" s="89">
        <v>1.25</v>
      </c>
      <c r="K63" s="89">
        <f>G63*H63*J63</f>
        <v>0</v>
      </c>
      <c r="L63" s="111" t="s">
        <v>136</v>
      </c>
    </row>
    <row r="64" spans="1:12" ht="90" x14ac:dyDescent="0.25">
      <c r="A64" s="64" t="s">
        <v>142</v>
      </c>
      <c r="B64" s="62" t="s">
        <v>19</v>
      </c>
      <c r="C64" s="89" t="s">
        <v>120</v>
      </c>
      <c r="D64" s="89" t="s">
        <v>120</v>
      </c>
      <c r="E64" s="89" t="s">
        <v>120</v>
      </c>
      <c r="F64" s="87"/>
      <c r="G64" s="89" t="s">
        <v>120</v>
      </c>
      <c r="H64" s="89" t="s">
        <v>120</v>
      </c>
      <c r="I64" s="89" t="s">
        <v>120</v>
      </c>
      <c r="J64" s="89" t="s">
        <v>120</v>
      </c>
      <c r="K64" s="89">
        <f>F64</f>
        <v>0</v>
      </c>
      <c r="L64" s="111" t="s">
        <v>71</v>
      </c>
    </row>
    <row r="65" spans="1:12" ht="90" x14ac:dyDescent="0.25">
      <c r="A65" s="64" t="s">
        <v>143</v>
      </c>
      <c r="B65" s="62" t="s">
        <v>17</v>
      </c>
      <c r="C65" s="89" t="s">
        <v>120</v>
      </c>
      <c r="D65" s="89" t="s">
        <v>120</v>
      </c>
      <c r="E65" s="89" t="s">
        <v>120</v>
      </c>
      <c r="F65" s="87"/>
      <c r="G65" s="89" t="s">
        <v>120</v>
      </c>
      <c r="H65" s="89" t="s">
        <v>120</v>
      </c>
      <c r="I65" s="89" t="s">
        <v>120</v>
      </c>
      <c r="J65" s="89" t="s">
        <v>120</v>
      </c>
      <c r="K65" s="89">
        <f>F65</f>
        <v>0</v>
      </c>
      <c r="L65" s="111" t="s">
        <v>71</v>
      </c>
    </row>
    <row r="66" spans="1:12" ht="60" x14ac:dyDescent="0.25">
      <c r="A66" s="64" t="s">
        <v>144</v>
      </c>
      <c r="B66" s="62" t="s">
        <v>15</v>
      </c>
      <c r="C66" s="89" t="s">
        <v>120</v>
      </c>
      <c r="D66" s="89" t="s">
        <v>120</v>
      </c>
      <c r="E66" s="89" t="s">
        <v>120</v>
      </c>
      <c r="F66" s="108">
        <f>F65</f>
        <v>0</v>
      </c>
      <c r="G66" s="89" t="s">
        <v>120</v>
      </c>
      <c r="H66" s="89" t="s">
        <v>120</v>
      </c>
      <c r="I66" s="89" t="s">
        <v>120</v>
      </c>
      <c r="J66" s="89" t="s">
        <v>120</v>
      </c>
      <c r="K66" s="89">
        <f>F66</f>
        <v>0</v>
      </c>
      <c r="L66" s="111" t="s">
        <v>71</v>
      </c>
    </row>
  </sheetData>
  <sheetProtection algorithmName="SHA-512" hashValue="LejAUfWZ0Is8KubHV9a4DHjc9bVx3GWQKg/1PgDwMg03CHIE7Oya25w79JjtjRYa5sbliPMhA66ydzWtcxtMAA==" saltValue="R0dEkUro3Mh5Kw5eW61VCQ==" spinCount="100000" sheet="1" objects="1" scenarios="1"/>
  <mergeCells count="87">
    <mergeCell ref="A14:A15"/>
    <mergeCell ref="B14:B15"/>
    <mergeCell ref="H14:H15"/>
    <mergeCell ref="I14:L15"/>
    <mergeCell ref="A1:L1"/>
    <mergeCell ref="A2:L2"/>
    <mergeCell ref="A3:L3"/>
    <mergeCell ref="A5:L5"/>
    <mergeCell ref="B6:L6"/>
    <mergeCell ref="A7:A8"/>
    <mergeCell ref="B7:B8"/>
    <mergeCell ref="I7:I8"/>
    <mergeCell ref="J7:L8"/>
    <mergeCell ref="J9:L9"/>
    <mergeCell ref="J10:L10"/>
    <mergeCell ref="J11:L11"/>
    <mergeCell ref="J12:L12"/>
    <mergeCell ref="B13:L13"/>
    <mergeCell ref="I16:L16"/>
    <mergeCell ref="I17:L17"/>
    <mergeCell ref="I18:L18"/>
    <mergeCell ref="I19:L19"/>
    <mergeCell ref="A20:A21"/>
    <mergeCell ref="B20:B21"/>
    <mergeCell ref="G20:H21"/>
    <mergeCell ref="I20:L21"/>
    <mergeCell ref="A28:A29"/>
    <mergeCell ref="B28:B29"/>
    <mergeCell ref="G28:G29"/>
    <mergeCell ref="H28:L29"/>
    <mergeCell ref="G22:H22"/>
    <mergeCell ref="I22:L22"/>
    <mergeCell ref="B23:L23"/>
    <mergeCell ref="A24:A25"/>
    <mergeCell ref="B24:B25"/>
    <mergeCell ref="C24:D24"/>
    <mergeCell ref="E24:F24"/>
    <mergeCell ref="I24:I25"/>
    <mergeCell ref="J24:L25"/>
    <mergeCell ref="C25:D25"/>
    <mergeCell ref="E25:F25"/>
    <mergeCell ref="C26:D26"/>
    <mergeCell ref="E26:F26"/>
    <mergeCell ref="J26:L26"/>
    <mergeCell ref="B27:L27"/>
    <mergeCell ref="H30:L30"/>
    <mergeCell ref="H31:L31"/>
    <mergeCell ref="H32:L32"/>
    <mergeCell ref="A33:A34"/>
    <mergeCell ref="B33:B34"/>
    <mergeCell ref="C33:D33"/>
    <mergeCell ref="E33:F33"/>
    <mergeCell ref="G33:G34"/>
    <mergeCell ref="H33:L34"/>
    <mergeCell ref="C34:D34"/>
    <mergeCell ref="E34:F34"/>
    <mergeCell ref="C35:D35"/>
    <mergeCell ref="E35:F35"/>
    <mergeCell ref="H35:L35"/>
    <mergeCell ref="C36:D36"/>
    <mergeCell ref="E36:F36"/>
    <mergeCell ref="H36:L36"/>
    <mergeCell ref="H39:L40"/>
    <mergeCell ref="C40:D40"/>
    <mergeCell ref="E40:F40"/>
    <mergeCell ref="C37:D37"/>
    <mergeCell ref="E37:F37"/>
    <mergeCell ref="H37:L37"/>
    <mergeCell ref="C38:D38"/>
    <mergeCell ref="E38:F38"/>
    <mergeCell ref="H38:L38"/>
    <mergeCell ref="A39:A40"/>
    <mergeCell ref="B39:B40"/>
    <mergeCell ref="C39:D39"/>
    <mergeCell ref="E39:F39"/>
    <mergeCell ref="G39:G40"/>
    <mergeCell ref="A45:L45"/>
    <mergeCell ref="A51:L51"/>
    <mergeCell ref="C41:D41"/>
    <mergeCell ref="E41:F41"/>
    <mergeCell ref="H41:L41"/>
    <mergeCell ref="B42:L42"/>
    <mergeCell ref="A43:A44"/>
    <mergeCell ref="B43:B44"/>
    <mergeCell ref="J43:J44"/>
    <mergeCell ref="K43:K44"/>
    <mergeCell ref="L43:L44"/>
  </mergeCells>
  <dataValidations count="1">
    <dataValidation type="decimal" allowBlank="1" showInputMessage="1" showErrorMessage="1" sqref="E10">
      <formula1>0.1</formula1>
      <formula2>0.15</formula2>
    </dataValidation>
  </dataValidations>
  <hyperlinks>
    <hyperlink ref="L49" r:id="rId1" display="m@"/>
  </hyperlinks>
  <pageMargins left="0.51181102362204722" right="0.51181102362204722" top="1.3779527559055118" bottom="1.1811023622047245" header="0.31496062992125984" footer="0.31496062992125984"/>
  <pageSetup paperSize="9" scale="51" orientation="portrait" verticalDpi="360" r:id="rId2"/>
  <headerFooter scaleWithDoc="0">
    <oddHeader>&amp;C&amp;G</oddHeader>
    <oddFooter>&amp;C&amp;G&amp;R&amp;G</oddFooter>
  </headerFooter>
  <legacyDrawing r:id="rId3"/>
  <legacyDrawingHF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Normal="100" zoomScaleSheetLayoutView="100" workbookViewId="0">
      <selection activeCell="A8" sqref="A8"/>
    </sheetView>
  </sheetViews>
  <sheetFormatPr defaultRowHeight="15" x14ac:dyDescent="0.25"/>
  <cols>
    <col min="2" max="2" width="10.5703125" customWidth="1"/>
    <col min="4" max="4" width="12.140625" customWidth="1"/>
    <col min="5" max="5" width="30.5703125" customWidth="1"/>
    <col min="6" max="6" width="6.7109375" customWidth="1"/>
    <col min="7" max="7" width="17.42578125" customWidth="1"/>
    <col min="8" max="8" width="14.42578125" customWidth="1"/>
    <col min="9" max="9" width="11.85546875" customWidth="1"/>
    <col min="10" max="11" width="14.42578125" customWidth="1"/>
  </cols>
  <sheetData>
    <row r="1" spans="1:14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79"/>
    </row>
    <row r="2" spans="1:14" ht="18.75" x14ac:dyDescent="0.25">
      <c r="A2" s="143" t="s">
        <v>167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4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4" ht="18.75" x14ac:dyDescent="0.25">
      <c r="A4" s="17"/>
      <c r="B4" s="109"/>
      <c r="C4" s="109"/>
      <c r="D4" s="109"/>
      <c r="E4" s="109"/>
      <c r="F4" s="109"/>
      <c r="G4" s="109"/>
      <c r="H4" s="109"/>
      <c r="I4" s="137" t="s">
        <v>68</v>
      </c>
      <c r="J4" s="137"/>
      <c r="K4" s="80">
        <v>14.02</v>
      </c>
    </row>
    <row r="5" spans="1:14" x14ac:dyDescent="0.25">
      <c r="A5" s="15" t="s">
        <v>67</v>
      </c>
      <c r="B5" s="14"/>
      <c r="C5" s="14"/>
      <c r="D5" s="14"/>
      <c r="E5" s="14"/>
      <c r="F5" s="14"/>
      <c r="G5" s="14"/>
      <c r="H5" s="13"/>
      <c r="I5" s="137" t="s">
        <v>66</v>
      </c>
      <c r="J5" s="137"/>
      <c r="K5" s="80">
        <v>20.97</v>
      </c>
    </row>
    <row r="6" spans="1:14" x14ac:dyDescent="0.25">
      <c r="A6" s="15"/>
      <c r="B6" s="14"/>
      <c r="C6" s="14"/>
      <c r="D6" s="14"/>
      <c r="E6" s="14"/>
      <c r="F6" s="14"/>
      <c r="G6" s="14"/>
      <c r="H6" s="13"/>
      <c r="I6" s="13"/>
      <c r="J6" s="103"/>
      <c r="K6" s="12"/>
      <c r="N6" s="78"/>
    </row>
    <row r="7" spans="1:14" ht="18.75" x14ac:dyDescent="0.25">
      <c r="A7" s="134" t="s">
        <v>173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11"/>
    </row>
    <row r="8" spans="1:14" ht="51.75" x14ac:dyDescent="0.25">
      <c r="A8" s="102" t="s">
        <v>65</v>
      </c>
      <c r="B8" s="102" t="s">
        <v>64</v>
      </c>
      <c r="C8" s="102" t="s">
        <v>63</v>
      </c>
      <c r="D8" s="10" t="s">
        <v>62</v>
      </c>
      <c r="E8" s="102" t="s">
        <v>61</v>
      </c>
      <c r="F8" s="102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4" ht="21" customHeight="1" x14ac:dyDescent="0.25">
      <c r="A9" s="105">
        <v>1</v>
      </c>
      <c r="B9" s="8"/>
      <c r="C9" s="8"/>
      <c r="D9" s="8"/>
      <c r="E9" s="110" t="s">
        <v>55</v>
      </c>
      <c r="F9" s="6"/>
      <c r="G9" s="6"/>
      <c r="H9" s="25"/>
      <c r="I9" s="25"/>
      <c r="J9" s="53"/>
      <c r="K9" s="53"/>
    </row>
    <row r="10" spans="1:14" ht="30" x14ac:dyDescent="0.25">
      <c r="A10" s="111" t="s">
        <v>54</v>
      </c>
      <c r="B10" s="2">
        <v>72961</v>
      </c>
      <c r="C10" s="2" t="s">
        <v>6</v>
      </c>
      <c r="D10" s="2" t="s">
        <v>5</v>
      </c>
      <c r="E10" s="62" t="s">
        <v>53</v>
      </c>
      <c r="F10" s="111" t="s">
        <v>27</v>
      </c>
      <c r="G10" s="89">
        <f>'[4]MEMORIAL QUANT. CBUQ'!I9</f>
        <v>3028.2</v>
      </c>
      <c r="H10" s="89">
        <v>1.24</v>
      </c>
      <c r="I10" s="89">
        <f>IF(D10="S",($K$5/100)*H10,($K$4/100)*H10)+H10</f>
        <v>1.5000279999999999</v>
      </c>
      <c r="J10" s="89">
        <f>G10*H10</f>
        <v>3754.9679999999998</v>
      </c>
      <c r="K10" s="89">
        <f>I10*G10</f>
        <v>4542.3847895999997</v>
      </c>
      <c r="M10" s="78"/>
    </row>
    <row r="11" spans="1:14" ht="90" x14ac:dyDescent="0.25">
      <c r="A11" s="111" t="s">
        <v>52</v>
      </c>
      <c r="B11" s="88">
        <v>96387</v>
      </c>
      <c r="C11" s="2" t="s">
        <v>6</v>
      </c>
      <c r="D11" s="2" t="s">
        <v>5</v>
      </c>
      <c r="E11" s="62" t="s">
        <v>51</v>
      </c>
      <c r="F11" s="111" t="s">
        <v>25</v>
      </c>
      <c r="G11" s="89">
        <f>'[4]MEMORIAL QUANT. CBUQ'!I10</f>
        <v>454.22999999999996</v>
      </c>
      <c r="H11" s="89">
        <v>6.52</v>
      </c>
      <c r="I11" s="89">
        <f t="shared" ref="I11:I13" si="0">IF(D11="S",($K$5/100)*H11,($K$4/100)*H11)+H11</f>
        <v>7.887243999999999</v>
      </c>
      <c r="J11" s="89">
        <f t="shared" ref="J11:J13" si="1">G11*H11</f>
        <v>2961.5795999999996</v>
      </c>
      <c r="K11" s="89">
        <f t="shared" ref="K11:K13" si="2">I11*G11</f>
        <v>3582.6228421199994</v>
      </c>
    </row>
    <row r="12" spans="1:14" ht="64.5" customHeight="1" x14ac:dyDescent="0.25">
      <c r="A12" s="111" t="s">
        <v>95</v>
      </c>
      <c r="B12" s="88" t="s">
        <v>97</v>
      </c>
      <c r="C12" s="2" t="s">
        <v>6</v>
      </c>
      <c r="D12" s="2" t="s">
        <v>5</v>
      </c>
      <c r="E12" s="62" t="s">
        <v>98</v>
      </c>
      <c r="F12" s="111" t="s">
        <v>25</v>
      </c>
      <c r="G12" s="89">
        <f>'[4]MEMORIAL QUANT. CBUQ'!I11</f>
        <v>454.22999999999996</v>
      </c>
      <c r="H12" s="89">
        <v>4.4400000000000004</v>
      </c>
      <c r="I12" s="89">
        <f t="shared" si="0"/>
        <v>5.3710680000000002</v>
      </c>
      <c r="J12" s="89">
        <f t="shared" si="1"/>
        <v>2016.7811999999999</v>
      </c>
      <c r="K12" s="89">
        <f t="shared" si="2"/>
        <v>2439.7002176399997</v>
      </c>
    </row>
    <row r="13" spans="1:14" ht="60" x14ac:dyDescent="0.25">
      <c r="A13" s="111" t="s">
        <v>96</v>
      </c>
      <c r="B13" s="4">
        <v>72838</v>
      </c>
      <c r="C13" s="2" t="s">
        <v>6</v>
      </c>
      <c r="D13" s="2" t="s">
        <v>5</v>
      </c>
      <c r="E13" s="63" t="s">
        <v>109</v>
      </c>
      <c r="F13" s="3" t="s">
        <v>99</v>
      </c>
      <c r="G13" s="89">
        <f>'[4]MEMORIAL QUANT. CBUQ'!I12</f>
        <v>2005.87968</v>
      </c>
      <c r="H13" s="89">
        <v>0.85</v>
      </c>
      <c r="I13" s="89">
        <f t="shared" si="0"/>
        <v>1.0282450000000001</v>
      </c>
      <c r="J13" s="89">
        <f t="shared" si="1"/>
        <v>1704.9977280000001</v>
      </c>
      <c r="K13" s="89">
        <f t="shared" si="2"/>
        <v>2062.5357515616001</v>
      </c>
    </row>
    <row r="14" spans="1:14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4">
        <f>SUM(J10:J13)</f>
        <v>10438.326528</v>
      </c>
      <c r="K14" s="54">
        <f>SUM(K10:K13)</f>
        <v>12627.243600921598</v>
      </c>
    </row>
    <row r="15" spans="1:14" ht="33" customHeight="1" x14ac:dyDescent="0.25">
      <c r="A15" s="105">
        <v>2</v>
      </c>
      <c r="B15" s="8"/>
      <c r="C15" s="8"/>
      <c r="D15" s="8"/>
      <c r="E15" s="110" t="s">
        <v>50</v>
      </c>
      <c r="F15" s="6"/>
      <c r="G15" s="6"/>
      <c r="H15" s="25"/>
      <c r="I15" s="25"/>
      <c r="J15" s="53"/>
      <c r="K15" s="53"/>
    </row>
    <row r="16" spans="1:14" ht="30" x14ac:dyDescent="0.25">
      <c r="A16" s="5" t="s">
        <v>49</v>
      </c>
      <c r="B16" s="4">
        <v>96401</v>
      </c>
      <c r="C16" s="4" t="s">
        <v>6</v>
      </c>
      <c r="D16" s="4" t="s">
        <v>5</v>
      </c>
      <c r="E16" s="63" t="s">
        <v>100</v>
      </c>
      <c r="F16" s="3" t="s">
        <v>27</v>
      </c>
      <c r="G16" s="26">
        <f>'[4]MEMORIAL QUANT. CBUQ'!H16</f>
        <v>2575</v>
      </c>
      <c r="H16" s="26">
        <v>4.29</v>
      </c>
      <c r="I16" s="89">
        <f>IF(D16="S",($K$5/100)*H16,($K$4/100)*H16)+H16</f>
        <v>5.1896129999999996</v>
      </c>
      <c r="J16" s="26">
        <f>G16*H16</f>
        <v>11046.75</v>
      </c>
      <c r="K16" s="89">
        <f>I16*G16</f>
        <v>13363.253475</v>
      </c>
    </row>
    <row r="17" spans="1:11" ht="84" customHeight="1" x14ac:dyDescent="0.25">
      <c r="A17" s="5" t="s">
        <v>48</v>
      </c>
      <c r="B17" s="4">
        <v>72840</v>
      </c>
      <c r="C17" s="4" t="s">
        <v>6</v>
      </c>
      <c r="D17" s="4" t="s">
        <v>5</v>
      </c>
      <c r="E17" s="63" t="s">
        <v>145</v>
      </c>
      <c r="F17" s="3" t="s">
        <v>99</v>
      </c>
      <c r="G17" s="26">
        <f>'[4]MEMORIAL QUANT. CBUQ'!H17</f>
        <v>222.48</v>
      </c>
      <c r="H17" s="26">
        <v>0.56999999999999995</v>
      </c>
      <c r="I17" s="89">
        <f t="shared" ref="I17:I20" si="3">IF(D17="S",($K$5/100)*H17,($K$4/100)*H17)+H17</f>
        <v>0.68952899999999995</v>
      </c>
      <c r="J17" s="26">
        <f>G17*H17</f>
        <v>126.81359999999998</v>
      </c>
      <c r="K17" s="89">
        <f>I17*G17</f>
        <v>153.40641191999998</v>
      </c>
    </row>
    <row r="18" spans="1:11" ht="75" x14ac:dyDescent="0.25">
      <c r="A18" s="111" t="s">
        <v>47</v>
      </c>
      <c r="B18" s="2">
        <v>95996</v>
      </c>
      <c r="C18" s="2" t="s">
        <v>6</v>
      </c>
      <c r="D18" s="2" t="s">
        <v>5</v>
      </c>
      <c r="E18" s="62" t="s">
        <v>46</v>
      </c>
      <c r="F18" s="111" t="s">
        <v>25</v>
      </c>
      <c r="G18" s="89">
        <f>'[4]MEMORIAL QUANT. CBUQ'!H18</f>
        <v>128.75</v>
      </c>
      <c r="H18" s="89">
        <v>643.61</v>
      </c>
      <c r="I18" s="89">
        <f t="shared" si="3"/>
        <v>778.575017</v>
      </c>
      <c r="J18" s="26">
        <f>G18*H18</f>
        <v>82864.787500000006</v>
      </c>
      <c r="K18" s="89">
        <f>I18*G18</f>
        <v>100241.53343875</v>
      </c>
    </row>
    <row r="19" spans="1:11" ht="60" x14ac:dyDescent="0.25">
      <c r="A19" s="111" t="s">
        <v>45</v>
      </c>
      <c r="B19" s="4">
        <v>95303</v>
      </c>
      <c r="C19" s="4" t="s">
        <v>6</v>
      </c>
      <c r="D19" s="4" t="s">
        <v>5</v>
      </c>
      <c r="E19" s="63" t="s">
        <v>44</v>
      </c>
      <c r="F19" s="3" t="s">
        <v>22</v>
      </c>
      <c r="G19" s="89">
        <f>'[4]MEMORIAL QUANT. CBUQ'!H19</f>
        <v>9270</v>
      </c>
      <c r="H19" s="89">
        <v>0.96</v>
      </c>
      <c r="I19" s="89">
        <f t="shared" si="3"/>
        <v>1.1613119999999999</v>
      </c>
      <c r="J19" s="26">
        <f>G19*H19</f>
        <v>8899.1999999999989</v>
      </c>
      <c r="K19" s="89">
        <f>I19*G19</f>
        <v>10765.362239999999</v>
      </c>
    </row>
    <row r="20" spans="1:11" ht="45" x14ac:dyDescent="0.25">
      <c r="A20" s="111" t="s">
        <v>43</v>
      </c>
      <c r="B20" s="2">
        <v>94963</v>
      </c>
      <c r="C20" s="2" t="s">
        <v>6</v>
      </c>
      <c r="D20" s="2" t="s">
        <v>5</v>
      </c>
      <c r="E20" s="62" t="s">
        <v>146</v>
      </c>
      <c r="F20" s="111" t="s">
        <v>25</v>
      </c>
      <c r="G20" s="89">
        <f>'[4]MEMORIAL QUANT. CBUQ'!G22:H22</f>
        <v>0.42336000000000001</v>
      </c>
      <c r="H20" s="27">
        <v>345.06</v>
      </c>
      <c r="I20" s="89">
        <f t="shared" si="3"/>
        <v>417.419082</v>
      </c>
      <c r="J20" s="26">
        <f>G20*H20</f>
        <v>146.08460160000001</v>
      </c>
      <c r="K20" s="89">
        <f>I20*G20</f>
        <v>176.71854255552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4">
        <f>SUM(J16:J20)</f>
        <v>103083.6357016</v>
      </c>
      <c r="K21" s="54">
        <f>SUM(K16:K20)</f>
        <v>124700.27410822552</v>
      </c>
    </row>
    <row r="22" spans="1:11" ht="15" customHeight="1" x14ac:dyDescent="0.25">
      <c r="A22" s="105">
        <v>3</v>
      </c>
      <c r="B22" s="8"/>
      <c r="C22" s="8"/>
      <c r="D22" s="8"/>
      <c r="E22" s="110" t="s">
        <v>42</v>
      </c>
      <c r="F22" s="6"/>
      <c r="G22" s="6"/>
      <c r="H22" s="25"/>
      <c r="I22" s="25"/>
      <c r="J22" s="53"/>
      <c r="K22" s="53"/>
    </row>
    <row r="23" spans="1:11" ht="105" x14ac:dyDescent="0.25">
      <c r="A23" s="111" t="s">
        <v>41</v>
      </c>
      <c r="B23" s="2">
        <v>94996</v>
      </c>
      <c r="C23" s="2" t="s">
        <v>6</v>
      </c>
      <c r="D23" s="2" t="s">
        <v>5</v>
      </c>
      <c r="E23" s="62" t="s">
        <v>113</v>
      </c>
      <c r="F23" s="111" t="s">
        <v>27</v>
      </c>
      <c r="G23" s="89">
        <f>'[4]MEMORIAL QUANT. CBUQ'!I26</f>
        <v>32.64</v>
      </c>
      <c r="H23" s="89">
        <v>83.62</v>
      </c>
      <c r="I23" s="89">
        <f t="shared" ref="I23" si="4">IF(D23="S",($K$5/100)*H23,($K$4/100)*H23)+H23</f>
        <v>101.155114</v>
      </c>
      <c r="J23" s="89">
        <f>G23*H23</f>
        <v>2729.3568</v>
      </c>
      <c r="K23" s="89">
        <f>G23*I23</f>
        <v>3301.70292096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4">
        <f>J23</f>
        <v>2729.3568</v>
      </c>
      <c r="K24" s="54">
        <f>K23</f>
        <v>3301.70292096</v>
      </c>
    </row>
    <row r="25" spans="1:11" ht="21" customHeight="1" x14ac:dyDescent="0.25">
      <c r="A25" s="105">
        <v>4</v>
      </c>
      <c r="B25" s="110"/>
      <c r="C25" s="110"/>
      <c r="D25" s="110"/>
      <c r="E25" s="110" t="s">
        <v>40</v>
      </c>
      <c r="F25" s="6"/>
      <c r="G25" s="6"/>
      <c r="H25" s="25"/>
      <c r="I25" s="25"/>
      <c r="J25" s="53"/>
      <c r="K25" s="53"/>
    </row>
    <row r="26" spans="1:11" ht="75" x14ac:dyDescent="0.25">
      <c r="A26" s="111" t="s">
        <v>39</v>
      </c>
      <c r="B26" s="2">
        <v>72947</v>
      </c>
      <c r="C26" s="2" t="s">
        <v>6</v>
      </c>
      <c r="D26" s="2" t="s">
        <v>5</v>
      </c>
      <c r="E26" s="62" t="s">
        <v>147</v>
      </c>
      <c r="F26" s="111" t="s">
        <v>27</v>
      </c>
      <c r="G26" s="89">
        <f>SUM('[4]MEMORIAL QUANT. CBUQ'!G30:G31)</f>
        <v>225.06</v>
      </c>
      <c r="H26" s="89">
        <v>24.63</v>
      </c>
      <c r="I26" s="89">
        <f t="shared" ref="I26:I29" si="5">IF(D26="S",($K$5/100)*H26,($K$4/100)*H26)+H26</f>
        <v>29.794910999999999</v>
      </c>
      <c r="J26" s="89">
        <f>G26*H26</f>
        <v>5543.2277999999997</v>
      </c>
      <c r="K26" s="89">
        <f>I26*G26</f>
        <v>6705.6426696600001</v>
      </c>
    </row>
    <row r="27" spans="1:11" ht="45" x14ac:dyDescent="0.25">
      <c r="A27" s="111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'[4]MEMORIAL QUANT. CBUQ'!G32</f>
        <v>47.999999999999993</v>
      </c>
      <c r="H27" s="91">
        <v>6.67</v>
      </c>
      <c r="I27" s="89">
        <f t="shared" si="5"/>
        <v>7.6051339999999996</v>
      </c>
      <c r="J27" s="91">
        <v>0</v>
      </c>
      <c r="K27" s="91">
        <v>0</v>
      </c>
    </row>
    <row r="28" spans="1:11" ht="30" x14ac:dyDescent="0.25">
      <c r="A28" s="111" t="s">
        <v>37</v>
      </c>
      <c r="B28" s="2">
        <v>34723</v>
      </c>
      <c r="C28" s="2" t="s">
        <v>6</v>
      </c>
      <c r="D28" s="2" t="s">
        <v>10</v>
      </c>
      <c r="E28" s="62" t="s">
        <v>36</v>
      </c>
      <c r="F28" s="111" t="s">
        <v>27</v>
      </c>
      <c r="G28" s="89">
        <f>SUM('[4]MEMORIAL QUANT. CBUQ'!G35:G38)</f>
        <v>1.43</v>
      </c>
      <c r="H28" s="89">
        <v>519.75</v>
      </c>
      <c r="I28" s="89">
        <f t="shared" si="5"/>
        <v>592.61895000000004</v>
      </c>
      <c r="J28" s="89">
        <f>G28*H28</f>
        <v>743.24249999999995</v>
      </c>
      <c r="K28" s="89">
        <f>I28*G28</f>
        <v>847.44509849999997</v>
      </c>
    </row>
    <row r="29" spans="1:11" ht="60" x14ac:dyDescent="0.25">
      <c r="A29" s="111" t="s">
        <v>132</v>
      </c>
      <c r="B29" s="2">
        <v>21013</v>
      </c>
      <c r="C29" s="2" t="s">
        <v>6</v>
      </c>
      <c r="D29" s="2" t="s">
        <v>10</v>
      </c>
      <c r="E29" s="92" t="s">
        <v>153</v>
      </c>
      <c r="F29" s="111" t="s">
        <v>3</v>
      </c>
      <c r="G29" s="89">
        <f>'[4]MEMORIAL QUANT. CBUQ'!G41</f>
        <v>28</v>
      </c>
      <c r="H29" s="89">
        <v>33.31</v>
      </c>
      <c r="I29" s="89">
        <f t="shared" si="5"/>
        <v>37.980062000000004</v>
      </c>
      <c r="J29" s="89">
        <f>G29*H29</f>
        <v>932.68000000000006</v>
      </c>
      <c r="K29" s="89">
        <f>G29*I29</f>
        <v>1063.4417360000002</v>
      </c>
    </row>
    <row r="30" spans="1:1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4">
        <f>SUM(J26:J29)</f>
        <v>7219.1503000000002</v>
      </c>
      <c r="K30" s="54">
        <f>SUM(K26:K29)</f>
        <v>8616.5295041600002</v>
      </c>
    </row>
    <row r="31" spans="1:11" ht="15.75" customHeight="1" x14ac:dyDescent="0.25">
      <c r="A31" s="105">
        <v>5</v>
      </c>
      <c r="B31" s="8"/>
      <c r="C31" s="8"/>
      <c r="D31" s="8"/>
      <c r="E31" s="110" t="s">
        <v>35</v>
      </c>
      <c r="F31" s="6"/>
      <c r="G31" s="6"/>
      <c r="H31" s="25"/>
      <c r="I31" s="25"/>
      <c r="J31" s="53"/>
      <c r="K31" s="53"/>
    </row>
    <row r="32" spans="1:11" ht="60" x14ac:dyDescent="0.25">
      <c r="A32" s="5" t="s">
        <v>34</v>
      </c>
      <c r="B32" s="2">
        <v>94265</v>
      </c>
      <c r="C32" s="2" t="s">
        <v>6</v>
      </c>
      <c r="D32" s="4" t="s">
        <v>5</v>
      </c>
      <c r="E32" s="62" t="s">
        <v>33</v>
      </c>
      <c r="F32" s="26" t="s">
        <v>3</v>
      </c>
      <c r="G32" s="26">
        <f>'[4]MEMORIAL QUANT. CBUQ'!K46</f>
        <v>1030</v>
      </c>
      <c r="H32" s="26">
        <v>31.39</v>
      </c>
      <c r="I32" s="89">
        <f t="shared" ref="I32:I51" si="6">IF(D32="S",($K$5/100)*H32,($K$4/100)*H32)+H32</f>
        <v>37.972482999999997</v>
      </c>
      <c r="J32" s="26">
        <f t="shared" ref="J32:J51" si="7">G32*H32</f>
        <v>32331.7</v>
      </c>
      <c r="K32" s="89">
        <f t="shared" ref="K32:K51" si="8">I32*G32</f>
        <v>39111.657489999998</v>
      </c>
    </row>
    <row r="33" spans="1:11" ht="60" x14ac:dyDescent="0.25">
      <c r="A33" s="111" t="s">
        <v>32</v>
      </c>
      <c r="B33" s="2">
        <v>94281</v>
      </c>
      <c r="C33" s="2" t="s">
        <v>6</v>
      </c>
      <c r="D33" s="2" t="s">
        <v>5</v>
      </c>
      <c r="E33" s="62" t="s">
        <v>31</v>
      </c>
      <c r="F33" s="89" t="s">
        <v>3</v>
      </c>
      <c r="G33" s="89">
        <f>'[4]MEMORIAL QUANT. CBUQ'!K47</f>
        <v>1030</v>
      </c>
      <c r="H33" s="89">
        <v>37.49</v>
      </c>
      <c r="I33" s="89">
        <f t="shared" si="6"/>
        <v>45.351652999999999</v>
      </c>
      <c r="J33" s="26">
        <f t="shared" si="7"/>
        <v>38614.700000000004</v>
      </c>
      <c r="K33" s="89">
        <f t="shared" si="8"/>
        <v>46712.202590000001</v>
      </c>
    </row>
    <row r="34" spans="1:11" ht="165" x14ac:dyDescent="0.25">
      <c r="A34" s="111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89" t="s">
        <v>25</v>
      </c>
      <c r="G34" s="89">
        <f>'[4]MEMORIAL QUANT. CBUQ'!K48</f>
        <v>67.97999999999999</v>
      </c>
      <c r="H34" s="89">
        <v>11.93</v>
      </c>
      <c r="I34" s="89">
        <f t="shared" si="6"/>
        <v>14.431721</v>
      </c>
      <c r="J34" s="26">
        <f t="shared" si="7"/>
        <v>811.00139999999988</v>
      </c>
      <c r="K34" s="89">
        <f t="shared" si="8"/>
        <v>981.06839357999979</v>
      </c>
    </row>
    <row r="35" spans="1:11" ht="60" x14ac:dyDescent="0.25">
      <c r="A35" s="111" t="s">
        <v>29</v>
      </c>
      <c r="B35" s="2">
        <v>94097</v>
      </c>
      <c r="C35" s="2" t="s">
        <v>6</v>
      </c>
      <c r="D35" s="2" t="s">
        <v>5</v>
      </c>
      <c r="E35" s="62" t="s">
        <v>28</v>
      </c>
      <c r="F35" s="89" t="s">
        <v>27</v>
      </c>
      <c r="G35" s="89">
        <f>'[4]MEMORIAL QUANT. CBUQ'!K49</f>
        <v>453.2</v>
      </c>
      <c r="H35" s="89">
        <v>4.5999999999999996</v>
      </c>
      <c r="I35" s="89">
        <f t="shared" si="6"/>
        <v>5.5646199999999997</v>
      </c>
      <c r="J35" s="26">
        <f t="shared" si="7"/>
        <v>2084.7199999999998</v>
      </c>
      <c r="K35" s="89">
        <f t="shared" si="8"/>
        <v>2521.8857839999996</v>
      </c>
    </row>
    <row r="36" spans="1:11" ht="45" x14ac:dyDescent="0.25">
      <c r="A36" s="111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89" t="s">
        <v>136</v>
      </c>
      <c r="G36" s="89">
        <f>'[4]MEMORIAL QUANT. CBUQ'!K50</f>
        <v>466.51274999999998</v>
      </c>
      <c r="H36" s="89">
        <v>1.76</v>
      </c>
      <c r="I36" s="89">
        <f t="shared" si="6"/>
        <v>2.1290719999999999</v>
      </c>
      <c r="J36" s="26">
        <f t="shared" si="7"/>
        <v>821.06243999999992</v>
      </c>
      <c r="K36" s="89">
        <f t="shared" ref="K36:K48" si="9">G36*I36</f>
        <v>993.23923366799988</v>
      </c>
    </row>
    <row r="37" spans="1:11" ht="30" x14ac:dyDescent="0.25">
      <c r="A37" s="111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89" t="s">
        <v>3</v>
      </c>
      <c r="G37" s="89">
        <f>'[4]MEMORIAL QUANT. CBUQ'!K52</f>
        <v>0</v>
      </c>
      <c r="H37" s="89">
        <v>51.95</v>
      </c>
      <c r="I37" s="89">
        <f t="shared" si="6"/>
        <v>59.23339</v>
      </c>
      <c r="J37" s="26">
        <f t="shared" si="7"/>
        <v>0</v>
      </c>
      <c r="K37" s="89">
        <f t="shared" si="9"/>
        <v>0</v>
      </c>
    </row>
    <row r="38" spans="1:11" ht="165" x14ac:dyDescent="0.25">
      <c r="A38" s="111" t="s">
        <v>21</v>
      </c>
      <c r="B38" s="2">
        <v>90106</v>
      </c>
      <c r="C38" s="2" t="s">
        <v>6</v>
      </c>
      <c r="D38" s="2" t="s">
        <v>5</v>
      </c>
      <c r="E38" s="62" t="s">
        <v>156</v>
      </c>
      <c r="F38" s="89" t="s">
        <v>25</v>
      </c>
      <c r="G38" s="89">
        <f>'[4]MEMORIAL QUANT. CBUQ'!K53</f>
        <v>0</v>
      </c>
      <c r="H38" s="89">
        <v>10.220000000000001</v>
      </c>
      <c r="I38" s="89">
        <f t="shared" si="6"/>
        <v>12.363134000000001</v>
      </c>
      <c r="J38" s="26">
        <f t="shared" si="7"/>
        <v>0</v>
      </c>
      <c r="K38" s="89">
        <f t="shared" si="9"/>
        <v>0</v>
      </c>
    </row>
    <row r="39" spans="1:11" ht="60" x14ac:dyDescent="0.25">
      <c r="A39" s="111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89" t="s">
        <v>25</v>
      </c>
      <c r="G39" s="89">
        <f>'[4]MEMORIAL QUANT. CBUQ'!K54</f>
        <v>0</v>
      </c>
      <c r="H39" s="89">
        <v>4.5999999999999996</v>
      </c>
      <c r="I39" s="89">
        <f t="shared" si="6"/>
        <v>5.5646199999999997</v>
      </c>
      <c r="J39" s="26">
        <f t="shared" si="7"/>
        <v>0</v>
      </c>
      <c r="K39" s="89">
        <f t="shared" si="9"/>
        <v>0</v>
      </c>
    </row>
    <row r="40" spans="1:11" ht="99" customHeight="1" x14ac:dyDescent="0.25">
      <c r="A40" s="111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89" t="s">
        <v>25</v>
      </c>
      <c r="G40" s="89">
        <f>'[4]MEMORIAL QUANT. CBUQ'!K55</f>
        <v>0</v>
      </c>
      <c r="H40" s="89">
        <v>19.600000000000001</v>
      </c>
      <c r="I40" s="89">
        <f t="shared" si="6"/>
        <v>23.710120000000003</v>
      </c>
      <c r="J40" s="26">
        <f t="shared" si="7"/>
        <v>0</v>
      </c>
      <c r="K40" s="89">
        <f t="shared" si="9"/>
        <v>0</v>
      </c>
    </row>
    <row r="41" spans="1:11" ht="95.25" customHeight="1" x14ac:dyDescent="0.25">
      <c r="A41" s="111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89" t="s">
        <v>3</v>
      </c>
      <c r="G41" s="89">
        <f>'[4]MEMORIAL QUANT. CBUQ'!K56</f>
        <v>0</v>
      </c>
      <c r="H41" s="89">
        <v>37.54</v>
      </c>
      <c r="I41" s="89">
        <f t="shared" si="6"/>
        <v>45.412137999999999</v>
      </c>
      <c r="J41" s="26">
        <f t="shared" si="7"/>
        <v>0</v>
      </c>
      <c r="K41" s="89">
        <f t="shared" si="9"/>
        <v>0</v>
      </c>
    </row>
    <row r="42" spans="1:11" ht="45" x14ac:dyDescent="0.25">
      <c r="A42" s="111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26" t="s">
        <v>22</v>
      </c>
      <c r="G42" s="89">
        <f>'[4]MEMORIAL QUANT. CBUQ'!K57</f>
        <v>0</v>
      </c>
      <c r="H42" s="89">
        <v>1.76</v>
      </c>
      <c r="I42" s="89">
        <f t="shared" si="6"/>
        <v>2.1290719999999999</v>
      </c>
      <c r="J42" s="26">
        <f t="shared" si="7"/>
        <v>0</v>
      </c>
      <c r="K42" s="89">
        <f t="shared" si="9"/>
        <v>0</v>
      </c>
    </row>
    <row r="43" spans="1:11" ht="30" x14ac:dyDescent="0.25">
      <c r="A43" s="111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89" t="s">
        <v>3</v>
      </c>
      <c r="G43" s="89">
        <f>'[4]MEMORIAL QUANT. CBUQ'!K58</f>
        <v>0</v>
      </c>
      <c r="H43" s="89">
        <v>104.87</v>
      </c>
      <c r="I43" s="89">
        <f t="shared" si="6"/>
        <v>119.57277400000001</v>
      </c>
      <c r="J43" s="26">
        <f t="shared" si="7"/>
        <v>0</v>
      </c>
      <c r="K43" s="89">
        <f t="shared" si="9"/>
        <v>0</v>
      </c>
    </row>
    <row r="44" spans="1:11" ht="165" x14ac:dyDescent="0.25">
      <c r="A44" s="111" t="s">
        <v>7</v>
      </c>
      <c r="B44" s="2">
        <v>90106</v>
      </c>
      <c r="C44" s="2" t="s">
        <v>6</v>
      </c>
      <c r="D44" s="2" t="s">
        <v>5</v>
      </c>
      <c r="E44" s="63" t="s">
        <v>157</v>
      </c>
      <c r="F44" s="26" t="s">
        <v>25</v>
      </c>
      <c r="G44" s="89">
        <f>'[4]MEMORIAL QUANT. CBUQ'!K59</f>
        <v>0</v>
      </c>
      <c r="H44" s="89">
        <v>10.220000000000001</v>
      </c>
      <c r="I44" s="89">
        <f t="shared" si="6"/>
        <v>12.363134000000001</v>
      </c>
      <c r="J44" s="26">
        <f t="shared" si="7"/>
        <v>0</v>
      </c>
      <c r="K44" s="89">
        <f t="shared" si="9"/>
        <v>0</v>
      </c>
    </row>
    <row r="45" spans="1:11" ht="89.25" customHeight="1" x14ac:dyDescent="0.25">
      <c r="A45" s="111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89" t="s">
        <v>25</v>
      </c>
      <c r="G45" s="89">
        <f>'[4]MEMORIAL QUANT. CBUQ'!K60</f>
        <v>0</v>
      </c>
      <c r="H45" s="89">
        <v>4.5999999999999996</v>
      </c>
      <c r="I45" s="89">
        <f t="shared" si="6"/>
        <v>5.5646199999999997</v>
      </c>
      <c r="J45" s="26">
        <f t="shared" si="7"/>
        <v>0</v>
      </c>
      <c r="K45" s="89">
        <f t="shared" si="9"/>
        <v>0</v>
      </c>
    </row>
    <row r="46" spans="1:11" ht="89.25" customHeight="1" x14ac:dyDescent="0.25">
      <c r="A46" s="111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89" t="s">
        <v>25</v>
      </c>
      <c r="G46" s="89">
        <f>'[4]MEMORIAL QUANT. CBUQ'!K61</f>
        <v>0</v>
      </c>
      <c r="H46" s="89">
        <v>19.600000000000001</v>
      </c>
      <c r="I46" s="89">
        <f t="shared" si="6"/>
        <v>23.710120000000003</v>
      </c>
      <c r="J46" s="26">
        <f t="shared" si="7"/>
        <v>0</v>
      </c>
      <c r="K46" s="89">
        <f t="shared" si="9"/>
        <v>0</v>
      </c>
    </row>
    <row r="47" spans="1:11" ht="89.25" customHeight="1" x14ac:dyDescent="0.25">
      <c r="A47" s="111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89" t="s">
        <v>3</v>
      </c>
      <c r="G47" s="89">
        <f>'[4]MEMORIAL QUANT. CBUQ'!K62</f>
        <v>0</v>
      </c>
      <c r="H47" s="89">
        <v>54.41</v>
      </c>
      <c r="I47" s="89">
        <f t="shared" si="6"/>
        <v>65.819776999999988</v>
      </c>
      <c r="J47" s="26">
        <f t="shared" si="7"/>
        <v>0</v>
      </c>
      <c r="K47" s="89">
        <f t="shared" si="9"/>
        <v>0</v>
      </c>
    </row>
    <row r="48" spans="1:11" ht="45" x14ac:dyDescent="0.25">
      <c r="A48" s="111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26" t="s">
        <v>22</v>
      </c>
      <c r="G48" s="89">
        <f>'[4]MEMORIAL QUANT. CBUQ'!K63</f>
        <v>0</v>
      </c>
      <c r="H48" s="89">
        <v>1.76</v>
      </c>
      <c r="I48" s="89">
        <f t="shared" si="6"/>
        <v>2.1290719999999999</v>
      </c>
      <c r="J48" s="26">
        <f t="shared" si="7"/>
        <v>0</v>
      </c>
      <c r="K48" s="89">
        <f t="shared" si="9"/>
        <v>0</v>
      </c>
    </row>
    <row r="49" spans="1:11" ht="75" x14ac:dyDescent="0.25">
      <c r="A49" s="111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89" t="s">
        <v>14</v>
      </c>
      <c r="G49" s="89">
        <f>'[4]MEMORIAL QUANT. CBUQ'!K64</f>
        <v>0</v>
      </c>
      <c r="H49" s="89">
        <v>694.56</v>
      </c>
      <c r="I49" s="89">
        <f t="shared" si="6"/>
        <v>840.20923199999993</v>
      </c>
      <c r="J49" s="26">
        <f t="shared" si="7"/>
        <v>0</v>
      </c>
      <c r="K49" s="89">
        <f t="shared" si="8"/>
        <v>0</v>
      </c>
    </row>
    <row r="50" spans="1:11" ht="75" x14ac:dyDescent="0.25">
      <c r="A50" s="111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89" t="s">
        <v>14</v>
      </c>
      <c r="G50" s="89">
        <f>'[4]MEMORIAL QUANT. CBUQ'!K65</f>
        <v>0</v>
      </c>
      <c r="H50" s="89">
        <v>332.61</v>
      </c>
      <c r="I50" s="89">
        <f t="shared" si="6"/>
        <v>402.358317</v>
      </c>
      <c r="J50" s="26">
        <f t="shared" si="7"/>
        <v>0</v>
      </c>
      <c r="K50" s="89">
        <f t="shared" si="8"/>
        <v>0</v>
      </c>
    </row>
    <row r="51" spans="1:11" ht="60" x14ac:dyDescent="0.25">
      <c r="A51" s="111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89" t="s">
        <v>14</v>
      </c>
      <c r="G51" s="89">
        <f>'[4]MEMORIAL QUANT. CBUQ'!K66</f>
        <v>0</v>
      </c>
      <c r="H51" s="89">
        <v>431.62</v>
      </c>
      <c r="I51" s="89">
        <f t="shared" si="6"/>
        <v>492.13312400000001</v>
      </c>
      <c r="J51" s="26">
        <f t="shared" si="7"/>
        <v>0</v>
      </c>
      <c r="K51" s="89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4">
        <f>SUM(J32:J51)</f>
        <v>74663.183839999998</v>
      </c>
      <c r="K52" s="54">
        <f>SUM(K32:K51)</f>
        <v>90320.053491248007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02"/>
      <c r="J53" s="138">
        <f>J14+J21+J24+J30+J52</f>
        <v>198133.6531696</v>
      </c>
      <c r="K53" s="139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02"/>
      <c r="J54" s="138">
        <f>K14+K21+K24+K30+K52</f>
        <v>239565.80362551514</v>
      </c>
      <c r="K54" s="139"/>
    </row>
  </sheetData>
  <sheetProtection algorithmName="SHA-512" hashValue="YpLgvlKCQBV/uqMe9pA/KLto8SuvTTnKcDPk0YlVoS5sCghtc+o7hFwkx/v4YJnKfDksa+GVIwZX+GA9Z76GLA==" saltValue="Ztlqnw09Y7YhWnrEjriVOg==" spinCount="100000" sheet="1" objects="1" scenarios="1"/>
  <autoFilter ref="A8:K54"/>
  <mergeCells count="15">
    <mergeCell ref="A7:K7"/>
    <mergeCell ref="A1:J1"/>
    <mergeCell ref="A2:K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topLeftCell="A49" zoomScale="115" zoomScaleNormal="100" zoomScaleSheetLayoutView="115" workbookViewId="0">
      <selection activeCell="E63" sqref="E63"/>
    </sheetView>
  </sheetViews>
  <sheetFormatPr defaultRowHeight="15" x14ac:dyDescent="0.25"/>
  <cols>
    <col min="1" max="1" width="9.140625" style="30"/>
    <col min="2" max="2" width="10.5703125" style="30" customWidth="1"/>
    <col min="3" max="3" width="9.140625" style="30"/>
    <col min="4" max="4" width="12.140625" style="30" customWidth="1"/>
    <col min="5" max="5" width="30.5703125" style="30" customWidth="1"/>
    <col min="6" max="6" width="6.7109375" style="30" customWidth="1"/>
    <col min="7" max="7" width="17.42578125" style="30" customWidth="1"/>
    <col min="8" max="8" width="14.42578125" style="30" customWidth="1"/>
    <col min="9" max="9" width="11.85546875" style="30" customWidth="1"/>
    <col min="10" max="11" width="14.42578125" style="30" customWidth="1"/>
    <col min="12" max="16384" width="9.140625" style="30"/>
  </cols>
  <sheetData>
    <row r="1" spans="1:13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113"/>
    </row>
    <row r="2" spans="1:13" ht="18.75" x14ac:dyDescent="0.25">
      <c r="A2" s="143" t="str">
        <f>'[4]CBUQ NÃO DESONERADA'!A2:K2</f>
        <v>PREFEITURA MUNICIPAL DE OURÉM</v>
      </c>
      <c r="B2" s="144"/>
      <c r="C2" s="144"/>
      <c r="D2" s="144"/>
      <c r="E2" s="144"/>
      <c r="F2" s="144"/>
      <c r="G2" s="144"/>
      <c r="H2" s="144"/>
      <c r="I2" s="144"/>
      <c r="J2" s="144"/>
      <c r="K2" s="104"/>
    </row>
    <row r="3" spans="1:13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3" ht="18.75" x14ac:dyDescent="0.25">
      <c r="A4" s="17"/>
      <c r="B4" s="109"/>
      <c r="C4" s="109"/>
      <c r="D4" s="109"/>
      <c r="E4" s="109"/>
      <c r="F4" s="109"/>
      <c r="G4" s="109"/>
      <c r="H4" s="109"/>
      <c r="I4" s="137" t="s">
        <v>68</v>
      </c>
      <c r="J4" s="137"/>
      <c r="K4" s="114">
        <v>14.02</v>
      </c>
    </row>
    <row r="5" spans="1:13" x14ac:dyDescent="0.25">
      <c r="A5" s="15" t="s">
        <v>105</v>
      </c>
      <c r="B5" s="14"/>
      <c r="C5" s="14"/>
      <c r="D5" s="14"/>
      <c r="E5" s="14"/>
      <c r="F5" s="14"/>
      <c r="G5" s="14"/>
      <c r="H5" s="37"/>
      <c r="I5" s="137" t="s">
        <v>66</v>
      </c>
      <c r="J5" s="137"/>
      <c r="K5" s="114">
        <v>27.03</v>
      </c>
    </row>
    <row r="6" spans="1:13" x14ac:dyDescent="0.25">
      <c r="A6" s="15"/>
      <c r="B6" s="14"/>
      <c r="C6" s="14"/>
      <c r="D6" s="14"/>
      <c r="E6" s="14"/>
      <c r="F6" s="14"/>
      <c r="G6" s="14"/>
      <c r="H6" s="37"/>
      <c r="I6" s="37"/>
      <c r="J6" s="103"/>
      <c r="K6" s="12"/>
    </row>
    <row r="7" spans="1:13" ht="18.75" x14ac:dyDescent="0.25">
      <c r="A7" s="134" t="str">
        <f>'[4]CBUQ NÃO DESONERADA'!A7:K7</f>
        <v>TV. 1 (Trecho: Entre Rua D e Rua C)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40"/>
    </row>
    <row r="8" spans="1:13" ht="51.75" x14ac:dyDescent="0.25">
      <c r="A8" s="102" t="s">
        <v>65</v>
      </c>
      <c r="B8" s="102" t="s">
        <v>64</v>
      </c>
      <c r="C8" s="102" t="s">
        <v>63</v>
      </c>
      <c r="D8" s="10" t="s">
        <v>62</v>
      </c>
      <c r="E8" s="102" t="s">
        <v>61</v>
      </c>
      <c r="F8" s="102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3" ht="21" customHeight="1" x14ac:dyDescent="0.25">
      <c r="A9" s="105">
        <v>1</v>
      </c>
      <c r="B9" s="41"/>
      <c r="C9" s="41"/>
      <c r="D9" s="41"/>
      <c r="E9" s="110" t="s">
        <v>55</v>
      </c>
      <c r="F9" s="42"/>
      <c r="G9" s="42"/>
      <c r="H9" s="43"/>
      <c r="I9" s="43"/>
      <c r="J9" s="55"/>
      <c r="K9" s="55"/>
    </row>
    <row r="10" spans="1:13" ht="30" x14ac:dyDescent="0.25">
      <c r="A10" s="44" t="s">
        <v>54</v>
      </c>
      <c r="B10" s="45">
        <v>72961</v>
      </c>
      <c r="C10" s="45" t="s">
        <v>6</v>
      </c>
      <c r="D10" s="45" t="s">
        <v>5</v>
      </c>
      <c r="E10" s="84" t="s">
        <v>53</v>
      </c>
      <c r="F10" s="44" t="s">
        <v>27</v>
      </c>
      <c r="G10" s="89">
        <f>'[4]MEMORIAL QUANT. CBUQ'!I9</f>
        <v>3028.2</v>
      </c>
      <c r="H10" s="46">
        <v>1.2</v>
      </c>
      <c r="I10" s="46">
        <f>IF(D10="S",($K$5/100)*H10,($K$4/100)*H10)+H10</f>
        <v>1.5243599999999999</v>
      </c>
      <c r="J10" s="56">
        <f>G10*H10</f>
        <v>3633.8399999999997</v>
      </c>
      <c r="K10" s="56">
        <f>I10*G10</f>
        <v>4616.0669519999992</v>
      </c>
    </row>
    <row r="11" spans="1:13" ht="90" x14ac:dyDescent="0.25">
      <c r="A11" s="44" t="s">
        <v>52</v>
      </c>
      <c r="B11" s="88">
        <v>96387</v>
      </c>
      <c r="C11" s="45" t="s">
        <v>6</v>
      </c>
      <c r="D11" s="45" t="s">
        <v>5</v>
      </c>
      <c r="E11" s="84" t="s">
        <v>51</v>
      </c>
      <c r="F11" s="44" t="s">
        <v>25</v>
      </c>
      <c r="G11" s="89">
        <f>'[4]MEMORIAL QUANT. CBUQ'!I10</f>
        <v>454.22999999999996</v>
      </c>
      <c r="H11" s="46">
        <v>6.23</v>
      </c>
      <c r="I11" s="46">
        <f t="shared" ref="I11:I13" si="0">IF(D11="S",($K$5/100)*H11,($K$4/100)*H11)+H11</f>
        <v>7.9139690000000007</v>
      </c>
      <c r="J11" s="56">
        <f t="shared" ref="J11:J13" si="1">G11*H11</f>
        <v>2829.8528999999999</v>
      </c>
      <c r="K11" s="56">
        <f t="shared" ref="K11:K13" si="2">I11*G11</f>
        <v>3594.7621388699999</v>
      </c>
    </row>
    <row r="12" spans="1:13" ht="60" x14ac:dyDescent="0.25">
      <c r="A12" s="44" t="s">
        <v>95</v>
      </c>
      <c r="B12" s="88" t="s">
        <v>97</v>
      </c>
      <c r="C12" s="45" t="s">
        <v>6</v>
      </c>
      <c r="D12" s="45" t="s">
        <v>5</v>
      </c>
      <c r="E12" s="84" t="s">
        <v>98</v>
      </c>
      <c r="F12" s="44" t="s">
        <v>25</v>
      </c>
      <c r="G12" s="89">
        <f>'[4]MEMORIAL QUANT. CBUQ'!I11</f>
        <v>454.22999999999996</v>
      </c>
      <c r="H12" s="46">
        <v>4.33</v>
      </c>
      <c r="I12" s="46">
        <f t="shared" si="0"/>
        <v>5.5003989999999998</v>
      </c>
      <c r="J12" s="56">
        <f t="shared" si="1"/>
        <v>1966.8158999999998</v>
      </c>
      <c r="K12" s="56">
        <f t="shared" si="2"/>
        <v>2498.4462377699997</v>
      </c>
    </row>
    <row r="13" spans="1:13" ht="60" x14ac:dyDescent="0.25">
      <c r="A13" s="44" t="s">
        <v>96</v>
      </c>
      <c r="B13" s="48">
        <v>72838</v>
      </c>
      <c r="C13" s="45" t="s">
        <v>6</v>
      </c>
      <c r="D13" s="45" t="s">
        <v>5</v>
      </c>
      <c r="E13" s="63" t="s">
        <v>109</v>
      </c>
      <c r="F13" s="47" t="s">
        <v>99</v>
      </c>
      <c r="G13" s="89">
        <f>'[4]MEMORIAL QUANT. CBUQ'!I12</f>
        <v>2005.87968</v>
      </c>
      <c r="H13" s="46">
        <v>0.83</v>
      </c>
      <c r="I13" s="46">
        <f t="shared" si="0"/>
        <v>1.054349</v>
      </c>
      <c r="J13" s="56">
        <f t="shared" si="1"/>
        <v>1664.8801343999999</v>
      </c>
      <c r="K13" s="56">
        <f t="shared" si="2"/>
        <v>2114.8972347283197</v>
      </c>
    </row>
    <row r="14" spans="1:13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6">
        <f>SUM(J10:J13)</f>
        <v>10095.3889344</v>
      </c>
      <c r="K14" s="56">
        <f>SUM(K10:K13)</f>
        <v>12824.17256336832</v>
      </c>
    </row>
    <row r="15" spans="1:13" ht="33" customHeight="1" x14ac:dyDescent="0.25">
      <c r="A15" s="105">
        <v>2</v>
      </c>
      <c r="B15" s="41"/>
      <c r="C15" s="41"/>
      <c r="D15" s="41"/>
      <c r="E15" s="110" t="s">
        <v>50</v>
      </c>
      <c r="F15" s="42"/>
      <c r="G15" s="42"/>
      <c r="H15" s="43"/>
      <c r="I15" s="43"/>
      <c r="J15" s="55"/>
      <c r="K15" s="55"/>
    </row>
    <row r="16" spans="1:13" ht="30" x14ac:dyDescent="0.25">
      <c r="A16" s="47" t="s">
        <v>49</v>
      </c>
      <c r="B16" s="48">
        <v>96401</v>
      </c>
      <c r="C16" s="48" t="s">
        <v>6</v>
      </c>
      <c r="D16" s="48" t="s">
        <v>5</v>
      </c>
      <c r="E16" s="85" t="s">
        <v>100</v>
      </c>
      <c r="F16" s="47" t="s">
        <v>27</v>
      </c>
      <c r="G16" s="26">
        <f>'[4]MEMORIAL QUANT. CBUQ'!H16</f>
        <v>2575</v>
      </c>
      <c r="H16" s="49">
        <v>4.28</v>
      </c>
      <c r="I16" s="46">
        <f t="shared" ref="I16:I20" si="3">IF(D16="S",($K$5/100)*H16,($K$4/100)*H16)+H16</f>
        <v>5.4368840000000001</v>
      </c>
      <c r="J16" s="57">
        <f>G16*H16</f>
        <v>11021</v>
      </c>
      <c r="K16" s="56">
        <f>I16*G16</f>
        <v>13999.9763</v>
      </c>
    </row>
    <row r="17" spans="1:11" ht="75" x14ac:dyDescent="0.25">
      <c r="A17" s="47" t="s">
        <v>48</v>
      </c>
      <c r="B17" s="48">
        <v>72840</v>
      </c>
      <c r="C17" s="48" t="s">
        <v>6</v>
      </c>
      <c r="D17" s="48" t="s">
        <v>5</v>
      </c>
      <c r="E17" s="63" t="s">
        <v>145</v>
      </c>
      <c r="F17" s="47" t="s">
        <v>99</v>
      </c>
      <c r="G17" s="26">
        <f>'[4]MEMORIAL QUANT. CBUQ'!H17</f>
        <v>222.48</v>
      </c>
      <c r="H17" s="49">
        <v>0.56000000000000005</v>
      </c>
      <c r="I17" s="46">
        <f t="shared" si="3"/>
        <v>0.711368</v>
      </c>
      <c r="J17" s="57">
        <f>G17*H17</f>
        <v>124.58880000000001</v>
      </c>
      <c r="K17" s="56">
        <f>I17*G17</f>
        <v>158.26515264</v>
      </c>
    </row>
    <row r="18" spans="1:11" ht="75" x14ac:dyDescent="0.25">
      <c r="A18" s="44" t="s">
        <v>47</v>
      </c>
      <c r="B18" s="45">
        <v>95996</v>
      </c>
      <c r="C18" s="45" t="s">
        <v>6</v>
      </c>
      <c r="D18" s="45" t="s">
        <v>5</v>
      </c>
      <c r="E18" s="84" t="s">
        <v>46</v>
      </c>
      <c r="F18" s="44" t="s">
        <v>25</v>
      </c>
      <c r="G18" s="89">
        <f>'[4]MEMORIAL QUANT. CBUQ'!H18</f>
        <v>128.75</v>
      </c>
      <c r="H18" s="46">
        <v>641.91</v>
      </c>
      <c r="I18" s="46">
        <f t="shared" si="3"/>
        <v>815.418273</v>
      </c>
      <c r="J18" s="57">
        <f>G18*H18</f>
        <v>82645.912499999991</v>
      </c>
      <c r="K18" s="56">
        <f>I18*G18</f>
        <v>104985.10264875001</v>
      </c>
    </row>
    <row r="19" spans="1:11" ht="60" x14ac:dyDescent="0.25">
      <c r="A19" s="44" t="s">
        <v>45</v>
      </c>
      <c r="B19" s="48">
        <v>95303</v>
      </c>
      <c r="C19" s="48" t="s">
        <v>6</v>
      </c>
      <c r="D19" s="48" t="s">
        <v>5</v>
      </c>
      <c r="E19" s="85" t="s">
        <v>44</v>
      </c>
      <c r="F19" s="47" t="s">
        <v>22</v>
      </c>
      <c r="G19" s="89">
        <f>'[4]MEMORIAL QUANT. CBUQ'!H19</f>
        <v>9270</v>
      </c>
      <c r="H19" s="46">
        <v>0.95</v>
      </c>
      <c r="I19" s="46">
        <f t="shared" si="3"/>
        <v>1.206785</v>
      </c>
      <c r="J19" s="57">
        <f>G19*H19</f>
        <v>8806.5</v>
      </c>
      <c r="K19" s="56">
        <f>I19*G19</f>
        <v>11186.89695</v>
      </c>
    </row>
    <row r="20" spans="1:11" ht="45" x14ac:dyDescent="0.25">
      <c r="A20" s="44" t="s">
        <v>43</v>
      </c>
      <c r="B20" s="45">
        <v>94963</v>
      </c>
      <c r="C20" s="45" t="s">
        <v>6</v>
      </c>
      <c r="D20" s="45" t="s">
        <v>5</v>
      </c>
      <c r="E20" s="93" t="s">
        <v>146</v>
      </c>
      <c r="F20" s="44" t="s">
        <v>25</v>
      </c>
      <c r="G20" s="89">
        <f>'[4]MEMORIAL QUANT. CBUQ'!G22:H22</f>
        <v>0.42336000000000001</v>
      </c>
      <c r="H20" s="50">
        <v>339.24</v>
      </c>
      <c r="I20" s="46">
        <f t="shared" si="3"/>
        <v>430.93657200000001</v>
      </c>
      <c r="J20" s="57">
        <f>G20*H20</f>
        <v>143.6206464</v>
      </c>
      <c r="K20" s="56">
        <f>I20*G20</f>
        <v>182.44130712192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6">
        <f>SUM(J16:J20)</f>
        <v>102741.62194639999</v>
      </c>
      <c r="K21" s="56">
        <f>SUM(K16:K20)</f>
        <v>130512.68235851191</v>
      </c>
    </row>
    <row r="22" spans="1:11" ht="15" customHeight="1" x14ac:dyDescent="0.25">
      <c r="A22" s="105">
        <v>3</v>
      </c>
      <c r="B22" s="41"/>
      <c r="C22" s="41"/>
      <c r="D22" s="41"/>
      <c r="E22" s="110" t="s">
        <v>42</v>
      </c>
      <c r="F22" s="42"/>
      <c r="G22" s="42"/>
      <c r="H22" s="43"/>
      <c r="I22" s="43"/>
      <c r="J22" s="55"/>
      <c r="K22" s="55"/>
    </row>
    <row r="23" spans="1:11" ht="105" x14ac:dyDescent="0.25">
      <c r="A23" s="44" t="s">
        <v>41</v>
      </c>
      <c r="B23" s="45">
        <v>94996</v>
      </c>
      <c r="C23" s="45" t="s">
        <v>6</v>
      </c>
      <c r="D23" s="45" t="s">
        <v>5</v>
      </c>
      <c r="E23" s="62" t="s">
        <v>113</v>
      </c>
      <c r="F23" s="44" t="s">
        <v>27</v>
      </c>
      <c r="G23" s="89">
        <f>'[4]MEMORIAL QUANT. CBUQ'!I26</f>
        <v>32.64</v>
      </c>
      <c r="H23" s="46">
        <v>80.97</v>
      </c>
      <c r="I23" s="46">
        <f t="shared" ref="I23" si="4">IF(D23="S",($K$5/100)*H23,($K$4/100)*H23)+H23</f>
        <v>102.856191</v>
      </c>
      <c r="J23" s="56">
        <f>G23*H23</f>
        <v>2642.8607999999999</v>
      </c>
      <c r="K23" s="56">
        <f>G23*I23</f>
        <v>3357.2260742399999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6">
        <f>J23</f>
        <v>2642.8607999999999</v>
      </c>
      <c r="K24" s="56">
        <f>K23</f>
        <v>3357.2260742399999</v>
      </c>
    </row>
    <row r="25" spans="1:11" ht="21" customHeight="1" x14ac:dyDescent="0.25">
      <c r="A25" s="105">
        <v>4</v>
      </c>
      <c r="B25" s="110"/>
      <c r="C25" s="110"/>
      <c r="D25" s="110"/>
      <c r="E25" s="110" t="s">
        <v>40</v>
      </c>
      <c r="F25" s="42"/>
      <c r="G25" s="42"/>
      <c r="H25" s="43"/>
      <c r="I25" s="43"/>
      <c r="J25" s="55"/>
      <c r="K25" s="55"/>
    </row>
    <row r="26" spans="1:11" ht="75" x14ac:dyDescent="0.25">
      <c r="A26" s="44" t="s">
        <v>39</v>
      </c>
      <c r="B26" s="45">
        <v>72947</v>
      </c>
      <c r="C26" s="45" t="s">
        <v>6</v>
      </c>
      <c r="D26" s="45" t="s">
        <v>5</v>
      </c>
      <c r="E26" s="62" t="s">
        <v>147</v>
      </c>
      <c r="F26" s="44" t="s">
        <v>27</v>
      </c>
      <c r="G26" s="89">
        <f>SUM('[4]MEMORIAL QUANT. CBUQ'!G30:G31)</f>
        <v>225.06</v>
      </c>
      <c r="H26" s="46">
        <v>24.57</v>
      </c>
      <c r="I26" s="46">
        <f t="shared" ref="I26:I29" si="5">IF(D26="S",($K$5/100)*H26,($K$4/100)*H26)+H26</f>
        <v>31.211271</v>
      </c>
      <c r="J26" s="56">
        <f>G26*H26</f>
        <v>5529.7242000000006</v>
      </c>
      <c r="K26" s="56">
        <f>I26*G26</f>
        <v>7024.4086512599997</v>
      </c>
    </row>
    <row r="27" spans="1:11" ht="45" x14ac:dyDescent="0.25">
      <c r="A27" s="111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'[4]MEMORIAL QUANT. CBUQ'!G32</f>
        <v>47.999999999999993</v>
      </c>
      <c r="H27" s="46">
        <v>6.67</v>
      </c>
      <c r="I27" s="46">
        <f t="shared" si="5"/>
        <v>7.6051339999999996</v>
      </c>
      <c r="J27" s="56">
        <f>G27*H27</f>
        <v>320.15999999999997</v>
      </c>
      <c r="K27" s="56">
        <f>I27*G27</f>
        <v>365.04643199999992</v>
      </c>
    </row>
    <row r="28" spans="1:11" ht="30" x14ac:dyDescent="0.25">
      <c r="A28" s="44" t="s">
        <v>37</v>
      </c>
      <c r="B28" s="45">
        <v>34723</v>
      </c>
      <c r="C28" s="45" t="s">
        <v>6</v>
      </c>
      <c r="D28" s="45" t="s">
        <v>10</v>
      </c>
      <c r="E28" s="84" t="s">
        <v>36</v>
      </c>
      <c r="F28" s="44" t="s">
        <v>27</v>
      </c>
      <c r="G28" s="89">
        <f>SUM('[4]MEMORIAL QUANT. CBUQ'!G35:G38)</f>
        <v>1.43</v>
      </c>
      <c r="H28" s="46">
        <v>519.75</v>
      </c>
      <c r="I28" s="46">
        <f t="shared" si="5"/>
        <v>592.61895000000004</v>
      </c>
      <c r="J28" s="56">
        <f>G28*H28</f>
        <v>743.24249999999995</v>
      </c>
      <c r="K28" s="56">
        <f>I28*G28</f>
        <v>847.44509849999997</v>
      </c>
    </row>
    <row r="29" spans="1:11" ht="60" x14ac:dyDescent="0.25">
      <c r="A29" s="65" t="s">
        <v>132</v>
      </c>
      <c r="B29" s="45">
        <v>21013</v>
      </c>
      <c r="C29" s="67" t="s">
        <v>6</v>
      </c>
      <c r="D29" s="67" t="s">
        <v>10</v>
      </c>
      <c r="E29" s="92" t="s">
        <v>153</v>
      </c>
      <c r="F29" s="65" t="s">
        <v>3</v>
      </c>
      <c r="G29" s="89">
        <f>'[4]MEMORIAL QUANT. CBUQ'!G41</f>
        <v>28</v>
      </c>
      <c r="H29" s="46">
        <v>33.31</v>
      </c>
      <c r="I29" s="46">
        <f t="shared" si="5"/>
        <v>37.980062000000004</v>
      </c>
      <c r="J29" s="56">
        <f>G29*H29</f>
        <v>932.68000000000006</v>
      </c>
      <c r="K29" s="56">
        <f>G29*I29</f>
        <v>1063.4417360000002</v>
      </c>
    </row>
    <row r="30" spans="1:11" ht="15.75" customHeight="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6">
        <f>SUM(J26:J29)</f>
        <v>7525.806700000001</v>
      </c>
      <c r="K30" s="56">
        <f>SUM(K26:K29)</f>
        <v>9300.3419177600008</v>
      </c>
    </row>
    <row r="31" spans="1:11" x14ac:dyDescent="0.25">
      <c r="A31" s="105">
        <v>5</v>
      </c>
      <c r="B31" s="41"/>
      <c r="C31" s="41"/>
      <c r="D31" s="41"/>
      <c r="E31" s="110" t="s">
        <v>35</v>
      </c>
      <c r="F31" s="42"/>
      <c r="G31" s="42"/>
      <c r="H31" s="43"/>
      <c r="I31" s="43"/>
      <c r="J31" s="55"/>
      <c r="K31" s="55"/>
    </row>
    <row r="32" spans="1:11" ht="60" x14ac:dyDescent="0.25">
      <c r="A32" s="47" t="s">
        <v>34</v>
      </c>
      <c r="B32" s="45">
        <v>94265</v>
      </c>
      <c r="C32" s="45" t="s">
        <v>6</v>
      </c>
      <c r="D32" s="48" t="s">
        <v>5</v>
      </c>
      <c r="E32" s="84" t="s">
        <v>33</v>
      </c>
      <c r="F32" s="47" t="s">
        <v>3</v>
      </c>
      <c r="G32" s="26">
        <f>'[4]MEMORIAL QUANT. CBUQ'!K46</f>
        <v>1030</v>
      </c>
      <c r="H32" s="49">
        <v>30.08</v>
      </c>
      <c r="I32" s="46">
        <f t="shared" ref="I32:I51" si="6">IF(D32="S",($K$5/100)*H32,($K$4/100)*H32)+H32</f>
        <v>38.210623999999996</v>
      </c>
      <c r="J32" s="57">
        <f t="shared" ref="J32:J51" si="7">G32*H32</f>
        <v>30982.399999999998</v>
      </c>
      <c r="K32" s="56">
        <f t="shared" ref="K32:K51" si="8">I32*G32</f>
        <v>39356.942719999999</v>
      </c>
    </row>
    <row r="33" spans="1:11" ht="60" x14ac:dyDescent="0.25">
      <c r="A33" s="44" t="s">
        <v>32</v>
      </c>
      <c r="B33" s="45">
        <v>94281</v>
      </c>
      <c r="C33" s="45" t="s">
        <v>6</v>
      </c>
      <c r="D33" s="45" t="s">
        <v>5</v>
      </c>
      <c r="E33" s="84" t="s">
        <v>31</v>
      </c>
      <c r="F33" s="44" t="s">
        <v>3</v>
      </c>
      <c r="G33" s="89">
        <f>'[4]MEMORIAL QUANT. CBUQ'!K47</f>
        <v>1030</v>
      </c>
      <c r="H33" s="46">
        <v>35.81</v>
      </c>
      <c r="I33" s="46">
        <f t="shared" si="6"/>
        <v>45.489443000000001</v>
      </c>
      <c r="J33" s="57">
        <f t="shared" si="7"/>
        <v>36884.300000000003</v>
      </c>
      <c r="K33" s="56">
        <f t="shared" si="8"/>
        <v>46854.12629</v>
      </c>
    </row>
    <row r="34" spans="1:11" ht="165" x14ac:dyDescent="0.25">
      <c r="A34" s="111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44" t="s">
        <v>25</v>
      </c>
      <c r="G34" s="89">
        <f>'[4]MEMORIAL QUANT. CBUQ'!K48</f>
        <v>67.97999999999999</v>
      </c>
      <c r="H34" s="46">
        <v>11.38</v>
      </c>
      <c r="I34" s="46">
        <f t="shared" si="6"/>
        <v>14.456014000000001</v>
      </c>
      <c r="J34" s="57">
        <f t="shared" si="7"/>
        <v>773.61239999999998</v>
      </c>
      <c r="K34" s="56">
        <f t="shared" si="8"/>
        <v>982.71983172</v>
      </c>
    </row>
    <row r="35" spans="1:11" ht="60" x14ac:dyDescent="0.25">
      <c r="A35" s="44" t="s">
        <v>29</v>
      </c>
      <c r="B35" s="45">
        <v>94097</v>
      </c>
      <c r="C35" s="45" t="s">
        <v>6</v>
      </c>
      <c r="D35" s="45" t="s">
        <v>5</v>
      </c>
      <c r="E35" s="84" t="s">
        <v>28</v>
      </c>
      <c r="F35" s="44" t="s">
        <v>27</v>
      </c>
      <c r="G35" s="89">
        <f>'[4]MEMORIAL QUANT. CBUQ'!K49</f>
        <v>453.2</v>
      </c>
      <c r="H35" s="46">
        <v>4.1500000000000004</v>
      </c>
      <c r="I35" s="46">
        <f t="shared" si="6"/>
        <v>5.2717450000000001</v>
      </c>
      <c r="J35" s="57">
        <f t="shared" si="7"/>
        <v>1880.7800000000002</v>
      </c>
      <c r="K35" s="56">
        <f t="shared" si="8"/>
        <v>2389.1548339999999</v>
      </c>
    </row>
    <row r="36" spans="1:11" ht="45" x14ac:dyDescent="0.25">
      <c r="A36" s="65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111" t="s">
        <v>136</v>
      </c>
      <c r="G36" s="89">
        <f>'[4]MEMORIAL QUANT. CBUQ'!K50</f>
        <v>466.51274999999998</v>
      </c>
      <c r="H36" s="46">
        <v>1.74</v>
      </c>
      <c r="I36" s="46">
        <f t="shared" si="6"/>
        <v>2.2103220000000001</v>
      </c>
      <c r="J36" s="57">
        <f t="shared" si="7"/>
        <v>811.73218499999996</v>
      </c>
      <c r="K36" s="56">
        <f t="shared" si="8"/>
        <v>1031.1433946054999</v>
      </c>
    </row>
    <row r="37" spans="1:11" ht="30" x14ac:dyDescent="0.25">
      <c r="A37" s="111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111" t="s">
        <v>3</v>
      </c>
      <c r="G37" s="89">
        <f>'[4]MEMORIAL QUANT. CBUQ'!K52</f>
        <v>0</v>
      </c>
      <c r="H37" s="46">
        <v>51.95</v>
      </c>
      <c r="I37" s="46">
        <f t="shared" si="6"/>
        <v>59.23339</v>
      </c>
      <c r="J37" s="57">
        <f t="shared" si="7"/>
        <v>0</v>
      </c>
      <c r="K37" s="56">
        <f t="shared" si="8"/>
        <v>0</v>
      </c>
    </row>
    <row r="38" spans="1:11" ht="165" x14ac:dyDescent="0.25">
      <c r="A38" s="111" t="s">
        <v>21</v>
      </c>
      <c r="B38" s="2">
        <v>90106</v>
      </c>
      <c r="C38" s="2" t="s">
        <v>6</v>
      </c>
      <c r="D38" s="2" t="s">
        <v>5</v>
      </c>
      <c r="E38" s="62" t="s">
        <v>152</v>
      </c>
      <c r="F38" s="111" t="s">
        <v>25</v>
      </c>
      <c r="G38" s="89">
        <f>'[4]MEMORIAL QUANT. CBUQ'!K53</f>
        <v>0</v>
      </c>
      <c r="H38" s="91">
        <v>9.73</v>
      </c>
      <c r="I38" s="46">
        <f t="shared" si="6"/>
        <v>12.360019000000001</v>
      </c>
      <c r="J38" s="57">
        <f t="shared" si="7"/>
        <v>0</v>
      </c>
      <c r="K38" s="56">
        <f t="shared" si="8"/>
        <v>0</v>
      </c>
    </row>
    <row r="39" spans="1:11" ht="60" x14ac:dyDescent="0.25">
      <c r="A39" s="111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111" t="s">
        <v>25</v>
      </c>
      <c r="G39" s="89">
        <f>'[4]MEMORIAL QUANT. CBUQ'!K54</f>
        <v>0</v>
      </c>
      <c r="H39" s="46">
        <v>4.1500000000000004</v>
      </c>
      <c r="I39" s="46">
        <f t="shared" si="6"/>
        <v>5.2717450000000001</v>
      </c>
      <c r="J39" s="57">
        <f t="shared" si="7"/>
        <v>0</v>
      </c>
      <c r="K39" s="56">
        <f t="shared" si="8"/>
        <v>0</v>
      </c>
    </row>
    <row r="40" spans="1:11" ht="90" x14ac:dyDescent="0.25">
      <c r="A40" s="111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111" t="s">
        <v>25</v>
      </c>
      <c r="G40" s="89">
        <f>'[4]MEMORIAL QUANT. CBUQ'!K55</f>
        <v>0</v>
      </c>
      <c r="H40" s="46">
        <v>18.149999999999999</v>
      </c>
      <c r="I40" s="46">
        <f t="shared" si="6"/>
        <v>23.055944999999998</v>
      </c>
      <c r="J40" s="57">
        <f t="shared" si="7"/>
        <v>0</v>
      </c>
      <c r="K40" s="56">
        <f t="shared" si="8"/>
        <v>0</v>
      </c>
    </row>
    <row r="41" spans="1:11" ht="90" x14ac:dyDescent="0.25">
      <c r="A41" s="111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111" t="s">
        <v>3</v>
      </c>
      <c r="G41" s="89">
        <f>'[4]MEMORIAL QUANT. CBUQ'!K56</f>
        <v>0</v>
      </c>
      <c r="H41" s="46">
        <v>35.08</v>
      </c>
      <c r="I41" s="46">
        <f t="shared" si="6"/>
        <v>44.562123999999997</v>
      </c>
      <c r="J41" s="57">
        <f t="shared" si="7"/>
        <v>0</v>
      </c>
      <c r="K41" s="56">
        <f t="shared" si="8"/>
        <v>0</v>
      </c>
    </row>
    <row r="42" spans="1:11" ht="45" x14ac:dyDescent="0.25">
      <c r="A42" s="111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3" t="s">
        <v>22</v>
      </c>
      <c r="G42" s="89">
        <f>'[4]MEMORIAL QUANT. CBUQ'!K57</f>
        <v>0</v>
      </c>
      <c r="H42" s="46">
        <v>1.74</v>
      </c>
      <c r="I42" s="46">
        <f t="shared" si="6"/>
        <v>2.2103220000000001</v>
      </c>
      <c r="J42" s="57">
        <f t="shared" si="7"/>
        <v>0</v>
      </c>
      <c r="K42" s="56">
        <f t="shared" si="8"/>
        <v>0</v>
      </c>
    </row>
    <row r="43" spans="1:11" ht="30" x14ac:dyDescent="0.25">
      <c r="A43" s="111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111" t="s">
        <v>3</v>
      </c>
      <c r="G43" s="89">
        <f>'[4]MEMORIAL QUANT. CBUQ'!K58</f>
        <v>0</v>
      </c>
      <c r="H43" s="46">
        <v>104.87</v>
      </c>
      <c r="I43" s="46">
        <f t="shared" si="6"/>
        <v>119.57277400000001</v>
      </c>
      <c r="J43" s="57">
        <f t="shared" si="7"/>
        <v>0</v>
      </c>
      <c r="K43" s="56">
        <f t="shared" si="8"/>
        <v>0</v>
      </c>
    </row>
    <row r="44" spans="1:11" ht="165" x14ac:dyDescent="0.25">
      <c r="A44" s="111" t="s">
        <v>7</v>
      </c>
      <c r="B44" s="2">
        <v>90106</v>
      </c>
      <c r="C44" s="2" t="s">
        <v>6</v>
      </c>
      <c r="D44" s="2" t="s">
        <v>5</v>
      </c>
      <c r="E44" s="63" t="s">
        <v>152</v>
      </c>
      <c r="F44" s="3" t="s">
        <v>25</v>
      </c>
      <c r="G44" s="89">
        <f>'[4]MEMORIAL QUANT. CBUQ'!K59</f>
        <v>0</v>
      </c>
      <c r="H44" s="91">
        <v>9.73</v>
      </c>
      <c r="I44" s="46">
        <f t="shared" si="6"/>
        <v>12.360019000000001</v>
      </c>
      <c r="J44" s="57">
        <f t="shared" si="7"/>
        <v>0</v>
      </c>
      <c r="K44" s="56">
        <f t="shared" si="8"/>
        <v>0</v>
      </c>
    </row>
    <row r="45" spans="1:11" ht="60" x14ac:dyDescent="0.25">
      <c r="A45" s="111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111" t="s">
        <v>25</v>
      </c>
      <c r="G45" s="89">
        <f>'[4]MEMORIAL QUANT. CBUQ'!K60</f>
        <v>0</v>
      </c>
      <c r="H45" s="46">
        <v>4.1500000000000004</v>
      </c>
      <c r="I45" s="46">
        <f t="shared" si="6"/>
        <v>5.2717450000000001</v>
      </c>
      <c r="J45" s="57">
        <f t="shared" si="7"/>
        <v>0</v>
      </c>
      <c r="K45" s="56">
        <f t="shared" si="8"/>
        <v>0</v>
      </c>
    </row>
    <row r="46" spans="1:11" ht="90" x14ac:dyDescent="0.25">
      <c r="A46" s="111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111" t="s">
        <v>25</v>
      </c>
      <c r="G46" s="89">
        <f>'[4]MEMORIAL QUANT. CBUQ'!K61</f>
        <v>0</v>
      </c>
      <c r="H46" s="46">
        <v>18.149999999999999</v>
      </c>
      <c r="I46" s="46">
        <f t="shared" si="6"/>
        <v>23.055944999999998</v>
      </c>
      <c r="J46" s="57">
        <f t="shared" si="7"/>
        <v>0</v>
      </c>
      <c r="K46" s="56">
        <f t="shared" si="8"/>
        <v>0</v>
      </c>
    </row>
    <row r="47" spans="1:11" ht="90" x14ac:dyDescent="0.25">
      <c r="A47" s="111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111" t="s">
        <v>3</v>
      </c>
      <c r="G47" s="89">
        <f>'[4]MEMORIAL QUANT. CBUQ'!K62</f>
        <v>0</v>
      </c>
      <c r="H47" s="46">
        <v>50.87</v>
      </c>
      <c r="I47" s="46">
        <f t="shared" si="6"/>
        <v>64.620160999999996</v>
      </c>
      <c r="J47" s="57">
        <f t="shared" si="7"/>
        <v>0</v>
      </c>
      <c r="K47" s="56">
        <f t="shared" si="8"/>
        <v>0</v>
      </c>
    </row>
    <row r="48" spans="1:11" ht="45" x14ac:dyDescent="0.25">
      <c r="A48" s="111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3" t="s">
        <v>22</v>
      </c>
      <c r="G48" s="89">
        <f>'[4]MEMORIAL QUANT. CBUQ'!K63</f>
        <v>0</v>
      </c>
      <c r="H48" s="46">
        <v>1.74</v>
      </c>
      <c r="I48" s="46">
        <f t="shared" si="6"/>
        <v>2.2103220000000001</v>
      </c>
      <c r="J48" s="57">
        <f t="shared" si="7"/>
        <v>0</v>
      </c>
      <c r="K48" s="56">
        <f t="shared" si="8"/>
        <v>0</v>
      </c>
    </row>
    <row r="49" spans="1:11" ht="75" x14ac:dyDescent="0.25">
      <c r="A49" s="111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111" t="s">
        <v>14</v>
      </c>
      <c r="G49" s="89">
        <f>'[4]MEMORIAL QUANT. CBUQ'!K64</f>
        <v>0</v>
      </c>
      <c r="H49" s="46">
        <v>647.98</v>
      </c>
      <c r="I49" s="46">
        <f t="shared" si="6"/>
        <v>823.12899400000003</v>
      </c>
      <c r="J49" s="57">
        <f t="shared" si="7"/>
        <v>0</v>
      </c>
      <c r="K49" s="56">
        <f t="shared" si="8"/>
        <v>0</v>
      </c>
    </row>
    <row r="50" spans="1:11" ht="75" x14ac:dyDescent="0.25">
      <c r="A50" s="111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111" t="s">
        <v>14</v>
      </c>
      <c r="G50" s="89">
        <f>'[4]MEMORIAL QUANT. CBUQ'!K65</f>
        <v>0</v>
      </c>
      <c r="H50" s="46">
        <v>319.32</v>
      </c>
      <c r="I50" s="46">
        <f t="shared" si="6"/>
        <v>405.63219600000002</v>
      </c>
      <c r="J50" s="57">
        <f t="shared" si="7"/>
        <v>0</v>
      </c>
      <c r="K50" s="56">
        <f t="shared" si="8"/>
        <v>0</v>
      </c>
    </row>
    <row r="51" spans="1:11" ht="60" x14ac:dyDescent="0.25">
      <c r="A51" s="111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111" t="s">
        <v>14</v>
      </c>
      <c r="G51" s="89">
        <f>'[4]MEMORIAL QUANT. CBUQ'!K66</f>
        <v>0</v>
      </c>
      <c r="H51" s="46">
        <v>431.62</v>
      </c>
      <c r="I51" s="46">
        <f t="shared" si="6"/>
        <v>492.13312400000001</v>
      </c>
      <c r="J51" s="57">
        <f t="shared" si="7"/>
        <v>0</v>
      </c>
      <c r="K51" s="56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6">
        <f>SUM(J32:J51)</f>
        <v>71332.824584999995</v>
      </c>
      <c r="K52" s="56">
        <f>SUM(K32:K51)</f>
        <v>90614.087070325506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02"/>
      <c r="J53" s="146">
        <f>J14+J21+J24+J30+J52</f>
        <v>194338.5029658</v>
      </c>
      <c r="K53" s="147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02"/>
      <c r="J54" s="146">
        <f>K14+K21+K24+K30+K52</f>
        <v>246608.50998420574</v>
      </c>
      <c r="K54" s="147"/>
    </row>
  </sheetData>
  <sheetProtection algorithmName="SHA-512" hashValue="nHw0yo6ia+qp+Lmoni3YecgF857AxpmHteF4oDfs+z6YxBZ9hUA8T666nmZeYkXJaii9CAFivqz6r/rQyaFhJQ==" saltValue="9Kg/il7dCzzY9yQriWRhBQ==" spinCount="100000" sheet="1" objects="1" scenarios="1"/>
  <autoFilter ref="A8:K54"/>
  <mergeCells count="15">
    <mergeCell ref="A7:K7"/>
    <mergeCell ref="A1:J1"/>
    <mergeCell ref="A2:J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6"/>
  <sheetViews>
    <sheetView view="pageBreakPreview" zoomScale="85" zoomScaleNormal="100" zoomScaleSheetLayoutView="85" workbookViewId="0">
      <selection activeCell="B14" sqref="B14:B15"/>
    </sheetView>
  </sheetViews>
  <sheetFormatPr defaultRowHeight="15" x14ac:dyDescent="0.25"/>
  <cols>
    <col min="2" max="2" width="25.85546875" style="99" customWidth="1"/>
    <col min="3" max="3" width="13.5703125" customWidth="1"/>
    <col min="4" max="4" width="18.140625" customWidth="1"/>
    <col min="5" max="5" width="23" customWidth="1"/>
    <col min="6" max="6" width="14.140625" customWidth="1"/>
    <col min="7" max="8" width="12.85546875" customWidth="1"/>
    <col min="9" max="9" width="14" customWidth="1"/>
    <col min="10" max="10" width="17.42578125" customWidth="1"/>
    <col min="16" max="16" width="10" bestFit="1" customWidth="1"/>
  </cols>
  <sheetData>
    <row r="1" spans="1:13" ht="18.75" x14ac:dyDescent="0.25">
      <c r="A1" s="171" t="s">
        <v>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2"/>
    </row>
    <row r="2" spans="1:13" ht="18.75" x14ac:dyDescent="0.25">
      <c r="A2" s="144" t="s">
        <v>166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1:13" ht="18.75" x14ac:dyDescent="0.25">
      <c r="A3" s="144" t="s">
        <v>169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1:13" x14ac:dyDescent="0.25">
      <c r="A4" s="13"/>
      <c r="B4" s="98"/>
      <c r="C4" s="13"/>
      <c r="D4" s="13"/>
      <c r="E4" s="13"/>
      <c r="F4" s="13"/>
      <c r="G4" s="13"/>
      <c r="H4" s="13"/>
      <c r="I4" s="13"/>
      <c r="J4" s="13"/>
      <c r="K4" s="13"/>
      <c r="L4" s="68"/>
    </row>
    <row r="5" spans="1:13" ht="18.75" x14ac:dyDescent="0.25">
      <c r="A5" s="173" t="str">
        <f>'[4]CBUQ NÃO DESONERADA'!A7:K7</f>
        <v>TV. 1 (Trecho: Entre Rua D e Rua C)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4"/>
    </row>
    <row r="6" spans="1:13" x14ac:dyDescent="0.25">
      <c r="A6" s="105" t="s">
        <v>93</v>
      </c>
      <c r="B6" s="182" t="s">
        <v>55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24"/>
    </row>
    <row r="7" spans="1:13" ht="45" x14ac:dyDescent="0.25">
      <c r="A7" s="183" t="s">
        <v>65</v>
      </c>
      <c r="B7" s="184" t="s">
        <v>61</v>
      </c>
      <c r="C7" s="112" t="s">
        <v>85</v>
      </c>
      <c r="D7" s="112" t="s">
        <v>84</v>
      </c>
      <c r="E7" s="107" t="s">
        <v>90</v>
      </c>
      <c r="F7" s="106" t="s">
        <v>101</v>
      </c>
      <c r="G7" s="107" t="s">
        <v>80</v>
      </c>
      <c r="H7" s="107" t="s">
        <v>81</v>
      </c>
      <c r="I7" s="169" t="s">
        <v>78</v>
      </c>
      <c r="J7" s="160" t="s">
        <v>71</v>
      </c>
      <c r="K7" s="161"/>
      <c r="L7" s="162"/>
      <c r="M7" s="23"/>
    </row>
    <row r="8" spans="1:13" x14ac:dyDescent="0.25">
      <c r="A8" s="183"/>
      <c r="B8" s="184"/>
      <c r="C8" s="107" t="s">
        <v>77</v>
      </c>
      <c r="D8" s="107" t="s">
        <v>77</v>
      </c>
      <c r="E8" s="107" t="s">
        <v>77</v>
      </c>
      <c r="F8" s="107" t="s">
        <v>102</v>
      </c>
      <c r="G8" s="107" t="s">
        <v>74</v>
      </c>
      <c r="H8" s="107" t="s">
        <v>89</v>
      </c>
      <c r="I8" s="169"/>
      <c r="J8" s="163"/>
      <c r="K8" s="164"/>
      <c r="L8" s="165"/>
      <c r="M8" s="23"/>
    </row>
    <row r="9" spans="1:13" ht="45.75" customHeight="1" x14ac:dyDescent="0.25">
      <c r="A9" s="111" t="s">
        <v>54</v>
      </c>
      <c r="B9" s="62" t="s">
        <v>53</v>
      </c>
      <c r="C9" s="87">
        <v>5.88</v>
      </c>
      <c r="D9" s="87">
        <v>515</v>
      </c>
      <c r="E9" s="89"/>
      <c r="F9" s="89"/>
      <c r="G9" s="89"/>
      <c r="H9" s="89"/>
      <c r="I9" s="89">
        <f>C9*D9</f>
        <v>3028.2</v>
      </c>
      <c r="J9" s="166" t="s">
        <v>27</v>
      </c>
      <c r="K9" s="167"/>
      <c r="L9" s="168"/>
      <c r="M9" s="23"/>
    </row>
    <row r="10" spans="1:13" ht="97.5" customHeight="1" x14ac:dyDescent="0.25">
      <c r="A10" s="111" t="s">
        <v>52</v>
      </c>
      <c r="B10" s="62" t="s">
        <v>51</v>
      </c>
      <c r="C10" s="108">
        <f>C9</f>
        <v>5.88</v>
      </c>
      <c r="D10" s="108">
        <f>D9</f>
        <v>515</v>
      </c>
      <c r="E10" s="87">
        <v>0.15</v>
      </c>
      <c r="F10" s="89"/>
      <c r="G10" s="89"/>
      <c r="H10" s="89"/>
      <c r="I10" s="89">
        <f>C10*D10*E10</f>
        <v>454.22999999999996</v>
      </c>
      <c r="J10" s="166" t="s">
        <v>25</v>
      </c>
      <c r="K10" s="167"/>
      <c r="L10" s="168"/>
      <c r="M10" s="23"/>
    </row>
    <row r="11" spans="1:13" ht="100.5" customHeight="1" x14ac:dyDescent="0.25">
      <c r="A11" s="111" t="s">
        <v>95</v>
      </c>
      <c r="B11" s="62" t="s">
        <v>98</v>
      </c>
      <c r="C11" s="108">
        <f>C9</f>
        <v>5.88</v>
      </c>
      <c r="D11" s="108">
        <f>D9</f>
        <v>515</v>
      </c>
      <c r="E11" s="108">
        <f>+E10</f>
        <v>0.15</v>
      </c>
      <c r="F11" s="89"/>
      <c r="G11" s="89"/>
      <c r="H11" s="89"/>
      <c r="I11" s="89">
        <f>C11*D11*E11</f>
        <v>454.22999999999996</v>
      </c>
      <c r="J11" s="166" t="s">
        <v>25</v>
      </c>
      <c r="K11" s="167"/>
      <c r="L11" s="168"/>
      <c r="M11" s="23"/>
    </row>
    <row r="12" spans="1:13" ht="78.75" customHeight="1" x14ac:dyDescent="0.25">
      <c r="A12" s="111" t="s">
        <v>96</v>
      </c>
      <c r="B12" s="63" t="s">
        <v>107</v>
      </c>
      <c r="C12" s="89"/>
      <c r="D12" s="89"/>
      <c r="E12" s="89"/>
      <c r="F12" s="89">
        <v>1.6</v>
      </c>
      <c r="G12" s="89">
        <f>I11*F12</f>
        <v>726.76800000000003</v>
      </c>
      <c r="H12" s="87">
        <v>2.76</v>
      </c>
      <c r="I12" s="89">
        <f>G12*H12</f>
        <v>2005.87968</v>
      </c>
      <c r="J12" s="166" t="s">
        <v>108</v>
      </c>
      <c r="K12" s="167"/>
      <c r="L12" s="168"/>
      <c r="M12" s="23"/>
    </row>
    <row r="13" spans="1:13" x14ac:dyDescent="0.25">
      <c r="A13" s="105" t="s">
        <v>92</v>
      </c>
      <c r="B13" s="179" t="s">
        <v>91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1"/>
      <c r="M13" s="21"/>
    </row>
    <row r="14" spans="1:13" x14ac:dyDescent="0.25">
      <c r="A14" s="175" t="s">
        <v>65</v>
      </c>
      <c r="B14" s="177" t="s">
        <v>61</v>
      </c>
      <c r="C14" s="112" t="s">
        <v>85</v>
      </c>
      <c r="D14" s="112" t="s">
        <v>84</v>
      </c>
      <c r="E14" s="112" t="s">
        <v>90</v>
      </c>
      <c r="F14" s="112" t="s">
        <v>80</v>
      </c>
      <c r="G14" s="112" t="s">
        <v>81</v>
      </c>
      <c r="H14" s="175" t="s">
        <v>78</v>
      </c>
      <c r="I14" s="185" t="s">
        <v>71</v>
      </c>
      <c r="J14" s="186"/>
      <c r="K14" s="186"/>
      <c r="L14" s="187"/>
      <c r="M14" s="22"/>
    </row>
    <row r="15" spans="1:13" x14ac:dyDescent="0.25">
      <c r="A15" s="176"/>
      <c r="B15" s="178"/>
      <c r="C15" s="112" t="s">
        <v>77</v>
      </c>
      <c r="D15" s="112" t="s">
        <v>77</v>
      </c>
      <c r="E15" s="112" t="s">
        <v>77</v>
      </c>
      <c r="F15" s="112" t="s">
        <v>74</v>
      </c>
      <c r="G15" s="112" t="s">
        <v>89</v>
      </c>
      <c r="H15" s="176"/>
      <c r="I15" s="188"/>
      <c r="J15" s="189"/>
      <c r="K15" s="189"/>
      <c r="L15" s="190"/>
      <c r="M15" s="21"/>
    </row>
    <row r="16" spans="1:13" ht="30" x14ac:dyDescent="0.25">
      <c r="A16" s="111" t="s">
        <v>49</v>
      </c>
      <c r="B16" s="63" t="s">
        <v>100</v>
      </c>
      <c r="C16" s="108">
        <f>+C9-(2*(C46+C47))</f>
        <v>5</v>
      </c>
      <c r="D16" s="108">
        <f>+D9</f>
        <v>515</v>
      </c>
      <c r="E16" s="89"/>
      <c r="F16" s="89"/>
      <c r="G16" s="89"/>
      <c r="H16" s="89">
        <f>C16*D16</f>
        <v>2575</v>
      </c>
      <c r="I16" s="166" t="s">
        <v>27</v>
      </c>
      <c r="J16" s="167"/>
      <c r="K16" s="167"/>
      <c r="L16" s="168"/>
      <c r="M16" s="21"/>
    </row>
    <row r="17" spans="1:14" ht="90" x14ac:dyDescent="0.25">
      <c r="A17" s="111" t="s">
        <v>48</v>
      </c>
      <c r="B17" s="63" t="s">
        <v>103</v>
      </c>
      <c r="C17" s="89"/>
      <c r="D17" s="89"/>
      <c r="E17" s="89"/>
      <c r="F17" s="89">
        <f>(0.0012)*H16</f>
        <v>3.09</v>
      </c>
      <c r="G17" s="87">
        <v>72</v>
      </c>
      <c r="H17" s="89">
        <f>F17*G17</f>
        <v>222.48</v>
      </c>
      <c r="I17" s="166" t="s">
        <v>99</v>
      </c>
      <c r="J17" s="167"/>
      <c r="K17" s="167"/>
      <c r="L17" s="168"/>
    </row>
    <row r="18" spans="1:14" ht="75" x14ac:dyDescent="0.25">
      <c r="A18" s="111" t="s">
        <v>47</v>
      </c>
      <c r="B18" s="62" t="s">
        <v>46</v>
      </c>
      <c r="C18" s="108">
        <f>C16</f>
        <v>5</v>
      </c>
      <c r="D18" s="108">
        <f>D16</f>
        <v>515</v>
      </c>
      <c r="E18" s="89">
        <v>0.05</v>
      </c>
      <c r="F18" s="89"/>
      <c r="G18" s="89"/>
      <c r="H18" s="89">
        <f>C18*D18*E18</f>
        <v>128.75</v>
      </c>
      <c r="I18" s="166" t="s">
        <v>25</v>
      </c>
      <c r="J18" s="167"/>
      <c r="K18" s="167"/>
      <c r="L18" s="168"/>
      <c r="N18" s="20"/>
    </row>
    <row r="19" spans="1:14" ht="60" x14ac:dyDescent="0.25">
      <c r="A19" s="111" t="s">
        <v>45</v>
      </c>
      <c r="B19" s="63" t="s">
        <v>44</v>
      </c>
      <c r="C19" s="89"/>
      <c r="D19" s="89"/>
      <c r="E19" s="89"/>
      <c r="F19" s="89">
        <f>H18</f>
        <v>128.75</v>
      </c>
      <c r="G19" s="87">
        <f>G17</f>
        <v>72</v>
      </c>
      <c r="H19" s="89">
        <f>F19*G19</f>
        <v>9270</v>
      </c>
      <c r="I19" s="166" t="s">
        <v>110</v>
      </c>
      <c r="J19" s="167"/>
      <c r="K19" s="167"/>
      <c r="L19" s="168"/>
    </row>
    <row r="20" spans="1:14" x14ac:dyDescent="0.25">
      <c r="A20" s="195" t="s">
        <v>65</v>
      </c>
      <c r="B20" s="205" t="s">
        <v>61</v>
      </c>
      <c r="C20" s="107" t="s">
        <v>85</v>
      </c>
      <c r="D20" s="107" t="s">
        <v>112</v>
      </c>
      <c r="E20" s="107" t="s">
        <v>90</v>
      </c>
      <c r="F20" s="107" t="s">
        <v>82</v>
      </c>
      <c r="G20" s="207" t="s">
        <v>78</v>
      </c>
      <c r="H20" s="208"/>
      <c r="I20" s="160" t="s">
        <v>71</v>
      </c>
      <c r="J20" s="161"/>
      <c r="K20" s="161"/>
      <c r="L20" s="162"/>
    </row>
    <row r="21" spans="1:14" x14ac:dyDescent="0.25">
      <c r="A21" s="196"/>
      <c r="B21" s="206"/>
      <c r="C21" s="107" t="s">
        <v>77</v>
      </c>
      <c r="D21" s="107" t="s">
        <v>77</v>
      </c>
      <c r="E21" s="107" t="s">
        <v>77</v>
      </c>
      <c r="F21" s="107" t="s">
        <v>71</v>
      </c>
      <c r="G21" s="209"/>
      <c r="H21" s="210"/>
      <c r="I21" s="163"/>
      <c r="J21" s="164"/>
      <c r="K21" s="164"/>
      <c r="L21" s="165"/>
    </row>
    <row r="22" spans="1:14" ht="89.25" customHeight="1" x14ac:dyDescent="0.25">
      <c r="A22" s="111" t="s">
        <v>43</v>
      </c>
      <c r="B22" s="62" t="s">
        <v>111</v>
      </c>
      <c r="C22" s="89">
        <f>C9</f>
        <v>5.88</v>
      </c>
      <c r="D22" s="108">
        <v>0.3</v>
      </c>
      <c r="E22" s="89">
        <v>0.12</v>
      </c>
      <c r="F22" s="87">
        <v>2</v>
      </c>
      <c r="G22" s="211">
        <f>C22*D22*E22*F22</f>
        <v>0.42336000000000001</v>
      </c>
      <c r="H22" s="212"/>
      <c r="I22" s="166" t="s">
        <v>25</v>
      </c>
      <c r="J22" s="167"/>
      <c r="K22" s="167"/>
      <c r="L22" s="168"/>
    </row>
    <row r="23" spans="1:14" x14ac:dyDescent="0.25">
      <c r="A23" s="105" t="s">
        <v>88</v>
      </c>
      <c r="B23" s="158" t="s">
        <v>42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</row>
    <row r="24" spans="1:14" x14ac:dyDescent="0.25">
      <c r="A24" s="191" t="s">
        <v>65</v>
      </c>
      <c r="B24" s="192" t="s">
        <v>61</v>
      </c>
      <c r="C24" s="169" t="s">
        <v>114</v>
      </c>
      <c r="D24" s="169"/>
      <c r="E24" s="169" t="s">
        <v>115</v>
      </c>
      <c r="F24" s="169"/>
      <c r="G24" s="107" t="s">
        <v>112</v>
      </c>
      <c r="H24" s="107" t="s">
        <v>82</v>
      </c>
      <c r="I24" s="169" t="s">
        <v>78</v>
      </c>
      <c r="J24" s="160" t="s">
        <v>71</v>
      </c>
      <c r="K24" s="161"/>
      <c r="L24" s="162"/>
    </row>
    <row r="25" spans="1:14" x14ac:dyDescent="0.25">
      <c r="A25" s="191"/>
      <c r="B25" s="192"/>
      <c r="C25" s="169" t="s">
        <v>77</v>
      </c>
      <c r="D25" s="169"/>
      <c r="E25" s="169" t="s">
        <v>77</v>
      </c>
      <c r="F25" s="169"/>
      <c r="G25" s="107" t="s">
        <v>77</v>
      </c>
      <c r="H25" s="107" t="s">
        <v>71</v>
      </c>
      <c r="I25" s="169"/>
      <c r="J25" s="163"/>
      <c r="K25" s="164"/>
      <c r="L25" s="165"/>
    </row>
    <row r="26" spans="1:14" ht="125.25" customHeight="1" x14ac:dyDescent="0.25">
      <c r="A26" s="64" t="s">
        <v>41</v>
      </c>
      <c r="B26" s="62" t="s">
        <v>113</v>
      </c>
      <c r="C26" s="170">
        <v>2.2000000000000002</v>
      </c>
      <c r="D26" s="170"/>
      <c r="E26" s="170">
        <v>1.2</v>
      </c>
      <c r="F26" s="170"/>
      <c r="G26" s="108">
        <v>1.2</v>
      </c>
      <c r="H26" s="87">
        <v>16</v>
      </c>
      <c r="I26" s="27">
        <f>(((C26+E26)*G26)/2)*H26</f>
        <v>32.64</v>
      </c>
      <c r="J26" s="166" t="s">
        <v>27</v>
      </c>
      <c r="K26" s="167"/>
      <c r="L26" s="168"/>
    </row>
    <row r="27" spans="1:14" x14ac:dyDescent="0.25">
      <c r="A27" s="105" t="s">
        <v>87</v>
      </c>
      <c r="B27" s="158" t="s">
        <v>40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</row>
    <row r="28" spans="1:14" x14ac:dyDescent="0.25">
      <c r="A28" s="191" t="s">
        <v>65</v>
      </c>
      <c r="B28" s="192" t="s">
        <v>61</v>
      </c>
      <c r="C28" s="107" t="s">
        <v>85</v>
      </c>
      <c r="D28" s="107" t="s">
        <v>84</v>
      </c>
      <c r="E28" s="107" t="s">
        <v>119</v>
      </c>
      <c r="F28" s="107" t="s">
        <v>82</v>
      </c>
      <c r="G28" s="169" t="s">
        <v>78</v>
      </c>
      <c r="H28" s="160" t="s">
        <v>71</v>
      </c>
      <c r="I28" s="161"/>
      <c r="J28" s="161"/>
      <c r="K28" s="161"/>
      <c r="L28" s="162"/>
    </row>
    <row r="29" spans="1:14" x14ac:dyDescent="0.25">
      <c r="A29" s="191"/>
      <c r="B29" s="192"/>
      <c r="C29" s="107" t="s">
        <v>77</v>
      </c>
      <c r="D29" s="107" t="s">
        <v>77</v>
      </c>
      <c r="E29" s="107" t="s">
        <v>76</v>
      </c>
      <c r="F29" s="107" t="s">
        <v>76</v>
      </c>
      <c r="G29" s="169"/>
      <c r="H29" s="163"/>
      <c r="I29" s="164"/>
      <c r="J29" s="164"/>
      <c r="K29" s="164"/>
      <c r="L29" s="165"/>
    </row>
    <row r="30" spans="1:14" ht="90" x14ac:dyDescent="0.25">
      <c r="A30" s="5" t="s">
        <v>116</v>
      </c>
      <c r="B30" s="62" t="s">
        <v>118</v>
      </c>
      <c r="C30" s="94">
        <v>0.1</v>
      </c>
      <c r="D30" s="94">
        <f>D9</f>
        <v>515</v>
      </c>
      <c r="E30" s="94" t="s">
        <v>120</v>
      </c>
      <c r="F30" s="86">
        <v>3</v>
      </c>
      <c r="G30" s="94">
        <f>C30*D30*F30</f>
        <v>154.5</v>
      </c>
      <c r="H30" s="213" t="s">
        <v>27</v>
      </c>
      <c r="I30" s="214"/>
      <c r="J30" s="214"/>
      <c r="K30" s="214"/>
      <c r="L30" s="215"/>
    </row>
    <row r="31" spans="1:14" ht="75" x14ac:dyDescent="0.25">
      <c r="A31" s="111" t="s">
        <v>117</v>
      </c>
      <c r="B31" s="62" t="s">
        <v>121</v>
      </c>
      <c r="C31" s="108">
        <v>0.4</v>
      </c>
      <c r="D31" s="108">
        <v>3</v>
      </c>
      <c r="E31" s="108">
        <f>C9/(2*C31)</f>
        <v>7.35</v>
      </c>
      <c r="F31" s="108">
        <f>ROUNDUP(H26/2,0)</f>
        <v>8</v>
      </c>
      <c r="G31" s="89">
        <f>C31*D31*E31*F31</f>
        <v>70.56</v>
      </c>
      <c r="H31" s="166" t="s">
        <v>27</v>
      </c>
      <c r="I31" s="167"/>
      <c r="J31" s="167"/>
      <c r="K31" s="167"/>
      <c r="L31" s="168"/>
    </row>
    <row r="32" spans="1:14" ht="45" x14ac:dyDescent="0.25">
      <c r="A32" s="111" t="s">
        <v>38</v>
      </c>
      <c r="B32" s="93" t="s">
        <v>122</v>
      </c>
      <c r="C32" s="108">
        <v>0.4</v>
      </c>
      <c r="D32" s="108">
        <f>+E26</f>
        <v>1.2</v>
      </c>
      <c r="E32" s="108" t="s">
        <v>120</v>
      </c>
      <c r="F32" s="108">
        <f>H26</f>
        <v>16</v>
      </c>
      <c r="G32" s="89">
        <f>(D32/C32)*F32</f>
        <v>47.999999999999993</v>
      </c>
      <c r="H32" s="166" t="s">
        <v>27</v>
      </c>
      <c r="I32" s="167"/>
      <c r="J32" s="167"/>
      <c r="K32" s="167"/>
      <c r="L32" s="168"/>
    </row>
    <row r="33" spans="1:15" x14ac:dyDescent="0.25">
      <c r="A33" s="195" t="s">
        <v>37</v>
      </c>
      <c r="B33" s="199" t="s">
        <v>61</v>
      </c>
      <c r="C33" s="197" t="s">
        <v>123</v>
      </c>
      <c r="D33" s="197"/>
      <c r="E33" s="198" t="s">
        <v>82</v>
      </c>
      <c r="F33" s="198"/>
      <c r="G33" s="195" t="s">
        <v>78</v>
      </c>
      <c r="H33" s="160" t="s">
        <v>71</v>
      </c>
      <c r="I33" s="161"/>
      <c r="J33" s="161"/>
      <c r="K33" s="161"/>
      <c r="L33" s="162"/>
    </row>
    <row r="34" spans="1:15" x14ac:dyDescent="0.25">
      <c r="A34" s="196"/>
      <c r="B34" s="200"/>
      <c r="C34" s="201" t="s">
        <v>27</v>
      </c>
      <c r="D34" s="202"/>
      <c r="E34" s="203" t="s">
        <v>76</v>
      </c>
      <c r="F34" s="204"/>
      <c r="G34" s="196"/>
      <c r="H34" s="163"/>
      <c r="I34" s="164"/>
      <c r="J34" s="164"/>
      <c r="K34" s="164"/>
      <c r="L34" s="165"/>
    </row>
    <row r="35" spans="1:15" ht="75" x14ac:dyDescent="0.25">
      <c r="A35" s="111" t="s">
        <v>124</v>
      </c>
      <c r="B35" s="62" t="s">
        <v>127</v>
      </c>
      <c r="C35" s="216">
        <v>0.3</v>
      </c>
      <c r="D35" s="217"/>
      <c r="E35" s="193">
        <v>1</v>
      </c>
      <c r="F35" s="194"/>
      <c r="G35" s="89">
        <f>+C35*E35</f>
        <v>0.3</v>
      </c>
      <c r="H35" s="166" t="s">
        <v>27</v>
      </c>
      <c r="I35" s="167"/>
      <c r="J35" s="167"/>
      <c r="K35" s="167"/>
      <c r="L35" s="168"/>
    </row>
    <row r="36" spans="1:15" ht="60" x14ac:dyDescent="0.25">
      <c r="A36" s="111" t="s">
        <v>125</v>
      </c>
      <c r="B36" s="62" t="s">
        <v>128</v>
      </c>
      <c r="C36" s="216">
        <v>0.13</v>
      </c>
      <c r="D36" s="217"/>
      <c r="E36" s="193">
        <v>1</v>
      </c>
      <c r="F36" s="194"/>
      <c r="G36" s="89">
        <f t="shared" ref="G36:G38" si="0">+C36*E36</f>
        <v>0.13</v>
      </c>
      <c r="H36" s="166" t="s">
        <v>27</v>
      </c>
      <c r="I36" s="167"/>
      <c r="J36" s="167"/>
      <c r="K36" s="167"/>
      <c r="L36" s="168"/>
    </row>
    <row r="37" spans="1:15" ht="75" x14ac:dyDescent="0.25">
      <c r="A37" s="111" t="s">
        <v>126</v>
      </c>
      <c r="B37" s="62" t="s">
        <v>129</v>
      </c>
      <c r="C37" s="216">
        <v>0.2</v>
      </c>
      <c r="D37" s="217"/>
      <c r="E37" s="193"/>
      <c r="F37" s="194"/>
      <c r="G37" s="89">
        <f t="shared" si="0"/>
        <v>0</v>
      </c>
      <c r="H37" s="166" t="s">
        <v>27</v>
      </c>
      <c r="I37" s="167"/>
      <c r="J37" s="167"/>
      <c r="K37" s="167"/>
      <c r="L37" s="168"/>
    </row>
    <row r="38" spans="1:15" ht="75" x14ac:dyDescent="0.25">
      <c r="A38" s="111" t="s">
        <v>131</v>
      </c>
      <c r="B38" s="62" t="s">
        <v>130</v>
      </c>
      <c r="C38" s="216">
        <v>0.125</v>
      </c>
      <c r="D38" s="217"/>
      <c r="E38" s="193">
        <f>F31</f>
        <v>8</v>
      </c>
      <c r="F38" s="194"/>
      <c r="G38" s="89">
        <f t="shared" si="0"/>
        <v>1</v>
      </c>
      <c r="H38" s="166" t="s">
        <v>27</v>
      </c>
      <c r="I38" s="167"/>
      <c r="J38" s="167"/>
      <c r="K38" s="167"/>
      <c r="L38" s="168"/>
    </row>
    <row r="39" spans="1:15" x14ac:dyDescent="0.25">
      <c r="A39" s="195" t="s">
        <v>132</v>
      </c>
      <c r="B39" s="199" t="s">
        <v>61</v>
      </c>
      <c r="C39" s="201" t="s">
        <v>112</v>
      </c>
      <c r="D39" s="202"/>
      <c r="E39" s="203" t="s">
        <v>82</v>
      </c>
      <c r="F39" s="204"/>
      <c r="G39" s="195" t="s">
        <v>78</v>
      </c>
      <c r="H39" s="160" t="s">
        <v>71</v>
      </c>
      <c r="I39" s="161"/>
      <c r="J39" s="161"/>
      <c r="K39" s="161"/>
      <c r="L39" s="162"/>
    </row>
    <row r="40" spans="1:15" x14ac:dyDescent="0.25">
      <c r="A40" s="196"/>
      <c r="B40" s="200"/>
      <c r="C40" s="201" t="s">
        <v>77</v>
      </c>
      <c r="D40" s="202"/>
      <c r="E40" s="203" t="s">
        <v>71</v>
      </c>
      <c r="F40" s="204"/>
      <c r="G40" s="196"/>
      <c r="H40" s="163"/>
      <c r="I40" s="164"/>
      <c r="J40" s="164"/>
      <c r="K40" s="164"/>
      <c r="L40" s="165"/>
    </row>
    <row r="41" spans="1:15" ht="60" x14ac:dyDescent="0.25">
      <c r="A41" s="111" t="s">
        <v>133</v>
      </c>
      <c r="B41" s="92" t="s">
        <v>153</v>
      </c>
      <c r="C41" s="216">
        <v>2.8</v>
      </c>
      <c r="D41" s="217"/>
      <c r="E41" s="216">
        <f>SUM(E35:F38)</f>
        <v>10</v>
      </c>
      <c r="F41" s="217"/>
      <c r="G41" s="89">
        <f>C41*E41</f>
        <v>28</v>
      </c>
      <c r="H41" s="166" t="s">
        <v>3</v>
      </c>
      <c r="I41" s="167"/>
      <c r="J41" s="167"/>
      <c r="K41" s="167"/>
      <c r="L41" s="168"/>
    </row>
    <row r="42" spans="1:15" x14ac:dyDescent="0.25">
      <c r="A42" s="105" t="s">
        <v>86</v>
      </c>
      <c r="B42" s="158" t="s">
        <v>35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O42" s="11"/>
    </row>
    <row r="43" spans="1:15" ht="30" x14ac:dyDescent="0.25">
      <c r="A43" s="191" t="s">
        <v>65</v>
      </c>
      <c r="B43" s="192" t="s">
        <v>61</v>
      </c>
      <c r="C43" s="107" t="s">
        <v>85</v>
      </c>
      <c r="D43" s="107" t="s">
        <v>84</v>
      </c>
      <c r="E43" s="107" t="s">
        <v>83</v>
      </c>
      <c r="F43" s="107" t="s">
        <v>82</v>
      </c>
      <c r="G43" s="107" t="s">
        <v>81</v>
      </c>
      <c r="H43" s="106" t="s">
        <v>80</v>
      </c>
      <c r="I43" s="106" t="s">
        <v>79</v>
      </c>
      <c r="J43" s="159" t="s">
        <v>104</v>
      </c>
      <c r="K43" s="169" t="s">
        <v>78</v>
      </c>
      <c r="L43" s="169" t="s">
        <v>71</v>
      </c>
      <c r="M43" s="19"/>
    </row>
    <row r="44" spans="1:15" x14ac:dyDescent="0.25">
      <c r="A44" s="191"/>
      <c r="B44" s="192"/>
      <c r="C44" s="107" t="s">
        <v>77</v>
      </c>
      <c r="D44" s="107" t="s">
        <v>77</v>
      </c>
      <c r="E44" s="107" t="s">
        <v>77</v>
      </c>
      <c r="F44" s="107" t="s">
        <v>76</v>
      </c>
      <c r="G44" s="107" t="s">
        <v>75</v>
      </c>
      <c r="H44" s="107" t="s">
        <v>74</v>
      </c>
      <c r="I44" s="107" t="s">
        <v>73</v>
      </c>
      <c r="J44" s="159"/>
      <c r="K44" s="169"/>
      <c r="L44" s="169"/>
    </row>
    <row r="45" spans="1:15" x14ac:dyDescent="0.25">
      <c r="A45" s="218" t="s">
        <v>134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20"/>
    </row>
    <row r="46" spans="1:15" ht="60" x14ac:dyDescent="0.25">
      <c r="A46" s="64" t="s">
        <v>34</v>
      </c>
      <c r="B46" s="62" t="s">
        <v>33</v>
      </c>
      <c r="C46" s="89">
        <v>0.14000000000000001</v>
      </c>
      <c r="D46" s="87">
        <f>2*D9</f>
        <v>1030</v>
      </c>
      <c r="E46" s="89" t="s">
        <v>120</v>
      </c>
      <c r="F46" s="89" t="s">
        <v>120</v>
      </c>
      <c r="G46" s="89" t="s">
        <v>120</v>
      </c>
      <c r="H46" s="89" t="s">
        <v>120</v>
      </c>
      <c r="I46" s="96" t="s">
        <v>120</v>
      </c>
      <c r="J46" s="96" t="s">
        <v>120</v>
      </c>
      <c r="K46" s="89">
        <f>D46</f>
        <v>1030</v>
      </c>
      <c r="L46" s="111" t="s">
        <v>3</v>
      </c>
    </row>
    <row r="47" spans="1:15" ht="60" x14ac:dyDescent="0.25">
      <c r="A47" s="64" t="s">
        <v>32</v>
      </c>
      <c r="B47" s="62" t="s">
        <v>31</v>
      </c>
      <c r="C47" s="89">
        <v>0.3</v>
      </c>
      <c r="D47" s="87">
        <f>D46</f>
        <v>1030</v>
      </c>
      <c r="E47" s="89" t="s">
        <v>120</v>
      </c>
      <c r="F47" s="89" t="s">
        <v>120</v>
      </c>
      <c r="G47" s="89" t="s">
        <v>120</v>
      </c>
      <c r="H47" s="89" t="s">
        <v>120</v>
      </c>
      <c r="I47" s="89" t="s">
        <v>120</v>
      </c>
      <c r="J47" s="89" t="s">
        <v>120</v>
      </c>
      <c r="K47" s="89">
        <f>D47</f>
        <v>1030</v>
      </c>
      <c r="L47" s="111" t="s">
        <v>3</v>
      </c>
    </row>
    <row r="48" spans="1:15" ht="195" x14ac:dyDescent="0.25">
      <c r="A48" s="64" t="s">
        <v>30</v>
      </c>
      <c r="B48" s="62" t="s">
        <v>151</v>
      </c>
      <c r="C48" s="108">
        <f>C47+C46</f>
        <v>0.44</v>
      </c>
      <c r="D48" s="108">
        <f>D47</f>
        <v>1030</v>
      </c>
      <c r="E48" s="108">
        <v>0.15</v>
      </c>
      <c r="F48" s="89" t="s">
        <v>120</v>
      </c>
      <c r="G48" s="89" t="s">
        <v>120</v>
      </c>
      <c r="H48" s="89" t="s">
        <v>120</v>
      </c>
      <c r="I48" s="89" t="s">
        <v>120</v>
      </c>
      <c r="J48" s="89" t="s">
        <v>120</v>
      </c>
      <c r="K48" s="89">
        <f>C48*D48*E48</f>
        <v>67.97999999999999</v>
      </c>
      <c r="L48" s="111" t="s">
        <v>25</v>
      </c>
    </row>
    <row r="49" spans="1:12" ht="60" x14ac:dyDescent="0.25">
      <c r="A49" s="64" t="s">
        <v>29</v>
      </c>
      <c r="B49" s="62" t="s">
        <v>28</v>
      </c>
      <c r="C49" s="108">
        <f>C48</f>
        <v>0.44</v>
      </c>
      <c r="D49" s="108">
        <f>D48</f>
        <v>1030</v>
      </c>
      <c r="E49" s="89" t="s">
        <v>120</v>
      </c>
      <c r="F49" s="89" t="s">
        <v>120</v>
      </c>
      <c r="G49" s="89" t="s">
        <v>120</v>
      </c>
      <c r="H49" s="89" t="s">
        <v>120</v>
      </c>
      <c r="I49" s="89" t="s">
        <v>120</v>
      </c>
      <c r="J49" s="89" t="s">
        <v>120</v>
      </c>
      <c r="K49" s="95">
        <f>C49*D49</f>
        <v>453.2</v>
      </c>
      <c r="L49" s="73" t="s">
        <v>27</v>
      </c>
    </row>
    <row r="50" spans="1:12" ht="60" x14ac:dyDescent="0.25">
      <c r="A50" s="64" t="s">
        <v>26</v>
      </c>
      <c r="B50" s="62" t="s">
        <v>135</v>
      </c>
      <c r="C50" s="108"/>
      <c r="D50" s="108"/>
      <c r="E50" s="89"/>
      <c r="F50" s="89"/>
      <c r="G50" s="87">
        <v>5.49</v>
      </c>
      <c r="H50" s="89">
        <f>K48*J50</f>
        <v>84.974999999999994</v>
      </c>
      <c r="I50" s="89"/>
      <c r="J50" s="89">
        <v>1.25</v>
      </c>
      <c r="K50" s="95">
        <f>G50*H50</f>
        <v>466.51274999999998</v>
      </c>
      <c r="L50" s="73" t="s">
        <v>136</v>
      </c>
    </row>
    <row r="51" spans="1:12" x14ac:dyDescent="0.25">
      <c r="A51" s="201" t="s">
        <v>137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02"/>
    </row>
    <row r="52" spans="1:12" ht="45" x14ac:dyDescent="0.25">
      <c r="A52" s="74" t="s">
        <v>24</v>
      </c>
      <c r="B52" s="93" t="s">
        <v>9</v>
      </c>
      <c r="C52" s="76" t="s">
        <v>120</v>
      </c>
      <c r="D52" s="86"/>
      <c r="E52" s="76" t="s">
        <v>120</v>
      </c>
      <c r="F52" s="76" t="s">
        <v>120</v>
      </c>
      <c r="G52" s="76" t="s">
        <v>120</v>
      </c>
      <c r="H52" s="76">
        <f>D52*I52</f>
        <v>0</v>
      </c>
      <c r="I52" s="76">
        <v>0.13</v>
      </c>
      <c r="J52" s="76"/>
      <c r="K52" s="76">
        <f>D52</f>
        <v>0</v>
      </c>
      <c r="L52" s="75" t="s">
        <v>3</v>
      </c>
    </row>
    <row r="53" spans="1:12" ht="225" x14ac:dyDescent="0.25">
      <c r="A53" s="74" t="s">
        <v>21</v>
      </c>
      <c r="B53" s="93" t="s">
        <v>154</v>
      </c>
      <c r="C53" s="76">
        <v>0.9</v>
      </c>
      <c r="D53" s="76">
        <f>D52</f>
        <v>0</v>
      </c>
      <c r="E53" s="76">
        <v>1</v>
      </c>
      <c r="F53" s="76" t="s">
        <v>120</v>
      </c>
      <c r="G53" s="76" t="s">
        <v>120</v>
      </c>
      <c r="H53" s="76" t="s">
        <v>120</v>
      </c>
      <c r="I53" s="76" t="s">
        <v>120</v>
      </c>
      <c r="J53" s="76" t="s">
        <v>120</v>
      </c>
      <c r="K53" s="76">
        <f>C53*D53*E53</f>
        <v>0</v>
      </c>
      <c r="L53" s="75" t="s">
        <v>25</v>
      </c>
    </row>
    <row r="54" spans="1:12" ht="75" x14ac:dyDescent="0.25">
      <c r="A54" s="74" t="s">
        <v>18</v>
      </c>
      <c r="B54" s="93" t="s">
        <v>158</v>
      </c>
      <c r="C54" s="76">
        <v>0.9</v>
      </c>
      <c r="D54" s="76">
        <f>D52</f>
        <v>0</v>
      </c>
      <c r="E54" s="76" t="s">
        <v>120</v>
      </c>
      <c r="F54" s="76" t="s">
        <v>120</v>
      </c>
      <c r="G54" s="76" t="s">
        <v>120</v>
      </c>
      <c r="H54" s="76" t="s">
        <v>120</v>
      </c>
      <c r="I54" s="76" t="s">
        <v>120</v>
      </c>
      <c r="J54" s="76" t="s">
        <v>120</v>
      </c>
      <c r="K54" s="76">
        <f>C54*D54</f>
        <v>0</v>
      </c>
      <c r="L54" s="75" t="s">
        <v>25</v>
      </c>
    </row>
    <row r="55" spans="1:12" ht="105" x14ac:dyDescent="0.25">
      <c r="A55" s="64" t="s">
        <v>16</v>
      </c>
      <c r="B55" s="93" t="s">
        <v>159</v>
      </c>
      <c r="C55" s="108">
        <v>0.9</v>
      </c>
      <c r="D55" s="108">
        <f>D53</f>
        <v>0</v>
      </c>
      <c r="E55" s="108">
        <f>E53</f>
        <v>1</v>
      </c>
      <c r="F55" s="89" t="s">
        <v>120</v>
      </c>
      <c r="G55" s="89" t="s">
        <v>120</v>
      </c>
      <c r="H55" s="89" t="s">
        <v>120</v>
      </c>
      <c r="I55" s="89" t="s">
        <v>120</v>
      </c>
      <c r="J55" s="89" t="s">
        <v>120</v>
      </c>
      <c r="K55" s="95">
        <f>K53-H52</f>
        <v>0</v>
      </c>
      <c r="L55" s="73" t="s">
        <v>25</v>
      </c>
    </row>
    <row r="56" spans="1:12" ht="120" x14ac:dyDescent="0.25">
      <c r="A56" s="64" t="s">
        <v>13</v>
      </c>
      <c r="B56" s="93" t="s">
        <v>160</v>
      </c>
      <c r="C56" s="108" t="s">
        <v>120</v>
      </c>
      <c r="D56" s="108">
        <f>D52</f>
        <v>0</v>
      </c>
      <c r="E56" s="108" t="s">
        <v>120</v>
      </c>
      <c r="F56" s="89" t="s">
        <v>120</v>
      </c>
      <c r="G56" s="89" t="s">
        <v>120</v>
      </c>
      <c r="H56" s="89" t="s">
        <v>120</v>
      </c>
      <c r="I56" s="89" t="s">
        <v>120</v>
      </c>
      <c r="J56" s="89" t="s">
        <v>120</v>
      </c>
      <c r="K56" s="95">
        <f>D56</f>
        <v>0</v>
      </c>
      <c r="L56" s="73" t="s">
        <v>3</v>
      </c>
    </row>
    <row r="57" spans="1:12" ht="60" x14ac:dyDescent="0.25">
      <c r="A57" s="64" t="s">
        <v>11</v>
      </c>
      <c r="B57" s="63" t="s">
        <v>161</v>
      </c>
      <c r="C57" s="89" t="s">
        <v>120</v>
      </c>
      <c r="D57" s="89" t="s">
        <v>120</v>
      </c>
      <c r="E57" s="89" t="s">
        <v>120</v>
      </c>
      <c r="F57" s="89" t="s">
        <v>120</v>
      </c>
      <c r="G57" s="87"/>
      <c r="H57" s="89">
        <f>H52</f>
        <v>0</v>
      </c>
      <c r="I57" s="89" t="s">
        <v>120</v>
      </c>
      <c r="J57" s="89">
        <v>1.25</v>
      </c>
      <c r="K57" s="89">
        <f>G57*H57*J57</f>
        <v>0</v>
      </c>
      <c r="L57" s="111" t="s">
        <v>72</v>
      </c>
    </row>
    <row r="58" spans="1:12" ht="45" x14ac:dyDescent="0.25">
      <c r="A58" s="64" t="s">
        <v>8</v>
      </c>
      <c r="B58" s="62" t="s">
        <v>12</v>
      </c>
      <c r="C58" s="89" t="s">
        <v>120</v>
      </c>
      <c r="D58" s="87"/>
      <c r="E58" s="89" t="s">
        <v>120</v>
      </c>
      <c r="F58" s="89" t="s">
        <v>120</v>
      </c>
      <c r="G58" s="97" t="s">
        <v>120</v>
      </c>
      <c r="H58" s="89">
        <f>D58*I58</f>
        <v>0</v>
      </c>
      <c r="I58" s="89">
        <f>3.14*((0.3)^2)</f>
        <v>0.28260000000000002</v>
      </c>
      <c r="J58" s="89" t="s">
        <v>120</v>
      </c>
      <c r="K58" s="89">
        <f>D58</f>
        <v>0</v>
      </c>
      <c r="L58" s="111" t="s">
        <v>3</v>
      </c>
    </row>
    <row r="59" spans="1:12" ht="225" x14ac:dyDescent="0.25">
      <c r="A59" s="64" t="s">
        <v>7</v>
      </c>
      <c r="B59" s="93" t="s">
        <v>155</v>
      </c>
      <c r="C59" s="89">
        <v>1.1499999999999999</v>
      </c>
      <c r="D59" s="108">
        <f>D58</f>
        <v>0</v>
      </c>
      <c r="E59" s="89">
        <f>0.6+0.6</f>
        <v>1.2</v>
      </c>
      <c r="F59" s="89" t="s">
        <v>120</v>
      </c>
      <c r="G59" s="97" t="s">
        <v>120</v>
      </c>
      <c r="H59" s="89" t="s">
        <v>120</v>
      </c>
      <c r="I59" s="89" t="s">
        <v>120</v>
      </c>
      <c r="J59" s="89" t="s">
        <v>120</v>
      </c>
      <c r="K59" s="89">
        <f>C59*D59*E59</f>
        <v>0</v>
      </c>
      <c r="L59" s="111" t="s">
        <v>25</v>
      </c>
    </row>
    <row r="60" spans="1:12" ht="75" x14ac:dyDescent="0.25">
      <c r="A60" s="64" t="s">
        <v>138</v>
      </c>
      <c r="B60" s="93" t="s">
        <v>162</v>
      </c>
      <c r="C60" s="89">
        <f>C59</f>
        <v>1.1499999999999999</v>
      </c>
      <c r="D60" s="108">
        <f>D58</f>
        <v>0</v>
      </c>
      <c r="E60" s="89" t="s">
        <v>120</v>
      </c>
      <c r="F60" s="89" t="s">
        <v>120</v>
      </c>
      <c r="G60" s="97" t="s">
        <v>120</v>
      </c>
      <c r="H60" s="89" t="s">
        <v>120</v>
      </c>
      <c r="I60" s="89" t="s">
        <v>120</v>
      </c>
      <c r="J60" s="89" t="s">
        <v>120</v>
      </c>
      <c r="K60" s="89">
        <f>C60*D60</f>
        <v>0</v>
      </c>
      <c r="L60" s="111" t="s">
        <v>27</v>
      </c>
    </row>
    <row r="61" spans="1:12" ht="120" x14ac:dyDescent="0.25">
      <c r="A61" s="64" t="s">
        <v>139</v>
      </c>
      <c r="B61" s="93" t="s">
        <v>163</v>
      </c>
      <c r="C61" s="89">
        <f>C59</f>
        <v>1.1499999999999999</v>
      </c>
      <c r="D61" s="108">
        <f>D58</f>
        <v>0</v>
      </c>
      <c r="E61" s="89">
        <f>E59</f>
        <v>1.2</v>
      </c>
      <c r="F61" s="89" t="s">
        <v>120</v>
      </c>
      <c r="G61" s="97" t="s">
        <v>120</v>
      </c>
      <c r="H61" s="89" t="s">
        <v>120</v>
      </c>
      <c r="I61" s="89" t="s">
        <v>120</v>
      </c>
      <c r="J61" s="89" t="s">
        <v>120</v>
      </c>
      <c r="K61" s="89">
        <f>(K59)-(H58)</f>
        <v>0</v>
      </c>
      <c r="L61" s="111" t="s">
        <v>25</v>
      </c>
    </row>
    <row r="62" spans="1:12" ht="120" x14ac:dyDescent="0.25">
      <c r="A62" s="64" t="s">
        <v>140</v>
      </c>
      <c r="B62" s="93" t="s">
        <v>164</v>
      </c>
      <c r="C62" s="89" t="s">
        <v>120</v>
      </c>
      <c r="D62" s="108">
        <f>D58</f>
        <v>0</v>
      </c>
      <c r="E62" s="89" t="s">
        <v>120</v>
      </c>
      <c r="F62" s="89" t="s">
        <v>120</v>
      </c>
      <c r="G62" s="97" t="s">
        <v>120</v>
      </c>
      <c r="H62" s="89" t="s">
        <v>120</v>
      </c>
      <c r="I62" s="89" t="s">
        <v>120</v>
      </c>
      <c r="J62" s="89" t="s">
        <v>120</v>
      </c>
      <c r="K62" s="89">
        <f>D62</f>
        <v>0</v>
      </c>
      <c r="L62" s="111" t="s">
        <v>3</v>
      </c>
    </row>
    <row r="63" spans="1:12" ht="60" x14ac:dyDescent="0.25">
      <c r="A63" s="64" t="s">
        <v>141</v>
      </c>
      <c r="B63" s="63" t="s">
        <v>165</v>
      </c>
      <c r="C63" s="89" t="s">
        <v>120</v>
      </c>
      <c r="D63" s="108" t="s">
        <v>120</v>
      </c>
      <c r="E63" s="89" t="s">
        <v>120</v>
      </c>
      <c r="F63" s="89" t="s">
        <v>120</v>
      </c>
      <c r="G63" s="87"/>
      <c r="H63" s="89">
        <f>H58</f>
        <v>0</v>
      </c>
      <c r="I63" s="89" t="s">
        <v>120</v>
      </c>
      <c r="J63" s="89">
        <v>1.25</v>
      </c>
      <c r="K63" s="89">
        <f>G63*H63*J63</f>
        <v>0</v>
      </c>
      <c r="L63" s="111" t="s">
        <v>136</v>
      </c>
    </row>
    <row r="64" spans="1:12" ht="90" x14ac:dyDescent="0.25">
      <c r="A64" s="64" t="s">
        <v>142</v>
      </c>
      <c r="B64" s="62" t="s">
        <v>19</v>
      </c>
      <c r="C64" s="89" t="s">
        <v>120</v>
      </c>
      <c r="D64" s="89" t="s">
        <v>120</v>
      </c>
      <c r="E64" s="89" t="s">
        <v>120</v>
      </c>
      <c r="F64" s="87"/>
      <c r="G64" s="89" t="s">
        <v>120</v>
      </c>
      <c r="H64" s="89" t="s">
        <v>120</v>
      </c>
      <c r="I64" s="89" t="s">
        <v>120</v>
      </c>
      <c r="J64" s="89" t="s">
        <v>120</v>
      </c>
      <c r="K64" s="89">
        <f>F64</f>
        <v>0</v>
      </c>
      <c r="L64" s="111" t="s">
        <v>71</v>
      </c>
    </row>
    <row r="65" spans="1:12" ht="90" x14ac:dyDescent="0.25">
      <c r="A65" s="64" t="s">
        <v>143</v>
      </c>
      <c r="B65" s="62" t="s">
        <v>17</v>
      </c>
      <c r="C65" s="89" t="s">
        <v>120</v>
      </c>
      <c r="D65" s="89" t="s">
        <v>120</v>
      </c>
      <c r="E65" s="89" t="s">
        <v>120</v>
      </c>
      <c r="F65" s="87"/>
      <c r="G65" s="89" t="s">
        <v>120</v>
      </c>
      <c r="H65" s="89" t="s">
        <v>120</v>
      </c>
      <c r="I65" s="89" t="s">
        <v>120</v>
      </c>
      <c r="J65" s="89" t="s">
        <v>120</v>
      </c>
      <c r="K65" s="89">
        <f>F65</f>
        <v>0</v>
      </c>
      <c r="L65" s="111" t="s">
        <v>71</v>
      </c>
    </row>
    <row r="66" spans="1:12" ht="60" x14ac:dyDescent="0.25">
      <c r="A66" s="64" t="s">
        <v>144</v>
      </c>
      <c r="B66" s="62" t="s">
        <v>15</v>
      </c>
      <c r="C66" s="89" t="s">
        <v>120</v>
      </c>
      <c r="D66" s="89" t="s">
        <v>120</v>
      </c>
      <c r="E66" s="89" t="s">
        <v>120</v>
      </c>
      <c r="F66" s="108">
        <f>F65</f>
        <v>0</v>
      </c>
      <c r="G66" s="89" t="s">
        <v>120</v>
      </c>
      <c r="H66" s="89" t="s">
        <v>120</v>
      </c>
      <c r="I66" s="89" t="s">
        <v>120</v>
      </c>
      <c r="J66" s="89" t="s">
        <v>120</v>
      </c>
      <c r="K66" s="89">
        <f>F66</f>
        <v>0</v>
      </c>
      <c r="L66" s="111" t="s">
        <v>71</v>
      </c>
    </row>
  </sheetData>
  <sheetProtection algorithmName="SHA-512" hashValue="LejAUfWZ0Is8KubHV9a4DHjc9bVx3GWQKg/1PgDwMg03CHIE7Oya25w79JjtjRYa5sbliPMhA66ydzWtcxtMAA==" saltValue="R0dEkUro3Mh5Kw5eW61VCQ==" spinCount="100000" sheet="1" objects="1" scenarios="1"/>
  <mergeCells count="87">
    <mergeCell ref="A14:A15"/>
    <mergeCell ref="B14:B15"/>
    <mergeCell ref="H14:H15"/>
    <mergeCell ref="I14:L15"/>
    <mergeCell ref="A1:L1"/>
    <mergeCell ref="A2:L2"/>
    <mergeCell ref="A3:L3"/>
    <mergeCell ref="A5:L5"/>
    <mergeCell ref="B6:L6"/>
    <mergeCell ref="A7:A8"/>
    <mergeCell ref="B7:B8"/>
    <mergeCell ref="I7:I8"/>
    <mergeCell ref="J7:L8"/>
    <mergeCell ref="J9:L9"/>
    <mergeCell ref="J10:L10"/>
    <mergeCell ref="J11:L11"/>
    <mergeCell ref="J12:L12"/>
    <mergeCell ref="B13:L13"/>
    <mergeCell ref="I16:L16"/>
    <mergeCell ref="I17:L17"/>
    <mergeCell ref="I18:L18"/>
    <mergeCell ref="I19:L19"/>
    <mergeCell ref="A20:A21"/>
    <mergeCell ref="B20:B21"/>
    <mergeCell ref="G20:H21"/>
    <mergeCell ref="I20:L21"/>
    <mergeCell ref="A28:A29"/>
    <mergeCell ref="B28:B29"/>
    <mergeCell ref="G28:G29"/>
    <mergeCell ref="H28:L29"/>
    <mergeCell ref="G22:H22"/>
    <mergeCell ref="I22:L22"/>
    <mergeCell ref="B23:L23"/>
    <mergeCell ref="A24:A25"/>
    <mergeCell ref="B24:B25"/>
    <mergeCell ref="C24:D24"/>
    <mergeCell ref="E24:F24"/>
    <mergeCell ref="I24:I25"/>
    <mergeCell ref="J24:L25"/>
    <mergeCell ref="C25:D25"/>
    <mergeCell ref="E25:F25"/>
    <mergeCell ref="C26:D26"/>
    <mergeCell ref="E26:F26"/>
    <mergeCell ref="J26:L26"/>
    <mergeCell ref="B27:L27"/>
    <mergeCell ref="H30:L30"/>
    <mergeCell ref="H31:L31"/>
    <mergeCell ref="H32:L32"/>
    <mergeCell ref="A33:A34"/>
    <mergeCell ref="B33:B34"/>
    <mergeCell ref="C33:D33"/>
    <mergeCell ref="E33:F33"/>
    <mergeCell ref="G33:G34"/>
    <mergeCell ref="H33:L34"/>
    <mergeCell ref="C34:D34"/>
    <mergeCell ref="E34:F34"/>
    <mergeCell ref="C35:D35"/>
    <mergeCell ref="E35:F35"/>
    <mergeCell ref="H35:L35"/>
    <mergeCell ref="C36:D36"/>
    <mergeCell ref="E36:F36"/>
    <mergeCell ref="H36:L36"/>
    <mergeCell ref="H39:L40"/>
    <mergeCell ref="C40:D40"/>
    <mergeCell ref="E40:F40"/>
    <mergeCell ref="C37:D37"/>
    <mergeCell ref="E37:F37"/>
    <mergeCell ref="H37:L37"/>
    <mergeCell ref="C38:D38"/>
    <mergeCell ref="E38:F38"/>
    <mergeCell ref="H38:L38"/>
    <mergeCell ref="A39:A40"/>
    <mergeCell ref="B39:B40"/>
    <mergeCell ref="C39:D39"/>
    <mergeCell ref="E39:F39"/>
    <mergeCell ref="G39:G40"/>
    <mergeCell ref="A45:L45"/>
    <mergeCell ref="A51:L51"/>
    <mergeCell ref="C41:D41"/>
    <mergeCell ref="E41:F41"/>
    <mergeCell ref="H41:L41"/>
    <mergeCell ref="B42:L42"/>
    <mergeCell ref="A43:A44"/>
    <mergeCell ref="B43:B44"/>
    <mergeCell ref="J43:J44"/>
    <mergeCell ref="K43:K44"/>
    <mergeCell ref="L43:L44"/>
  </mergeCells>
  <dataValidations count="1">
    <dataValidation type="decimal" allowBlank="1" showInputMessage="1" showErrorMessage="1" sqref="E10">
      <formula1>0.1</formula1>
      <formula2>0.15</formula2>
    </dataValidation>
  </dataValidations>
  <hyperlinks>
    <hyperlink ref="L49" r:id="rId1" display="m@"/>
  </hyperlinks>
  <pageMargins left="0.51181102362204722" right="0.51181102362204722" top="1.3779527559055118" bottom="1.1811023622047245" header="0.31496062992125984" footer="0.31496062992125984"/>
  <pageSetup paperSize="9" scale="51" orientation="portrait" verticalDpi="360" r:id="rId2"/>
  <headerFooter scaleWithDoc="0">
    <oddHeader>&amp;C&amp;G</oddHeader>
    <oddFooter>&amp;C&amp;G&amp;R&amp;G</oddFooter>
  </headerFooter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Normal="100" zoomScaleSheetLayoutView="100" workbookViewId="0">
      <selection activeCell="A7" sqref="A7:K7"/>
    </sheetView>
  </sheetViews>
  <sheetFormatPr defaultRowHeight="15" x14ac:dyDescent="0.25"/>
  <cols>
    <col min="2" max="2" width="10.5703125" customWidth="1"/>
    <col min="4" max="4" width="12.140625" customWidth="1"/>
    <col min="5" max="5" width="30.5703125" customWidth="1"/>
    <col min="6" max="6" width="6.7109375" customWidth="1"/>
    <col min="7" max="7" width="17.42578125" customWidth="1"/>
    <col min="8" max="8" width="14.42578125" customWidth="1"/>
    <col min="9" max="9" width="11.85546875" customWidth="1"/>
    <col min="10" max="11" width="14.42578125" customWidth="1"/>
  </cols>
  <sheetData>
    <row r="1" spans="1:14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79"/>
    </row>
    <row r="2" spans="1:14" ht="18.75" x14ac:dyDescent="0.25">
      <c r="A2" s="143" t="s">
        <v>167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4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4" ht="18.75" x14ac:dyDescent="0.25">
      <c r="A4" s="17"/>
      <c r="B4" s="122"/>
      <c r="C4" s="122"/>
      <c r="D4" s="122"/>
      <c r="E4" s="122"/>
      <c r="F4" s="122"/>
      <c r="G4" s="122"/>
      <c r="H4" s="122"/>
      <c r="I4" s="137" t="s">
        <v>68</v>
      </c>
      <c r="J4" s="137"/>
      <c r="K4" s="80">
        <v>14.02</v>
      </c>
    </row>
    <row r="5" spans="1:14" x14ac:dyDescent="0.25">
      <c r="A5" s="15" t="s">
        <v>67</v>
      </c>
      <c r="B5" s="14"/>
      <c r="C5" s="14"/>
      <c r="D5" s="14"/>
      <c r="E5" s="14"/>
      <c r="F5" s="14"/>
      <c r="G5" s="14"/>
      <c r="H5" s="13"/>
      <c r="I5" s="137" t="s">
        <v>66</v>
      </c>
      <c r="J5" s="137"/>
      <c r="K5" s="80">
        <v>20.97</v>
      </c>
    </row>
    <row r="6" spans="1:14" x14ac:dyDescent="0.25">
      <c r="A6" s="15"/>
      <c r="B6" s="14"/>
      <c r="C6" s="14"/>
      <c r="D6" s="14"/>
      <c r="E6" s="14"/>
      <c r="F6" s="14"/>
      <c r="G6" s="14"/>
      <c r="H6" s="13"/>
      <c r="I6" s="13"/>
      <c r="J6" s="116"/>
      <c r="K6" s="12"/>
      <c r="N6" s="78"/>
    </row>
    <row r="7" spans="1:14" ht="18.75" x14ac:dyDescent="0.25">
      <c r="A7" s="134" t="s">
        <v>174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11"/>
    </row>
    <row r="8" spans="1:14" ht="51.75" x14ac:dyDescent="0.25">
      <c r="A8" s="115" t="s">
        <v>65</v>
      </c>
      <c r="B8" s="115" t="s">
        <v>64</v>
      </c>
      <c r="C8" s="115" t="s">
        <v>63</v>
      </c>
      <c r="D8" s="10" t="s">
        <v>62</v>
      </c>
      <c r="E8" s="115" t="s">
        <v>61</v>
      </c>
      <c r="F8" s="115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4" ht="21" customHeight="1" x14ac:dyDescent="0.25">
      <c r="A9" s="118">
        <v>1</v>
      </c>
      <c r="B9" s="8"/>
      <c r="C9" s="8"/>
      <c r="D9" s="8"/>
      <c r="E9" s="123" t="s">
        <v>55</v>
      </c>
      <c r="F9" s="6"/>
      <c r="G9" s="6"/>
      <c r="H9" s="25"/>
      <c r="I9" s="25"/>
      <c r="J9" s="53"/>
      <c r="K9" s="53"/>
    </row>
    <row r="10" spans="1:14" ht="30" x14ac:dyDescent="0.25">
      <c r="A10" s="124" t="s">
        <v>54</v>
      </c>
      <c r="B10" s="2">
        <v>72961</v>
      </c>
      <c r="C10" s="2" t="s">
        <v>6</v>
      </c>
      <c r="D10" s="2" t="s">
        <v>5</v>
      </c>
      <c r="E10" s="62" t="s">
        <v>53</v>
      </c>
      <c r="F10" s="124" t="s">
        <v>27</v>
      </c>
      <c r="G10" s="89">
        <f>'[5]MEMORIAL QUANT. CBUQ'!I9</f>
        <v>1164.24</v>
      </c>
      <c r="H10" s="89">
        <v>1.24</v>
      </c>
      <c r="I10" s="89">
        <f>IF(D10="S",($K$5/100)*H10,($K$4/100)*H10)+H10</f>
        <v>1.5000279999999999</v>
      </c>
      <c r="J10" s="89">
        <f>G10*H10</f>
        <v>1443.6576</v>
      </c>
      <c r="K10" s="89">
        <f>I10*G10</f>
        <v>1746.39259872</v>
      </c>
      <c r="M10" s="78"/>
    </row>
    <row r="11" spans="1:14" ht="90" x14ac:dyDescent="0.25">
      <c r="A11" s="124" t="s">
        <v>52</v>
      </c>
      <c r="B11" s="88">
        <v>96387</v>
      </c>
      <c r="C11" s="2" t="s">
        <v>6</v>
      </c>
      <c r="D11" s="2" t="s">
        <v>5</v>
      </c>
      <c r="E11" s="62" t="s">
        <v>51</v>
      </c>
      <c r="F11" s="124" t="s">
        <v>25</v>
      </c>
      <c r="G11" s="89">
        <f>'[5]MEMORIAL QUANT. CBUQ'!I10</f>
        <v>174.636</v>
      </c>
      <c r="H11" s="89">
        <v>6.52</v>
      </c>
      <c r="I11" s="89">
        <f t="shared" ref="I11:I13" si="0">IF(D11="S",($K$5/100)*H11,($K$4/100)*H11)+H11</f>
        <v>7.887243999999999</v>
      </c>
      <c r="J11" s="89">
        <f t="shared" ref="J11:J13" si="1">G11*H11</f>
        <v>1138.62672</v>
      </c>
      <c r="K11" s="89">
        <f t="shared" ref="K11:K13" si="2">I11*G11</f>
        <v>1377.3967431839999</v>
      </c>
    </row>
    <row r="12" spans="1:14" ht="64.5" customHeight="1" x14ac:dyDescent="0.25">
      <c r="A12" s="124" t="s">
        <v>95</v>
      </c>
      <c r="B12" s="88" t="s">
        <v>97</v>
      </c>
      <c r="C12" s="2" t="s">
        <v>6</v>
      </c>
      <c r="D12" s="2" t="s">
        <v>5</v>
      </c>
      <c r="E12" s="62" t="s">
        <v>98</v>
      </c>
      <c r="F12" s="124" t="s">
        <v>25</v>
      </c>
      <c r="G12" s="89">
        <f>'[5]MEMORIAL QUANT. CBUQ'!I11</f>
        <v>174.636</v>
      </c>
      <c r="H12" s="89">
        <v>4.4400000000000004</v>
      </c>
      <c r="I12" s="89">
        <f t="shared" si="0"/>
        <v>5.3710680000000002</v>
      </c>
      <c r="J12" s="89">
        <f t="shared" si="1"/>
        <v>775.38384000000008</v>
      </c>
      <c r="K12" s="89">
        <f t="shared" si="2"/>
        <v>937.98183124800005</v>
      </c>
    </row>
    <row r="13" spans="1:14" ht="60" x14ac:dyDescent="0.25">
      <c r="A13" s="124" t="s">
        <v>96</v>
      </c>
      <c r="B13" s="4">
        <v>72838</v>
      </c>
      <c r="C13" s="2" t="s">
        <v>6</v>
      </c>
      <c r="D13" s="2" t="s">
        <v>5</v>
      </c>
      <c r="E13" s="63" t="s">
        <v>109</v>
      </c>
      <c r="F13" s="3" t="s">
        <v>99</v>
      </c>
      <c r="G13" s="89">
        <f>'[5]MEMORIAL QUANT. CBUQ'!I12</f>
        <v>771.19257599999992</v>
      </c>
      <c r="H13" s="89">
        <v>0.85</v>
      </c>
      <c r="I13" s="89">
        <f t="shared" si="0"/>
        <v>1.0282450000000001</v>
      </c>
      <c r="J13" s="89">
        <f t="shared" si="1"/>
        <v>655.51368959999991</v>
      </c>
      <c r="K13" s="89">
        <f t="shared" si="2"/>
        <v>792.97491030911999</v>
      </c>
    </row>
    <row r="14" spans="1:14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4">
        <f>SUM(J10:J13)</f>
        <v>4013.1818495999996</v>
      </c>
      <c r="K14" s="54">
        <f>SUM(K10:K13)</f>
        <v>4854.7460834611202</v>
      </c>
    </row>
    <row r="15" spans="1:14" ht="33" customHeight="1" x14ac:dyDescent="0.25">
      <c r="A15" s="118">
        <v>2</v>
      </c>
      <c r="B15" s="8"/>
      <c r="C15" s="8"/>
      <c r="D15" s="8"/>
      <c r="E15" s="123" t="s">
        <v>50</v>
      </c>
      <c r="F15" s="6"/>
      <c r="G15" s="6"/>
      <c r="H15" s="25"/>
      <c r="I15" s="25"/>
      <c r="J15" s="53"/>
      <c r="K15" s="53"/>
    </row>
    <row r="16" spans="1:14" ht="30" x14ac:dyDescent="0.25">
      <c r="A16" s="5" t="s">
        <v>49</v>
      </c>
      <c r="B16" s="4">
        <v>96401</v>
      </c>
      <c r="C16" s="4" t="s">
        <v>6</v>
      </c>
      <c r="D16" s="4" t="s">
        <v>5</v>
      </c>
      <c r="E16" s="63" t="s">
        <v>100</v>
      </c>
      <c r="F16" s="3" t="s">
        <v>27</v>
      </c>
      <c r="G16" s="26">
        <f>'[5]MEMORIAL QUANT. CBUQ'!H16</f>
        <v>990</v>
      </c>
      <c r="H16" s="26">
        <v>4.29</v>
      </c>
      <c r="I16" s="89">
        <f>IF(D16="S",($K$5/100)*H16,($K$4/100)*H16)+H16</f>
        <v>5.1896129999999996</v>
      </c>
      <c r="J16" s="26">
        <f>G16*H16</f>
        <v>4247.1000000000004</v>
      </c>
      <c r="K16" s="89">
        <f>I16*G16</f>
        <v>5137.7168699999993</v>
      </c>
    </row>
    <row r="17" spans="1:11" ht="84" customHeight="1" x14ac:dyDescent="0.25">
      <c r="A17" s="5" t="s">
        <v>48</v>
      </c>
      <c r="B17" s="4">
        <v>72840</v>
      </c>
      <c r="C17" s="4" t="s">
        <v>6</v>
      </c>
      <c r="D17" s="4" t="s">
        <v>5</v>
      </c>
      <c r="E17" s="63" t="s">
        <v>145</v>
      </c>
      <c r="F17" s="3" t="s">
        <v>99</v>
      </c>
      <c r="G17" s="26">
        <f>'[5]MEMORIAL QUANT. CBUQ'!H17</f>
        <v>85.536000000000001</v>
      </c>
      <c r="H17" s="26">
        <v>0.56999999999999995</v>
      </c>
      <c r="I17" s="89">
        <f t="shared" ref="I17:I20" si="3">IF(D17="S",($K$5/100)*H17,($K$4/100)*H17)+H17</f>
        <v>0.68952899999999995</v>
      </c>
      <c r="J17" s="26">
        <f>G17*H17</f>
        <v>48.755519999999997</v>
      </c>
      <c r="K17" s="89">
        <f>I17*G17</f>
        <v>58.979552543999993</v>
      </c>
    </row>
    <row r="18" spans="1:11" ht="75" x14ac:dyDescent="0.25">
      <c r="A18" s="124" t="s">
        <v>47</v>
      </c>
      <c r="B18" s="2">
        <v>95996</v>
      </c>
      <c r="C18" s="2" t="s">
        <v>6</v>
      </c>
      <c r="D18" s="2" t="s">
        <v>5</v>
      </c>
      <c r="E18" s="62" t="s">
        <v>46</v>
      </c>
      <c r="F18" s="124" t="s">
        <v>25</v>
      </c>
      <c r="G18" s="89">
        <f>'[5]MEMORIAL QUANT. CBUQ'!H18</f>
        <v>49.5</v>
      </c>
      <c r="H18" s="89">
        <v>643.61</v>
      </c>
      <c r="I18" s="89">
        <f t="shared" si="3"/>
        <v>778.575017</v>
      </c>
      <c r="J18" s="26">
        <f>G18*H18</f>
        <v>31858.695</v>
      </c>
      <c r="K18" s="89">
        <f>I18*G18</f>
        <v>38539.463341499999</v>
      </c>
    </row>
    <row r="19" spans="1:11" ht="60" x14ac:dyDescent="0.25">
      <c r="A19" s="124" t="s">
        <v>45</v>
      </c>
      <c r="B19" s="4">
        <v>95303</v>
      </c>
      <c r="C19" s="4" t="s">
        <v>6</v>
      </c>
      <c r="D19" s="4" t="s">
        <v>5</v>
      </c>
      <c r="E19" s="63" t="s">
        <v>44</v>
      </c>
      <c r="F19" s="3" t="s">
        <v>22</v>
      </c>
      <c r="G19" s="89">
        <f>'[5]MEMORIAL QUANT. CBUQ'!H19</f>
        <v>3564</v>
      </c>
      <c r="H19" s="89">
        <v>0.96</v>
      </c>
      <c r="I19" s="89">
        <f t="shared" si="3"/>
        <v>1.1613119999999999</v>
      </c>
      <c r="J19" s="26">
        <f>G19*H19</f>
        <v>3421.44</v>
      </c>
      <c r="K19" s="89">
        <f>I19*G19</f>
        <v>4138.9159679999993</v>
      </c>
    </row>
    <row r="20" spans="1:11" ht="45" x14ac:dyDescent="0.25">
      <c r="A20" s="124" t="s">
        <v>43</v>
      </c>
      <c r="B20" s="2">
        <v>94963</v>
      </c>
      <c r="C20" s="2" t="s">
        <v>6</v>
      </c>
      <c r="D20" s="2" t="s">
        <v>5</v>
      </c>
      <c r="E20" s="62" t="s">
        <v>146</v>
      </c>
      <c r="F20" s="124" t="s">
        <v>25</v>
      </c>
      <c r="G20" s="89">
        <f>'[5]MEMORIAL QUANT. CBUQ'!G22:H22</f>
        <v>0.42336000000000001</v>
      </c>
      <c r="H20" s="27">
        <v>345.06</v>
      </c>
      <c r="I20" s="89">
        <f t="shared" si="3"/>
        <v>417.419082</v>
      </c>
      <c r="J20" s="26">
        <f>G20*H20</f>
        <v>146.08460160000001</v>
      </c>
      <c r="K20" s="89">
        <f>I20*G20</f>
        <v>176.71854255552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4">
        <f>SUM(J16:J20)</f>
        <v>39722.075121599999</v>
      </c>
      <c r="K21" s="54">
        <f>SUM(K16:K20)</f>
        <v>48051.794274599524</v>
      </c>
    </row>
    <row r="22" spans="1:11" ht="15" customHeight="1" x14ac:dyDescent="0.25">
      <c r="A22" s="118">
        <v>3</v>
      </c>
      <c r="B22" s="8"/>
      <c r="C22" s="8"/>
      <c r="D22" s="8"/>
      <c r="E22" s="123" t="s">
        <v>42</v>
      </c>
      <c r="F22" s="6"/>
      <c r="G22" s="6"/>
      <c r="H22" s="25"/>
      <c r="I22" s="25"/>
      <c r="J22" s="53"/>
      <c r="K22" s="53"/>
    </row>
    <row r="23" spans="1:11" ht="105" x14ac:dyDescent="0.25">
      <c r="A23" s="124" t="s">
        <v>41</v>
      </c>
      <c r="B23" s="2">
        <v>94996</v>
      </c>
      <c r="C23" s="2" t="s">
        <v>6</v>
      </c>
      <c r="D23" s="2" t="s">
        <v>5</v>
      </c>
      <c r="E23" s="62" t="s">
        <v>113</v>
      </c>
      <c r="F23" s="124" t="s">
        <v>27</v>
      </c>
      <c r="G23" s="89">
        <f>'[5]MEMORIAL QUANT. CBUQ'!I26</f>
        <v>12.24</v>
      </c>
      <c r="H23" s="89">
        <v>83.62</v>
      </c>
      <c r="I23" s="89">
        <f t="shared" ref="I23" si="4">IF(D23="S",($K$5/100)*H23,($K$4/100)*H23)+H23</f>
        <v>101.155114</v>
      </c>
      <c r="J23" s="89">
        <f>G23*H23</f>
        <v>1023.5088000000001</v>
      </c>
      <c r="K23" s="89">
        <f>G23*I23</f>
        <v>1238.13859536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4">
        <f>J23</f>
        <v>1023.5088000000001</v>
      </c>
      <c r="K24" s="54">
        <f>K23</f>
        <v>1238.13859536</v>
      </c>
    </row>
    <row r="25" spans="1:11" ht="21" customHeight="1" x14ac:dyDescent="0.25">
      <c r="A25" s="118">
        <v>4</v>
      </c>
      <c r="B25" s="123"/>
      <c r="C25" s="123"/>
      <c r="D25" s="123"/>
      <c r="E25" s="123" t="s">
        <v>40</v>
      </c>
      <c r="F25" s="6"/>
      <c r="G25" s="6"/>
      <c r="H25" s="25"/>
      <c r="I25" s="25"/>
      <c r="J25" s="53"/>
      <c r="K25" s="53"/>
    </row>
    <row r="26" spans="1:11" ht="75" x14ac:dyDescent="0.25">
      <c r="A26" s="124" t="s">
        <v>39</v>
      </c>
      <c r="B26" s="2">
        <v>72947</v>
      </c>
      <c r="C26" s="2" t="s">
        <v>6</v>
      </c>
      <c r="D26" s="2" t="s">
        <v>5</v>
      </c>
      <c r="E26" s="62" t="s">
        <v>147</v>
      </c>
      <c r="F26" s="124" t="s">
        <v>27</v>
      </c>
      <c r="G26" s="89">
        <f>SUM('[5]MEMORIAL QUANT. CBUQ'!G30:G31)</f>
        <v>85.860000000000014</v>
      </c>
      <c r="H26" s="89">
        <v>24.63</v>
      </c>
      <c r="I26" s="89">
        <f t="shared" ref="I26:I29" si="5">IF(D26="S",($K$5/100)*H26,($K$4/100)*H26)+H26</f>
        <v>29.794910999999999</v>
      </c>
      <c r="J26" s="89">
        <f>G26*H26</f>
        <v>2114.7318000000005</v>
      </c>
      <c r="K26" s="89">
        <f>I26*G26</f>
        <v>2558.1910584600005</v>
      </c>
    </row>
    <row r="27" spans="1:11" ht="45" x14ac:dyDescent="0.25">
      <c r="A27" s="124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'[5]MEMORIAL QUANT. CBUQ'!G32</f>
        <v>17.999999999999996</v>
      </c>
      <c r="H27" s="91">
        <v>6.67</v>
      </c>
      <c r="I27" s="89">
        <f t="shared" si="5"/>
        <v>7.6051339999999996</v>
      </c>
      <c r="J27" s="91">
        <v>0</v>
      </c>
      <c r="K27" s="91">
        <v>0</v>
      </c>
    </row>
    <row r="28" spans="1:11" ht="30" x14ac:dyDescent="0.25">
      <c r="A28" s="124" t="s">
        <v>37</v>
      </c>
      <c r="B28" s="2">
        <v>34723</v>
      </c>
      <c r="C28" s="2" t="s">
        <v>6</v>
      </c>
      <c r="D28" s="2" t="s">
        <v>10</v>
      </c>
      <c r="E28" s="62" t="s">
        <v>36</v>
      </c>
      <c r="F28" s="124" t="s">
        <v>27</v>
      </c>
      <c r="G28" s="89">
        <f>SUM('[5]MEMORIAL QUANT. CBUQ'!G35:G38)</f>
        <v>0.67500000000000004</v>
      </c>
      <c r="H28" s="89">
        <v>519.75</v>
      </c>
      <c r="I28" s="89">
        <f t="shared" si="5"/>
        <v>592.61895000000004</v>
      </c>
      <c r="J28" s="89">
        <f>G28*H28</f>
        <v>350.83125000000001</v>
      </c>
      <c r="K28" s="89">
        <f>I28*G28</f>
        <v>400.01779125000007</v>
      </c>
    </row>
    <row r="29" spans="1:11" ht="60" x14ac:dyDescent="0.25">
      <c r="A29" s="124" t="s">
        <v>132</v>
      </c>
      <c r="B29" s="2">
        <v>21013</v>
      </c>
      <c r="C29" s="2" t="s">
        <v>6</v>
      </c>
      <c r="D29" s="2" t="s">
        <v>10</v>
      </c>
      <c r="E29" s="92" t="s">
        <v>153</v>
      </c>
      <c r="F29" s="124" t="s">
        <v>3</v>
      </c>
      <c r="G29" s="89">
        <f>'[5]MEMORIAL QUANT. CBUQ'!G41</f>
        <v>11.2</v>
      </c>
      <c r="H29" s="89">
        <v>33.31</v>
      </c>
      <c r="I29" s="89">
        <f t="shared" si="5"/>
        <v>37.980062000000004</v>
      </c>
      <c r="J29" s="89">
        <f>G29*H29</f>
        <v>373.072</v>
      </c>
      <c r="K29" s="89">
        <f>G29*I29</f>
        <v>425.37669440000002</v>
      </c>
    </row>
    <row r="30" spans="1:1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4">
        <f>SUM(J26:J29)</f>
        <v>2838.6350500000008</v>
      </c>
      <c r="K30" s="54">
        <f>SUM(K26:K29)</f>
        <v>3383.5855441100002</v>
      </c>
    </row>
    <row r="31" spans="1:11" ht="15.75" customHeight="1" x14ac:dyDescent="0.25">
      <c r="A31" s="118">
        <v>5</v>
      </c>
      <c r="B31" s="8"/>
      <c r="C31" s="8"/>
      <c r="D31" s="8"/>
      <c r="E31" s="123" t="s">
        <v>35</v>
      </c>
      <c r="F31" s="6"/>
      <c r="G31" s="6"/>
      <c r="H31" s="25"/>
      <c r="I31" s="25"/>
      <c r="J31" s="53"/>
      <c r="K31" s="53"/>
    </row>
    <row r="32" spans="1:11" ht="60" x14ac:dyDescent="0.25">
      <c r="A32" s="5" t="s">
        <v>34</v>
      </c>
      <c r="B32" s="2">
        <v>94265</v>
      </c>
      <c r="C32" s="2" t="s">
        <v>6</v>
      </c>
      <c r="D32" s="4" t="s">
        <v>5</v>
      </c>
      <c r="E32" s="62" t="s">
        <v>33</v>
      </c>
      <c r="F32" s="26" t="s">
        <v>3</v>
      </c>
      <c r="G32" s="26">
        <f>'[5]MEMORIAL QUANT. CBUQ'!K46</f>
        <v>396</v>
      </c>
      <c r="H32" s="26">
        <v>31.39</v>
      </c>
      <c r="I32" s="89">
        <f t="shared" ref="I32:I51" si="6">IF(D32="S",($K$5/100)*H32,($K$4/100)*H32)+H32</f>
        <v>37.972482999999997</v>
      </c>
      <c r="J32" s="26">
        <f t="shared" ref="J32:J51" si="7">G32*H32</f>
        <v>12430.44</v>
      </c>
      <c r="K32" s="89">
        <f t="shared" ref="K32:K51" si="8">I32*G32</f>
        <v>15037.103267999999</v>
      </c>
    </row>
    <row r="33" spans="1:11" ht="60" x14ac:dyDescent="0.25">
      <c r="A33" s="124" t="s">
        <v>32</v>
      </c>
      <c r="B33" s="2">
        <v>94281</v>
      </c>
      <c r="C33" s="2" t="s">
        <v>6</v>
      </c>
      <c r="D33" s="2" t="s">
        <v>5</v>
      </c>
      <c r="E33" s="62" t="s">
        <v>31</v>
      </c>
      <c r="F33" s="89" t="s">
        <v>3</v>
      </c>
      <c r="G33" s="89">
        <f>'[5]MEMORIAL QUANT. CBUQ'!K47</f>
        <v>396</v>
      </c>
      <c r="H33" s="89">
        <v>37.49</v>
      </c>
      <c r="I33" s="89">
        <f t="shared" si="6"/>
        <v>45.351652999999999</v>
      </c>
      <c r="J33" s="26">
        <f t="shared" si="7"/>
        <v>14846.04</v>
      </c>
      <c r="K33" s="89">
        <f t="shared" si="8"/>
        <v>17959.254588</v>
      </c>
    </row>
    <row r="34" spans="1:11" ht="165" x14ac:dyDescent="0.25">
      <c r="A34" s="124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89" t="s">
        <v>25</v>
      </c>
      <c r="G34" s="89">
        <f>'[5]MEMORIAL QUANT. CBUQ'!K48</f>
        <v>26.135999999999999</v>
      </c>
      <c r="H34" s="89">
        <v>11.93</v>
      </c>
      <c r="I34" s="89">
        <f t="shared" si="6"/>
        <v>14.431721</v>
      </c>
      <c r="J34" s="26">
        <f t="shared" si="7"/>
        <v>311.80248</v>
      </c>
      <c r="K34" s="89">
        <f t="shared" si="8"/>
        <v>377.18746005599996</v>
      </c>
    </row>
    <row r="35" spans="1:11" ht="60" x14ac:dyDescent="0.25">
      <c r="A35" s="124" t="s">
        <v>29</v>
      </c>
      <c r="B35" s="2">
        <v>94097</v>
      </c>
      <c r="C35" s="2" t="s">
        <v>6</v>
      </c>
      <c r="D35" s="2" t="s">
        <v>5</v>
      </c>
      <c r="E35" s="62" t="s">
        <v>28</v>
      </c>
      <c r="F35" s="89" t="s">
        <v>27</v>
      </c>
      <c r="G35" s="89">
        <f>'[5]MEMORIAL QUANT. CBUQ'!K49</f>
        <v>174.24</v>
      </c>
      <c r="H35" s="89">
        <v>4.5999999999999996</v>
      </c>
      <c r="I35" s="89">
        <f t="shared" si="6"/>
        <v>5.5646199999999997</v>
      </c>
      <c r="J35" s="26">
        <f t="shared" si="7"/>
        <v>801.50400000000002</v>
      </c>
      <c r="K35" s="89">
        <f t="shared" si="8"/>
        <v>969.57938879999995</v>
      </c>
    </row>
    <row r="36" spans="1:11" ht="45" x14ac:dyDescent="0.25">
      <c r="A36" s="124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89" t="s">
        <v>136</v>
      </c>
      <c r="G36" s="89">
        <f>'[5]MEMORIAL QUANT. CBUQ'!K50</f>
        <v>179.35830000000001</v>
      </c>
      <c r="H36" s="89">
        <v>1.76</v>
      </c>
      <c r="I36" s="89">
        <f t="shared" si="6"/>
        <v>2.1290719999999999</v>
      </c>
      <c r="J36" s="26">
        <f t="shared" si="7"/>
        <v>315.67060800000002</v>
      </c>
      <c r="K36" s="89">
        <f t="shared" ref="K36:K48" si="9">G36*I36</f>
        <v>381.86673449760002</v>
      </c>
    </row>
    <row r="37" spans="1:11" ht="30" x14ac:dyDescent="0.25">
      <c r="A37" s="124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89" t="s">
        <v>3</v>
      </c>
      <c r="G37" s="89">
        <f>'[5]MEMORIAL QUANT. CBUQ'!K52</f>
        <v>0</v>
      </c>
      <c r="H37" s="89">
        <v>51.95</v>
      </c>
      <c r="I37" s="89">
        <f t="shared" si="6"/>
        <v>59.23339</v>
      </c>
      <c r="J37" s="26">
        <f t="shared" si="7"/>
        <v>0</v>
      </c>
      <c r="K37" s="89">
        <f t="shared" si="9"/>
        <v>0</v>
      </c>
    </row>
    <row r="38" spans="1:11" ht="165" x14ac:dyDescent="0.25">
      <c r="A38" s="124" t="s">
        <v>21</v>
      </c>
      <c r="B38" s="2">
        <v>90106</v>
      </c>
      <c r="C38" s="2" t="s">
        <v>6</v>
      </c>
      <c r="D38" s="2" t="s">
        <v>5</v>
      </c>
      <c r="E38" s="62" t="s">
        <v>156</v>
      </c>
      <c r="F38" s="89" t="s">
        <v>25</v>
      </c>
      <c r="G38" s="89">
        <f>'[5]MEMORIAL QUANT. CBUQ'!K53</f>
        <v>0</v>
      </c>
      <c r="H38" s="89">
        <v>10.220000000000001</v>
      </c>
      <c r="I38" s="89">
        <f t="shared" si="6"/>
        <v>12.363134000000001</v>
      </c>
      <c r="J38" s="26">
        <f t="shared" si="7"/>
        <v>0</v>
      </c>
      <c r="K38" s="89">
        <f t="shared" si="9"/>
        <v>0</v>
      </c>
    </row>
    <row r="39" spans="1:11" ht="60" x14ac:dyDescent="0.25">
      <c r="A39" s="124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89" t="s">
        <v>25</v>
      </c>
      <c r="G39" s="89">
        <f>'[5]MEMORIAL QUANT. CBUQ'!K54</f>
        <v>0</v>
      </c>
      <c r="H39" s="89">
        <v>4.5999999999999996</v>
      </c>
      <c r="I39" s="89">
        <f t="shared" si="6"/>
        <v>5.5646199999999997</v>
      </c>
      <c r="J39" s="26">
        <f t="shared" si="7"/>
        <v>0</v>
      </c>
      <c r="K39" s="89">
        <f t="shared" si="9"/>
        <v>0</v>
      </c>
    </row>
    <row r="40" spans="1:11" ht="99" customHeight="1" x14ac:dyDescent="0.25">
      <c r="A40" s="124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89" t="s">
        <v>25</v>
      </c>
      <c r="G40" s="89">
        <f>'[5]MEMORIAL QUANT. CBUQ'!K55</f>
        <v>0</v>
      </c>
      <c r="H40" s="89">
        <v>19.600000000000001</v>
      </c>
      <c r="I40" s="89">
        <f t="shared" si="6"/>
        <v>23.710120000000003</v>
      </c>
      <c r="J40" s="26">
        <f t="shared" si="7"/>
        <v>0</v>
      </c>
      <c r="K40" s="89">
        <f t="shared" si="9"/>
        <v>0</v>
      </c>
    </row>
    <row r="41" spans="1:11" ht="95.25" customHeight="1" x14ac:dyDescent="0.25">
      <c r="A41" s="124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89" t="s">
        <v>3</v>
      </c>
      <c r="G41" s="89">
        <f>'[5]MEMORIAL QUANT. CBUQ'!K56</f>
        <v>0</v>
      </c>
      <c r="H41" s="89">
        <v>37.54</v>
      </c>
      <c r="I41" s="89">
        <f t="shared" si="6"/>
        <v>45.412137999999999</v>
      </c>
      <c r="J41" s="26">
        <f t="shared" si="7"/>
        <v>0</v>
      </c>
      <c r="K41" s="89">
        <f t="shared" si="9"/>
        <v>0</v>
      </c>
    </row>
    <row r="42" spans="1:11" ht="45" x14ac:dyDescent="0.25">
      <c r="A42" s="124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26" t="s">
        <v>22</v>
      </c>
      <c r="G42" s="89">
        <f>'[5]MEMORIAL QUANT. CBUQ'!K57</f>
        <v>0</v>
      </c>
      <c r="H42" s="89">
        <v>1.76</v>
      </c>
      <c r="I42" s="89">
        <f t="shared" si="6"/>
        <v>2.1290719999999999</v>
      </c>
      <c r="J42" s="26">
        <f t="shared" si="7"/>
        <v>0</v>
      </c>
      <c r="K42" s="89">
        <f t="shared" si="9"/>
        <v>0</v>
      </c>
    </row>
    <row r="43" spans="1:11" ht="30" x14ac:dyDescent="0.25">
      <c r="A43" s="124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89" t="s">
        <v>3</v>
      </c>
      <c r="G43" s="89">
        <f>'[5]MEMORIAL QUANT. CBUQ'!K58</f>
        <v>0</v>
      </c>
      <c r="H43" s="89">
        <v>104.87</v>
      </c>
      <c r="I43" s="89">
        <f t="shared" si="6"/>
        <v>119.57277400000001</v>
      </c>
      <c r="J43" s="26">
        <f t="shared" si="7"/>
        <v>0</v>
      </c>
      <c r="K43" s="89">
        <f t="shared" si="9"/>
        <v>0</v>
      </c>
    </row>
    <row r="44" spans="1:11" ht="165" x14ac:dyDescent="0.25">
      <c r="A44" s="124" t="s">
        <v>7</v>
      </c>
      <c r="B44" s="2">
        <v>90106</v>
      </c>
      <c r="C44" s="2" t="s">
        <v>6</v>
      </c>
      <c r="D44" s="2" t="s">
        <v>5</v>
      </c>
      <c r="E44" s="63" t="s">
        <v>157</v>
      </c>
      <c r="F44" s="26" t="s">
        <v>25</v>
      </c>
      <c r="G44" s="89">
        <f>'[5]MEMORIAL QUANT. CBUQ'!K59</f>
        <v>0</v>
      </c>
      <c r="H44" s="89">
        <v>10.220000000000001</v>
      </c>
      <c r="I44" s="89">
        <f t="shared" si="6"/>
        <v>12.363134000000001</v>
      </c>
      <c r="J44" s="26">
        <f t="shared" si="7"/>
        <v>0</v>
      </c>
      <c r="K44" s="89">
        <f t="shared" si="9"/>
        <v>0</v>
      </c>
    </row>
    <row r="45" spans="1:11" ht="89.25" customHeight="1" x14ac:dyDescent="0.25">
      <c r="A45" s="124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89" t="s">
        <v>25</v>
      </c>
      <c r="G45" s="89">
        <f>'[5]MEMORIAL QUANT. CBUQ'!K60</f>
        <v>0</v>
      </c>
      <c r="H45" s="89">
        <v>4.5999999999999996</v>
      </c>
      <c r="I45" s="89">
        <f t="shared" si="6"/>
        <v>5.5646199999999997</v>
      </c>
      <c r="J45" s="26">
        <f t="shared" si="7"/>
        <v>0</v>
      </c>
      <c r="K45" s="89">
        <f t="shared" si="9"/>
        <v>0</v>
      </c>
    </row>
    <row r="46" spans="1:11" ht="89.25" customHeight="1" x14ac:dyDescent="0.25">
      <c r="A46" s="124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89" t="s">
        <v>25</v>
      </c>
      <c r="G46" s="89">
        <f>'[5]MEMORIAL QUANT. CBUQ'!K61</f>
        <v>0</v>
      </c>
      <c r="H46" s="89">
        <v>19.600000000000001</v>
      </c>
      <c r="I46" s="89">
        <f t="shared" si="6"/>
        <v>23.710120000000003</v>
      </c>
      <c r="J46" s="26">
        <f t="shared" si="7"/>
        <v>0</v>
      </c>
      <c r="K46" s="89">
        <f t="shared" si="9"/>
        <v>0</v>
      </c>
    </row>
    <row r="47" spans="1:11" ht="89.25" customHeight="1" x14ac:dyDescent="0.25">
      <c r="A47" s="124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89" t="s">
        <v>3</v>
      </c>
      <c r="G47" s="89">
        <f>'[5]MEMORIAL QUANT. CBUQ'!K62</f>
        <v>0</v>
      </c>
      <c r="H47" s="89">
        <v>54.41</v>
      </c>
      <c r="I47" s="89">
        <f t="shared" si="6"/>
        <v>65.819776999999988</v>
      </c>
      <c r="J47" s="26">
        <f t="shared" si="7"/>
        <v>0</v>
      </c>
      <c r="K47" s="89">
        <f t="shared" si="9"/>
        <v>0</v>
      </c>
    </row>
    <row r="48" spans="1:11" ht="45" x14ac:dyDescent="0.25">
      <c r="A48" s="124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26" t="s">
        <v>22</v>
      </c>
      <c r="G48" s="89">
        <f>'[5]MEMORIAL QUANT. CBUQ'!K63</f>
        <v>0</v>
      </c>
      <c r="H48" s="89">
        <v>1.76</v>
      </c>
      <c r="I48" s="89">
        <f t="shared" si="6"/>
        <v>2.1290719999999999</v>
      </c>
      <c r="J48" s="26">
        <f t="shared" si="7"/>
        <v>0</v>
      </c>
      <c r="K48" s="89">
        <f t="shared" si="9"/>
        <v>0</v>
      </c>
    </row>
    <row r="49" spans="1:11" ht="75" x14ac:dyDescent="0.25">
      <c r="A49" s="124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89" t="s">
        <v>14</v>
      </c>
      <c r="G49" s="89">
        <f>'[5]MEMORIAL QUANT. CBUQ'!K64</f>
        <v>0</v>
      </c>
      <c r="H49" s="89">
        <v>694.56</v>
      </c>
      <c r="I49" s="89">
        <f t="shared" si="6"/>
        <v>840.20923199999993</v>
      </c>
      <c r="J49" s="26">
        <f t="shared" si="7"/>
        <v>0</v>
      </c>
      <c r="K49" s="89">
        <f t="shared" si="8"/>
        <v>0</v>
      </c>
    </row>
    <row r="50" spans="1:11" ht="75" x14ac:dyDescent="0.25">
      <c r="A50" s="124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89" t="s">
        <v>14</v>
      </c>
      <c r="G50" s="89">
        <f>'[5]MEMORIAL QUANT. CBUQ'!K65</f>
        <v>0</v>
      </c>
      <c r="H50" s="89">
        <v>332.61</v>
      </c>
      <c r="I50" s="89">
        <f t="shared" si="6"/>
        <v>402.358317</v>
      </c>
      <c r="J50" s="26">
        <f t="shared" si="7"/>
        <v>0</v>
      </c>
      <c r="K50" s="89">
        <f t="shared" si="8"/>
        <v>0</v>
      </c>
    </row>
    <row r="51" spans="1:11" ht="60" x14ac:dyDescent="0.25">
      <c r="A51" s="124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89" t="s">
        <v>14</v>
      </c>
      <c r="G51" s="89">
        <f>'[5]MEMORIAL QUANT. CBUQ'!K66</f>
        <v>0</v>
      </c>
      <c r="H51" s="89">
        <v>431.62</v>
      </c>
      <c r="I51" s="89">
        <f t="shared" si="6"/>
        <v>492.13312400000001</v>
      </c>
      <c r="J51" s="26">
        <f t="shared" si="7"/>
        <v>0</v>
      </c>
      <c r="K51" s="89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4">
        <f>SUM(J32:J51)</f>
        <v>28705.457088000003</v>
      </c>
      <c r="K52" s="54">
        <f>SUM(K32:K51)</f>
        <v>34724.991439353595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15"/>
      <c r="J53" s="138">
        <f>J14+J21+J24+J30+J52</f>
        <v>76302.857909200015</v>
      </c>
      <c r="K53" s="139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15"/>
      <c r="J54" s="138">
        <f>K14+K21+K24+K30+K52</f>
        <v>92253.255936884234</v>
      </c>
      <c r="K54" s="139"/>
    </row>
  </sheetData>
  <sheetProtection algorithmName="SHA-512" hashValue="YpLgvlKCQBV/uqMe9pA/KLto8SuvTTnKcDPk0YlVoS5sCghtc+o7hFwkx/v4YJnKfDksa+GVIwZX+GA9Z76GLA==" saltValue="Ztlqnw09Y7YhWnrEjriVOg==" spinCount="100000" sheet="1" objects="1" scenarios="1"/>
  <autoFilter ref="A8:K54"/>
  <mergeCells count="15">
    <mergeCell ref="A7:K7"/>
    <mergeCell ref="A1:J1"/>
    <mergeCell ref="A2:K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zoomScale="115" zoomScaleNormal="100" zoomScaleSheetLayoutView="115" workbookViewId="0">
      <selection activeCell="N54" sqref="N54"/>
    </sheetView>
  </sheetViews>
  <sheetFormatPr defaultRowHeight="15" x14ac:dyDescent="0.25"/>
  <cols>
    <col min="1" max="1" width="9.140625" style="30"/>
    <col min="2" max="2" width="10.5703125" style="30" customWidth="1"/>
    <col min="3" max="3" width="9.140625" style="30"/>
    <col min="4" max="4" width="12.140625" style="30" customWidth="1"/>
    <col min="5" max="5" width="30.5703125" style="30" customWidth="1"/>
    <col min="6" max="6" width="6.7109375" style="30" customWidth="1"/>
    <col min="7" max="7" width="17.42578125" style="30" customWidth="1"/>
    <col min="8" max="8" width="14.42578125" style="30" customWidth="1"/>
    <col min="9" max="9" width="11.85546875" style="30" customWidth="1"/>
    <col min="10" max="11" width="14.42578125" style="30" customWidth="1"/>
    <col min="12" max="16384" width="9.140625" style="30"/>
  </cols>
  <sheetData>
    <row r="1" spans="1:13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113"/>
    </row>
    <row r="2" spans="1:13" ht="18.75" x14ac:dyDescent="0.25">
      <c r="A2" s="143" t="str">
        <f>'[5]CBUQ NÃO DESONERADA'!A2:K2</f>
        <v>PREFEITURA MUNICIPAL DE OURÉM</v>
      </c>
      <c r="B2" s="144"/>
      <c r="C2" s="144"/>
      <c r="D2" s="144"/>
      <c r="E2" s="144"/>
      <c r="F2" s="144"/>
      <c r="G2" s="144"/>
      <c r="H2" s="144"/>
      <c r="I2" s="144"/>
      <c r="J2" s="144"/>
      <c r="K2" s="117"/>
    </row>
    <row r="3" spans="1:13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3" ht="18.75" x14ac:dyDescent="0.25">
      <c r="A4" s="17"/>
      <c r="B4" s="122"/>
      <c r="C4" s="122"/>
      <c r="D4" s="122"/>
      <c r="E4" s="122"/>
      <c r="F4" s="122"/>
      <c r="G4" s="122"/>
      <c r="H4" s="122"/>
      <c r="I4" s="137" t="s">
        <v>68</v>
      </c>
      <c r="J4" s="137"/>
      <c r="K4" s="114">
        <v>14.02</v>
      </c>
    </row>
    <row r="5" spans="1:13" x14ac:dyDescent="0.25">
      <c r="A5" s="15" t="s">
        <v>105</v>
      </c>
      <c r="B5" s="14"/>
      <c r="C5" s="14"/>
      <c r="D5" s="14"/>
      <c r="E5" s="14"/>
      <c r="F5" s="14"/>
      <c r="G5" s="14"/>
      <c r="H5" s="37"/>
      <c r="I5" s="137" t="s">
        <v>66</v>
      </c>
      <c r="J5" s="137"/>
      <c r="K5" s="114">
        <v>27.03</v>
      </c>
    </row>
    <row r="6" spans="1:13" x14ac:dyDescent="0.25">
      <c r="A6" s="15"/>
      <c r="B6" s="14"/>
      <c r="C6" s="14"/>
      <c r="D6" s="14"/>
      <c r="E6" s="14"/>
      <c r="F6" s="14"/>
      <c r="G6" s="14"/>
      <c r="H6" s="37"/>
      <c r="I6" s="37"/>
      <c r="J6" s="116"/>
      <c r="K6" s="12"/>
    </row>
    <row r="7" spans="1:13" ht="18.75" x14ac:dyDescent="0.25">
      <c r="A7" s="134" t="str">
        <f>'[5]CBUQ NÃO DESONERADA'!A7:K7</f>
        <v>RUA G (Trecho: Entre Tv. 4 e coordenada    1°32'1.27"S  47° 6'12.81"O)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40"/>
    </row>
    <row r="8" spans="1:13" ht="51.75" x14ac:dyDescent="0.25">
      <c r="A8" s="115" t="s">
        <v>65</v>
      </c>
      <c r="B8" s="115" t="s">
        <v>64</v>
      </c>
      <c r="C8" s="115" t="s">
        <v>63</v>
      </c>
      <c r="D8" s="10" t="s">
        <v>62</v>
      </c>
      <c r="E8" s="115" t="s">
        <v>61</v>
      </c>
      <c r="F8" s="115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3" ht="21" customHeight="1" x14ac:dyDescent="0.25">
      <c r="A9" s="118">
        <v>1</v>
      </c>
      <c r="B9" s="41"/>
      <c r="C9" s="41"/>
      <c r="D9" s="41"/>
      <c r="E9" s="123" t="s">
        <v>55</v>
      </c>
      <c r="F9" s="42"/>
      <c r="G9" s="42"/>
      <c r="H9" s="43"/>
      <c r="I9" s="43"/>
      <c r="J9" s="55"/>
      <c r="K9" s="55"/>
    </row>
    <row r="10" spans="1:13" ht="30" x14ac:dyDescent="0.25">
      <c r="A10" s="44" t="s">
        <v>54</v>
      </c>
      <c r="B10" s="45">
        <v>72961</v>
      </c>
      <c r="C10" s="45" t="s">
        <v>6</v>
      </c>
      <c r="D10" s="45" t="s">
        <v>5</v>
      </c>
      <c r="E10" s="84" t="s">
        <v>53</v>
      </c>
      <c r="F10" s="44" t="s">
        <v>27</v>
      </c>
      <c r="G10" s="89">
        <f>'[5]MEMORIAL QUANT. CBUQ'!I9</f>
        <v>1164.24</v>
      </c>
      <c r="H10" s="46">
        <v>1.2</v>
      </c>
      <c r="I10" s="46">
        <f>IF(D10="S",($K$5/100)*H10,($K$4/100)*H10)+H10</f>
        <v>1.5243599999999999</v>
      </c>
      <c r="J10" s="56">
        <f>G10*H10</f>
        <v>1397.088</v>
      </c>
      <c r="K10" s="56">
        <f>I10*G10</f>
        <v>1774.7208863999999</v>
      </c>
    </row>
    <row r="11" spans="1:13" ht="90" x14ac:dyDescent="0.25">
      <c r="A11" s="44" t="s">
        <v>52</v>
      </c>
      <c r="B11" s="88">
        <v>96387</v>
      </c>
      <c r="C11" s="45" t="s">
        <v>6</v>
      </c>
      <c r="D11" s="45" t="s">
        <v>5</v>
      </c>
      <c r="E11" s="84" t="s">
        <v>51</v>
      </c>
      <c r="F11" s="44" t="s">
        <v>25</v>
      </c>
      <c r="G11" s="89">
        <f>'[5]MEMORIAL QUANT. CBUQ'!I10</f>
        <v>174.636</v>
      </c>
      <c r="H11" s="46">
        <v>6.23</v>
      </c>
      <c r="I11" s="46">
        <f t="shared" ref="I11:I13" si="0">IF(D11="S",($K$5/100)*H11,($K$4/100)*H11)+H11</f>
        <v>7.9139690000000007</v>
      </c>
      <c r="J11" s="56">
        <f t="shared" ref="J11:J13" si="1">G11*H11</f>
        <v>1087.9822799999999</v>
      </c>
      <c r="K11" s="56">
        <f t="shared" ref="K11:K13" si="2">I11*G11</f>
        <v>1382.0638902840001</v>
      </c>
    </row>
    <row r="12" spans="1:13" ht="60" x14ac:dyDescent="0.25">
      <c r="A12" s="44" t="s">
        <v>95</v>
      </c>
      <c r="B12" s="88" t="s">
        <v>97</v>
      </c>
      <c r="C12" s="45" t="s">
        <v>6</v>
      </c>
      <c r="D12" s="45" t="s">
        <v>5</v>
      </c>
      <c r="E12" s="84" t="s">
        <v>98</v>
      </c>
      <c r="F12" s="44" t="s">
        <v>25</v>
      </c>
      <c r="G12" s="89">
        <f>'[5]MEMORIAL QUANT. CBUQ'!I11</f>
        <v>174.636</v>
      </c>
      <c r="H12" s="46">
        <v>4.33</v>
      </c>
      <c r="I12" s="46">
        <f t="shared" si="0"/>
        <v>5.5003989999999998</v>
      </c>
      <c r="J12" s="56">
        <f t="shared" si="1"/>
        <v>756.17387999999994</v>
      </c>
      <c r="K12" s="56">
        <f t="shared" si="2"/>
        <v>960.56767976399999</v>
      </c>
    </row>
    <row r="13" spans="1:13" ht="60" x14ac:dyDescent="0.25">
      <c r="A13" s="44" t="s">
        <v>96</v>
      </c>
      <c r="B13" s="48">
        <v>72838</v>
      </c>
      <c r="C13" s="45" t="s">
        <v>6</v>
      </c>
      <c r="D13" s="45" t="s">
        <v>5</v>
      </c>
      <c r="E13" s="63" t="s">
        <v>109</v>
      </c>
      <c r="F13" s="47" t="s">
        <v>99</v>
      </c>
      <c r="G13" s="89">
        <f>'[5]MEMORIAL QUANT. CBUQ'!I12</f>
        <v>771.19257599999992</v>
      </c>
      <c r="H13" s="46">
        <v>0.83</v>
      </c>
      <c r="I13" s="46">
        <f t="shared" si="0"/>
        <v>1.054349</v>
      </c>
      <c r="J13" s="56">
        <f t="shared" si="1"/>
        <v>640.08983807999994</v>
      </c>
      <c r="K13" s="56">
        <f t="shared" si="2"/>
        <v>813.10612131302389</v>
      </c>
    </row>
    <row r="14" spans="1:13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6">
        <f>SUM(J10:J13)</f>
        <v>3881.3339980799997</v>
      </c>
      <c r="K14" s="56">
        <f>SUM(K10:K13)</f>
        <v>4930.4585777610246</v>
      </c>
    </row>
    <row r="15" spans="1:13" ht="33" customHeight="1" x14ac:dyDescent="0.25">
      <c r="A15" s="118">
        <v>2</v>
      </c>
      <c r="B15" s="41"/>
      <c r="C15" s="41"/>
      <c r="D15" s="41"/>
      <c r="E15" s="123" t="s">
        <v>50</v>
      </c>
      <c r="F15" s="42"/>
      <c r="G15" s="42"/>
      <c r="H15" s="43"/>
      <c r="I15" s="43"/>
      <c r="J15" s="55"/>
      <c r="K15" s="55"/>
    </row>
    <row r="16" spans="1:13" ht="30" x14ac:dyDescent="0.25">
      <c r="A16" s="47" t="s">
        <v>49</v>
      </c>
      <c r="B16" s="48">
        <v>96401</v>
      </c>
      <c r="C16" s="48" t="s">
        <v>6</v>
      </c>
      <c r="D16" s="48" t="s">
        <v>5</v>
      </c>
      <c r="E16" s="85" t="s">
        <v>100</v>
      </c>
      <c r="F16" s="47" t="s">
        <v>27</v>
      </c>
      <c r="G16" s="26">
        <f>'[5]MEMORIAL QUANT. CBUQ'!H16</f>
        <v>990</v>
      </c>
      <c r="H16" s="49">
        <v>4.28</v>
      </c>
      <c r="I16" s="46">
        <f t="shared" ref="I16:I20" si="3">IF(D16="S",($K$5/100)*H16,($K$4/100)*H16)+H16</f>
        <v>5.4368840000000001</v>
      </c>
      <c r="J16" s="57">
        <f>G16*H16</f>
        <v>4237.2</v>
      </c>
      <c r="K16" s="56">
        <f>I16*G16</f>
        <v>5382.5151599999999</v>
      </c>
    </row>
    <row r="17" spans="1:11" ht="75" x14ac:dyDescent="0.25">
      <c r="A17" s="47" t="s">
        <v>48</v>
      </c>
      <c r="B17" s="48">
        <v>72840</v>
      </c>
      <c r="C17" s="48" t="s">
        <v>6</v>
      </c>
      <c r="D17" s="48" t="s">
        <v>5</v>
      </c>
      <c r="E17" s="63" t="s">
        <v>145</v>
      </c>
      <c r="F17" s="47" t="s">
        <v>99</v>
      </c>
      <c r="G17" s="26">
        <f>'[5]MEMORIAL QUANT. CBUQ'!H17</f>
        <v>85.536000000000001</v>
      </c>
      <c r="H17" s="49">
        <v>0.56000000000000005</v>
      </c>
      <c r="I17" s="46">
        <f t="shared" si="3"/>
        <v>0.711368</v>
      </c>
      <c r="J17" s="57">
        <f>G17*H17</f>
        <v>47.900160000000007</v>
      </c>
      <c r="K17" s="56">
        <f>I17*G17</f>
        <v>60.847573248000003</v>
      </c>
    </row>
    <row r="18" spans="1:11" ht="75" x14ac:dyDescent="0.25">
      <c r="A18" s="44" t="s">
        <v>47</v>
      </c>
      <c r="B18" s="45">
        <v>95996</v>
      </c>
      <c r="C18" s="45" t="s">
        <v>6</v>
      </c>
      <c r="D18" s="45" t="s">
        <v>5</v>
      </c>
      <c r="E18" s="84" t="s">
        <v>46</v>
      </c>
      <c r="F18" s="44" t="s">
        <v>25</v>
      </c>
      <c r="G18" s="89">
        <f>'[5]MEMORIAL QUANT. CBUQ'!H18</f>
        <v>49.5</v>
      </c>
      <c r="H18" s="46">
        <v>641.91</v>
      </c>
      <c r="I18" s="46">
        <f t="shared" si="3"/>
        <v>815.418273</v>
      </c>
      <c r="J18" s="57">
        <f>G18*H18</f>
        <v>31774.544999999998</v>
      </c>
      <c r="K18" s="56">
        <f>I18*G18</f>
        <v>40363.204513500001</v>
      </c>
    </row>
    <row r="19" spans="1:11" ht="60" x14ac:dyDescent="0.25">
      <c r="A19" s="44" t="s">
        <v>45</v>
      </c>
      <c r="B19" s="48">
        <v>95303</v>
      </c>
      <c r="C19" s="48" t="s">
        <v>6</v>
      </c>
      <c r="D19" s="48" t="s">
        <v>5</v>
      </c>
      <c r="E19" s="85" t="s">
        <v>44</v>
      </c>
      <c r="F19" s="47" t="s">
        <v>22</v>
      </c>
      <c r="G19" s="89">
        <f>'[5]MEMORIAL QUANT. CBUQ'!H19</f>
        <v>3564</v>
      </c>
      <c r="H19" s="46">
        <v>0.95</v>
      </c>
      <c r="I19" s="46">
        <f t="shared" si="3"/>
        <v>1.206785</v>
      </c>
      <c r="J19" s="57">
        <f>G19*H19</f>
        <v>3385.7999999999997</v>
      </c>
      <c r="K19" s="56">
        <f>I19*G19</f>
        <v>4300.9817400000002</v>
      </c>
    </row>
    <row r="20" spans="1:11" ht="45" x14ac:dyDescent="0.25">
      <c r="A20" s="44" t="s">
        <v>43</v>
      </c>
      <c r="B20" s="45">
        <v>94963</v>
      </c>
      <c r="C20" s="45" t="s">
        <v>6</v>
      </c>
      <c r="D20" s="45" t="s">
        <v>5</v>
      </c>
      <c r="E20" s="93" t="s">
        <v>146</v>
      </c>
      <c r="F20" s="44" t="s">
        <v>25</v>
      </c>
      <c r="G20" s="89">
        <f>'[5]MEMORIAL QUANT. CBUQ'!G22:H22</f>
        <v>0.42336000000000001</v>
      </c>
      <c r="H20" s="50">
        <v>339.24</v>
      </c>
      <c r="I20" s="46">
        <f t="shared" si="3"/>
        <v>430.93657200000001</v>
      </c>
      <c r="J20" s="57">
        <f>G20*H20</f>
        <v>143.6206464</v>
      </c>
      <c r="K20" s="56">
        <f>I20*G20</f>
        <v>182.44130712192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6">
        <f>SUM(J16:J20)</f>
        <v>39589.065806400002</v>
      </c>
      <c r="K21" s="56">
        <f>SUM(K16:K20)</f>
        <v>50289.990293869923</v>
      </c>
    </row>
    <row r="22" spans="1:11" ht="15" customHeight="1" x14ac:dyDescent="0.25">
      <c r="A22" s="118">
        <v>3</v>
      </c>
      <c r="B22" s="41"/>
      <c r="C22" s="41"/>
      <c r="D22" s="41"/>
      <c r="E22" s="123" t="s">
        <v>42</v>
      </c>
      <c r="F22" s="42"/>
      <c r="G22" s="42"/>
      <c r="H22" s="43"/>
      <c r="I22" s="43"/>
      <c r="J22" s="55"/>
      <c r="K22" s="55"/>
    </row>
    <row r="23" spans="1:11" ht="105" x14ac:dyDescent="0.25">
      <c r="A23" s="44" t="s">
        <v>41</v>
      </c>
      <c r="B23" s="45">
        <v>94996</v>
      </c>
      <c r="C23" s="45" t="s">
        <v>6</v>
      </c>
      <c r="D23" s="45" t="s">
        <v>5</v>
      </c>
      <c r="E23" s="62" t="s">
        <v>113</v>
      </c>
      <c r="F23" s="44" t="s">
        <v>27</v>
      </c>
      <c r="G23" s="89">
        <f>'[5]MEMORIAL QUANT. CBUQ'!I26</f>
        <v>12.24</v>
      </c>
      <c r="H23" s="46">
        <v>80.97</v>
      </c>
      <c r="I23" s="46">
        <f t="shared" ref="I23" si="4">IF(D23="S",($K$5/100)*H23,($K$4/100)*H23)+H23</f>
        <v>102.856191</v>
      </c>
      <c r="J23" s="56">
        <f>G23*H23</f>
        <v>991.07280000000003</v>
      </c>
      <c r="K23" s="56">
        <f>G23*I23</f>
        <v>1258.95977784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6">
        <f>J23</f>
        <v>991.07280000000003</v>
      </c>
      <c r="K24" s="56">
        <f>K23</f>
        <v>1258.95977784</v>
      </c>
    </row>
    <row r="25" spans="1:11" ht="21" customHeight="1" x14ac:dyDescent="0.25">
      <c r="A25" s="118">
        <v>4</v>
      </c>
      <c r="B25" s="123"/>
      <c r="C25" s="123"/>
      <c r="D25" s="123"/>
      <c r="E25" s="123" t="s">
        <v>40</v>
      </c>
      <c r="F25" s="42"/>
      <c r="G25" s="42"/>
      <c r="H25" s="43"/>
      <c r="I25" s="43"/>
      <c r="J25" s="55"/>
      <c r="K25" s="55"/>
    </row>
    <row r="26" spans="1:11" ht="75" x14ac:dyDescent="0.25">
      <c r="A26" s="44" t="s">
        <v>39</v>
      </c>
      <c r="B26" s="45">
        <v>72947</v>
      </c>
      <c r="C26" s="45" t="s">
        <v>6</v>
      </c>
      <c r="D26" s="45" t="s">
        <v>5</v>
      </c>
      <c r="E26" s="62" t="s">
        <v>147</v>
      </c>
      <c r="F26" s="44" t="s">
        <v>27</v>
      </c>
      <c r="G26" s="89">
        <f>SUM('[5]MEMORIAL QUANT. CBUQ'!G30:G31)</f>
        <v>85.860000000000014</v>
      </c>
      <c r="H26" s="46">
        <v>24.57</v>
      </c>
      <c r="I26" s="46">
        <f t="shared" ref="I26:I29" si="5">IF(D26="S",($K$5/100)*H26,($K$4/100)*H26)+H26</f>
        <v>31.211271</v>
      </c>
      <c r="J26" s="56">
        <f>G26*H26</f>
        <v>2109.5802000000003</v>
      </c>
      <c r="K26" s="56">
        <f>I26*G26</f>
        <v>2679.7997280600002</v>
      </c>
    </row>
    <row r="27" spans="1:11" ht="45" x14ac:dyDescent="0.25">
      <c r="A27" s="124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'[5]MEMORIAL QUANT. CBUQ'!G32</f>
        <v>17.999999999999996</v>
      </c>
      <c r="H27" s="46">
        <v>6.67</v>
      </c>
      <c r="I27" s="46">
        <f t="shared" si="5"/>
        <v>7.6051339999999996</v>
      </c>
      <c r="J27" s="56">
        <f>G27*H27</f>
        <v>120.05999999999997</v>
      </c>
      <c r="K27" s="56">
        <f>I27*G27</f>
        <v>136.89241199999998</v>
      </c>
    </row>
    <row r="28" spans="1:11" ht="30" x14ac:dyDescent="0.25">
      <c r="A28" s="44" t="s">
        <v>37</v>
      </c>
      <c r="B28" s="45">
        <v>34723</v>
      </c>
      <c r="C28" s="45" t="s">
        <v>6</v>
      </c>
      <c r="D28" s="45" t="s">
        <v>10</v>
      </c>
      <c r="E28" s="84" t="s">
        <v>36</v>
      </c>
      <c r="F28" s="44" t="s">
        <v>27</v>
      </c>
      <c r="G28" s="89">
        <f>SUM('[5]MEMORIAL QUANT. CBUQ'!G35:G38)</f>
        <v>0.67500000000000004</v>
      </c>
      <c r="H28" s="46">
        <v>519.75</v>
      </c>
      <c r="I28" s="46">
        <f t="shared" si="5"/>
        <v>592.61895000000004</v>
      </c>
      <c r="J28" s="56">
        <f>G28*H28</f>
        <v>350.83125000000001</v>
      </c>
      <c r="K28" s="56">
        <f>I28*G28</f>
        <v>400.01779125000007</v>
      </c>
    </row>
    <row r="29" spans="1:11" ht="60" x14ac:dyDescent="0.25">
      <c r="A29" s="65" t="s">
        <v>132</v>
      </c>
      <c r="B29" s="45">
        <v>21013</v>
      </c>
      <c r="C29" s="67" t="s">
        <v>6</v>
      </c>
      <c r="D29" s="67" t="s">
        <v>10</v>
      </c>
      <c r="E29" s="92" t="s">
        <v>153</v>
      </c>
      <c r="F29" s="65" t="s">
        <v>3</v>
      </c>
      <c r="G29" s="89">
        <f>'[5]MEMORIAL QUANT. CBUQ'!G41</f>
        <v>11.2</v>
      </c>
      <c r="H29" s="46">
        <v>33.31</v>
      </c>
      <c r="I29" s="46">
        <f t="shared" si="5"/>
        <v>37.980062000000004</v>
      </c>
      <c r="J29" s="56">
        <f>G29*H29</f>
        <v>373.072</v>
      </c>
      <c r="K29" s="56">
        <f>G29*I29</f>
        <v>425.37669440000002</v>
      </c>
    </row>
    <row r="30" spans="1:11" ht="15.75" customHeight="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6">
        <f>SUM(J26:J29)</f>
        <v>2953.5434500000006</v>
      </c>
      <c r="K30" s="56">
        <f>SUM(K26:K29)</f>
        <v>3642.0866257100006</v>
      </c>
    </row>
    <row r="31" spans="1:11" x14ac:dyDescent="0.25">
      <c r="A31" s="118">
        <v>5</v>
      </c>
      <c r="B31" s="41"/>
      <c r="C31" s="41"/>
      <c r="D31" s="41"/>
      <c r="E31" s="123" t="s">
        <v>35</v>
      </c>
      <c r="F31" s="42"/>
      <c r="G31" s="42"/>
      <c r="H31" s="43"/>
      <c r="I31" s="43"/>
      <c r="J31" s="55"/>
      <c r="K31" s="55"/>
    </row>
    <row r="32" spans="1:11" ht="60" x14ac:dyDescent="0.25">
      <c r="A32" s="47" t="s">
        <v>34</v>
      </c>
      <c r="B32" s="45">
        <v>94265</v>
      </c>
      <c r="C32" s="45" t="s">
        <v>6</v>
      </c>
      <c r="D32" s="48" t="s">
        <v>5</v>
      </c>
      <c r="E32" s="84" t="s">
        <v>33</v>
      </c>
      <c r="F32" s="47" t="s">
        <v>3</v>
      </c>
      <c r="G32" s="26">
        <f>'[5]MEMORIAL QUANT. CBUQ'!K46</f>
        <v>396</v>
      </c>
      <c r="H32" s="49">
        <v>30.08</v>
      </c>
      <c r="I32" s="46">
        <f t="shared" ref="I32:I51" si="6">IF(D32="S",($K$5/100)*H32,($K$4/100)*H32)+H32</f>
        <v>38.210623999999996</v>
      </c>
      <c r="J32" s="57">
        <f t="shared" ref="J32:J51" si="7">G32*H32</f>
        <v>11911.679999999998</v>
      </c>
      <c r="K32" s="56">
        <f t="shared" ref="K32:K51" si="8">I32*G32</f>
        <v>15131.407103999998</v>
      </c>
    </row>
    <row r="33" spans="1:11" ht="60" x14ac:dyDescent="0.25">
      <c r="A33" s="44" t="s">
        <v>32</v>
      </c>
      <c r="B33" s="45">
        <v>94281</v>
      </c>
      <c r="C33" s="45" t="s">
        <v>6</v>
      </c>
      <c r="D33" s="45" t="s">
        <v>5</v>
      </c>
      <c r="E33" s="84" t="s">
        <v>31</v>
      </c>
      <c r="F33" s="44" t="s">
        <v>3</v>
      </c>
      <c r="G33" s="89">
        <f>'[5]MEMORIAL QUANT. CBUQ'!K47</f>
        <v>396</v>
      </c>
      <c r="H33" s="46">
        <v>35.81</v>
      </c>
      <c r="I33" s="46">
        <f t="shared" si="6"/>
        <v>45.489443000000001</v>
      </c>
      <c r="J33" s="57">
        <f t="shared" si="7"/>
        <v>14180.76</v>
      </c>
      <c r="K33" s="56">
        <f t="shared" si="8"/>
        <v>18013.819427999999</v>
      </c>
    </row>
    <row r="34" spans="1:11" ht="165" x14ac:dyDescent="0.25">
      <c r="A34" s="124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44" t="s">
        <v>25</v>
      </c>
      <c r="G34" s="89">
        <f>'[5]MEMORIAL QUANT. CBUQ'!K48</f>
        <v>26.135999999999999</v>
      </c>
      <c r="H34" s="46">
        <v>11.38</v>
      </c>
      <c r="I34" s="46">
        <f t="shared" si="6"/>
        <v>14.456014000000001</v>
      </c>
      <c r="J34" s="57">
        <f t="shared" si="7"/>
        <v>297.42768000000001</v>
      </c>
      <c r="K34" s="56">
        <f t="shared" si="8"/>
        <v>377.82238190400005</v>
      </c>
    </row>
    <row r="35" spans="1:11" ht="60" x14ac:dyDescent="0.25">
      <c r="A35" s="44" t="s">
        <v>29</v>
      </c>
      <c r="B35" s="45">
        <v>94097</v>
      </c>
      <c r="C35" s="45" t="s">
        <v>6</v>
      </c>
      <c r="D35" s="45" t="s">
        <v>5</v>
      </c>
      <c r="E35" s="84" t="s">
        <v>28</v>
      </c>
      <c r="F35" s="44" t="s">
        <v>27</v>
      </c>
      <c r="G35" s="89">
        <f>'[5]MEMORIAL QUANT. CBUQ'!K49</f>
        <v>174.24</v>
      </c>
      <c r="H35" s="46">
        <v>4.1500000000000004</v>
      </c>
      <c r="I35" s="46">
        <f t="shared" si="6"/>
        <v>5.2717450000000001</v>
      </c>
      <c r="J35" s="57">
        <f t="shared" si="7"/>
        <v>723.09600000000012</v>
      </c>
      <c r="K35" s="56">
        <f t="shared" si="8"/>
        <v>918.54884880000009</v>
      </c>
    </row>
    <row r="36" spans="1:11" ht="45" x14ac:dyDescent="0.25">
      <c r="A36" s="65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124" t="s">
        <v>136</v>
      </c>
      <c r="G36" s="89">
        <f>'[5]MEMORIAL QUANT. CBUQ'!K50</f>
        <v>179.35830000000001</v>
      </c>
      <c r="H36" s="46">
        <v>1.74</v>
      </c>
      <c r="I36" s="46">
        <f t="shared" si="6"/>
        <v>2.2103220000000001</v>
      </c>
      <c r="J36" s="57">
        <f t="shared" si="7"/>
        <v>312.08344200000005</v>
      </c>
      <c r="K36" s="56">
        <f t="shared" si="8"/>
        <v>396.43959637260008</v>
      </c>
    </row>
    <row r="37" spans="1:11" ht="30" x14ac:dyDescent="0.25">
      <c r="A37" s="124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124" t="s">
        <v>3</v>
      </c>
      <c r="G37" s="89">
        <f>'[5]MEMORIAL QUANT. CBUQ'!K52</f>
        <v>0</v>
      </c>
      <c r="H37" s="46">
        <v>51.95</v>
      </c>
      <c r="I37" s="46">
        <f t="shared" si="6"/>
        <v>59.23339</v>
      </c>
      <c r="J37" s="57">
        <f t="shared" si="7"/>
        <v>0</v>
      </c>
      <c r="K37" s="56">
        <f t="shared" si="8"/>
        <v>0</v>
      </c>
    </row>
    <row r="38" spans="1:11" ht="165" x14ac:dyDescent="0.25">
      <c r="A38" s="124" t="s">
        <v>21</v>
      </c>
      <c r="B38" s="2">
        <v>90106</v>
      </c>
      <c r="C38" s="2" t="s">
        <v>6</v>
      </c>
      <c r="D38" s="2" t="s">
        <v>5</v>
      </c>
      <c r="E38" s="62" t="s">
        <v>152</v>
      </c>
      <c r="F38" s="124" t="s">
        <v>25</v>
      </c>
      <c r="G38" s="89">
        <f>'[5]MEMORIAL QUANT. CBUQ'!K53</f>
        <v>0</v>
      </c>
      <c r="H38" s="91">
        <v>9.73</v>
      </c>
      <c r="I38" s="46">
        <f t="shared" si="6"/>
        <v>12.360019000000001</v>
      </c>
      <c r="J38" s="57">
        <f t="shared" si="7"/>
        <v>0</v>
      </c>
      <c r="K38" s="56">
        <f t="shared" si="8"/>
        <v>0</v>
      </c>
    </row>
    <row r="39" spans="1:11" ht="60" x14ac:dyDescent="0.25">
      <c r="A39" s="124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124" t="s">
        <v>25</v>
      </c>
      <c r="G39" s="89">
        <f>'[5]MEMORIAL QUANT. CBUQ'!K54</f>
        <v>0</v>
      </c>
      <c r="H39" s="46">
        <v>4.1500000000000004</v>
      </c>
      <c r="I39" s="46">
        <f t="shared" si="6"/>
        <v>5.2717450000000001</v>
      </c>
      <c r="J39" s="57">
        <f t="shared" si="7"/>
        <v>0</v>
      </c>
      <c r="K39" s="56">
        <f t="shared" si="8"/>
        <v>0</v>
      </c>
    </row>
    <row r="40" spans="1:11" ht="90" x14ac:dyDescent="0.25">
      <c r="A40" s="124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124" t="s">
        <v>25</v>
      </c>
      <c r="G40" s="89">
        <f>'[5]MEMORIAL QUANT. CBUQ'!K55</f>
        <v>0</v>
      </c>
      <c r="H40" s="46">
        <v>18.149999999999999</v>
      </c>
      <c r="I40" s="46">
        <f t="shared" si="6"/>
        <v>23.055944999999998</v>
      </c>
      <c r="J40" s="57">
        <f t="shared" si="7"/>
        <v>0</v>
      </c>
      <c r="K40" s="56">
        <f t="shared" si="8"/>
        <v>0</v>
      </c>
    </row>
    <row r="41" spans="1:11" ht="90" x14ac:dyDescent="0.25">
      <c r="A41" s="124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124" t="s">
        <v>3</v>
      </c>
      <c r="G41" s="89">
        <f>'[5]MEMORIAL QUANT. CBUQ'!K56</f>
        <v>0</v>
      </c>
      <c r="H41" s="46">
        <v>35.08</v>
      </c>
      <c r="I41" s="46">
        <f t="shared" si="6"/>
        <v>44.562123999999997</v>
      </c>
      <c r="J41" s="57">
        <f t="shared" si="7"/>
        <v>0</v>
      </c>
      <c r="K41" s="56">
        <f t="shared" si="8"/>
        <v>0</v>
      </c>
    </row>
    <row r="42" spans="1:11" ht="45" x14ac:dyDescent="0.25">
      <c r="A42" s="124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3" t="s">
        <v>22</v>
      </c>
      <c r="G42" s="89">
        <f>'[5]MEMORIAL QUANT. CBUQ'!K57</f>
        <v>0</v>
      </c>
      <c r="H42" s="46">
        <v>1.74</v>
      </c>
      <c r="I42" s="46">
        <f t="shared" si="6"/>
        <v>2.2103220000000001</v>
      </c>
      <c r="J42" s="57">
        <f t="shared" si="7"/>
        <v>0</v>
      </c>
      <c r="K42" s="56">
        <f t="shared" si="8"/>
        <v>0</v>
      </c>
    </row>
    <row r="43" spans="1:11" ht="30" x14ac:dyDescent="0.25">
      <c r="A43" s="124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124" t="s">
        <v>3</v>
      </c>
      <c r="G43" s="89">
        <f>'[5]MEMORIAL QUANT. CBUQ'!K58</f>
        <v>0</v>
      </c>
      <c r="H43" s="46">
        <v>104.87</v>
      </c>
      <c r="I43" s="46">
        <f t="shared" si="6"/>
        <v>119.57277400000001</v>
      </c>
      <c r="J43" s="57">
        <f t="shared" si="7"/>
        <v>0</v>
      </c>
      <c r="K43" s="56">
        <f t="shared" si="8"/>
        <v>0</v>
      </c>
    </row>
    <row r="44" spans="1:11" ht="165" x14ac:dyDescent="0.25">
      <c r="A44" s="124" t="s">
        <v>7</v>
      </c>
      <c r="B44" s="2">
        <v>90106</v>
      </c>
      <c r="C44" s="2" t="s">
        <v>6</v>
      </c>
      <c r="D44" s="2" t="s">
        <v>5</v>
      </c>
      <c r="E44" s="63" t="s">
        <v>152</v>
      </c>
      <c r="F44" s="3" t="s">
        <v>25</v>
      </c>
      <c r="G44" s="89">
        <f>'[5]MEMORIAL QUANT. CBUQ'!K59</f>
        <v>0</v>
      </c>
      <c r="H44" s="91">
        <v>9.73</v>
      </c>
      <c r="I44" s="46">
        <f t="shared" si="6"/>
        <v>12.360019000000001</v>
      </c>
      <c r="J44" s="57">
        <f t="shared" si="7"/>
        <v>0</v>
      </c>
      <c r="K44" s="56">
        <f t="shared" si="8"/>
        <v>0</v>
      </c>
    </row>
    <row r="45" spans="1:11" ht="60" x14ac:dyDescent="0.25">
      <c r="A45" s="124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124" t="s">
        <v>25</v>
      </c>
      <c r="G45" s="89">
        <f>'[5]MEMORIAL QUANT. CBUQ'!K60</f>
        <v>0</v>
      </c>
      <c r="H45" s="46">
        <v>4.1500000000000004</v>
      </c>
      <c r="I45" s="46">
        <f t="shared" si="6"/>
        <v>5.2717450000000001</v>
      </c>
      <c r="J45" s="57">
        <f t="shared" si="7"/>
        <v>0</v>
      </c>
      <c r="K45" s="56">
        <f t="shared" si="8"/>
        <v>0</v>
      </c>
    </row>
    <row r="46" spans="1:11" ht="90" x14ac:dyDescent="0.25">
      <c r="A46" s="124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124" t="s">
        <v>25</v>
      </c>
      <c r="G46" s="89">
        <f>'[5]MEMORIAL QUANT. CBUQ'!K61</f>
        <v>0</v>
      </c>
      <c r="H46" s="46">
        <v>18.149999999999999</v>
      </c>
      <c r="I46" s="46">
        <f t="shared" si="6"/>
        <v>23.055944999999998</v>
      </c>
      <c r="J46" s="57">
        <f t="shared" si="7"/>
        <v>0</v>
      </c>
      <c r="K46" s="56">
        <f t="shared" si="8"/>
        <v>0</v>
      </c>
    </row>
    <row r="47" spans="1:11" ht="90" x14ac:dyDescent="0.25">
      <c r="A47" s="124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124" t="s">
        <v>3</v>
      </c>
      <c r="G47" s="89">
        <f>'[5]MEMORIAL QUANT. CBUQ'!K62</f>
        <v>0</v>
      </c>
      <c r="H47" s="46">
        <v>50.87</v>
      </c>
      <c r="I47" s="46">
        <f t="shared" si="6"/>
        <v>64.620160999999996</v>
      </c>
      <c r="J47" s="57">
        <f t="shared" si="7"/>
        <v>0</v>
      </c>
      <c r="K47" s="56">
        <f t="shared" si="8"/>
        <v>0</v>
      </c>
    </row>
    <row r="48" spans="1:11" ht="45" x14ac:dyDescent="0.25">
      <c r="A48" s="124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3" t="s">
        <v>22</v>
      </c>
      <c r="G48" s="89">
        <f>'[5]MEMORIAL QUANT. CBUQ'!K63</f>
        <v>0</v>
      </c>
      <c r="H48" s="46">
        <v>1.74</v>
      </c>
      <c r="I48" s="46">
        <f t="shared" si="6"/>
        <v>2.2103220000000001</v>
      </c>
      <c r="J48" s="57">
        <f t="shared" si="7"/>
        <v>0</v>
      </c>
      <c r="K48" s="56">
        <f t="shared" si="8"/>
        <v>0</v>
      </c>
    </row>
    <row r="49" spans="1:11" ht="75" x14ac:dyDescent="0.25">
      <c r="A49" s="124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124" t="s">
        <v>14</v>
      </c>
      <c r="G49" s="89">
        <f>'[5]MEMORIAL QUANT. CBUQ'!K64</f>
        <v>0</v>
      </c>
      <c r="H49" s="46">
        <v>647.98</v>
      </c>
      <c r="I49" s="46">
        <f t="shared" si="6"/>
        <v>823.12899400000003</v>
      </c>
      <c r="J49" s="57">
        <f t="shared" si="7"/>
        <v>0</v>
      </c>
      <c r="K49" s="56">
        <f t="shared" si="8"/>
        <v>0</v>
      </c>
    </row>
    <row r="50" spans="1:11" ht="75" x14ac:dyDescent="0.25">
      <c r="A50" s="124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124" t="s">
        <v>14</v>
      </c>
      <c r="G50" s="89">
        <f>'[5]MEMORIAL QUANT. CBUQ'!K65</f>
        <v>0</v>
      </c>
      <c r="H50" s="46">
        <v>319.32</v>
      </c>
      <c r="I50" s="46">
        <f t="shared" si="6"/>
        <v>405.63219600000002</v>
      </c>
      <c r="J50" s="57">
        <f t="shared" si="7"/>
        <v>0</v>
      </c>
      <c r="K50" s="56">
        <f t="shared" si="8"/>
        <v>0</v>
      </c>
    </row>
    <row r="51" spans="1:11" ht="60" x14ac:dyDescent="0.25">
      <c r="A51" s="124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124" t="s">
        <v>14</v>
      </c>
      <c r="G51" s="89">
        <f>'[5]MEMORIAL QUANT. CBUQ'!K66</f>
        <v>0</v>
      </c>
      <c r="H51" s="46">
        <v>431.62</v>
      </c>
      <c r="I51" s="46">
        <f t="shared" si="6"/>
        <v>492.13312400000001</v>
      </c>
      <c r="J51" s="57">
        <f t="shared" si="7"/>
        <v>0</v>
      </c>
      <c r="K51" s="56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6">
        <f>SUM(J32:J51)</f>
        <v>27425.047122</v>
      </c>
      <c r="K52" s="56">
        <f>SUM(K32:K51)</f>
        <v>34838.037359076596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15"/>
      <c r="J53" s="146">
        <f>J14+J21+J24+J30+J52</f>
        <v>74840.063176480005</v>
      </c>
      <c r="K53" s="147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15"/>
      <c r="J54" s="146">
        <f>K14+K21+K24+K30+K52</f>
        <v>94959.532634257543</v>
      </c>
      <c r="K54" s="147"/>
    </row>
  </sheetData>
  <sheetProtection algorithmName="SHA-512" hashValue="nHw0yo6ia+qp+Lmoni3YecgF857AxpmHteF4oDfs+z6YxBZ9hUA8T666nmZeYkXJaii9CAFivqz6r/rQyaFhJQ==" saltValue="9Kg/il7dCzzY9yQriWRhBQ==" spinCount="100000" sheet="1" objects="1" scenarios="1"/>
  <autoFilter ref="A8:K54"/>
  <mergeCells count="15">
    <mergeCell ref="A7:K7"/>
    <mergeCell ref="A1:J1"/>
    <mergeCell ref="A2:J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6"/>
  <sheetViews>
    <sheetView view="pageBreakPreview" zoomScale="85" zoomScaleNormal="100" zoomScaleSheetLayoutView="85" workbookViewId="0">
      <selection activeCell="B27" sqref="B27:L27"/>
    </sheetView>
  </sheetViews>
  <sheetFormatPr defaultRowHeight="15" x14ac:dyDescent="0.25"/>
  <cols>
    <col min="2" max="2" width="25.85546875" style="99" customWidth="1"/>
    <col min="3" max="3" width="13.5703125" customWidth="1"/>
    <col min="4" max="4" width="18.140625" customWidth="1"/>
    <col min="5" max="5" width="23" customWidth="1"/>
    <col min="6" max="6" width="14.140625" customWidth="1"/>
    <col min="7" max="8" width="12.85546875" customWidth="1"/>
    <col min="9" max="9" width="14" customWidth="1"/>
    <col min="10" max="10" width="17.42578125" customWidth="1"/>
    <col min="16" max="16" width="10" bestFit="1" customWidth="1"/>
  </cols>
  <sheetData>
    <row r="1" spans="1:13" ht="18.75" x14ac:dyDescent="0.25">
      <c r="A1" s="171" t="s">
        <v>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2"/>
    </row>
    <row r="2" spans="1:13" ht="18.75" x14ac:dyDescent="0.25">
      <c r="A2" s="144" t="s">
        <v>166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1:13" ht="18.75" x14ac:dyDescent="0.25">
      <c r="A3" s="144" t="s">
        <v>169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1:13" x14ac:dyDescent="0.25">
      <c r="A4" s="13"/>
      <c r="B4" s="98"/>
      <c r="C4" s="13"/>
      <c r="D4" s="13"/>
      <c r="E4" s="13"/>
      <c r="F4" s="13"/>
      <c r="G4" s="13"/>
      <c r="H4" s="13"/>
      <c r="I4" s="13"/>
      <c r="J4" s="13"/>
      <c r="K4" s="13"/>
      <c r="L4" s="68"/>
    </row>
    <row r="5" spans="1:13" ht="18.75" x14ac:dyDescent="0.25">
      <c r="A5" s="173" t="str">
        <f>'[5]CBUQ NÃO DESONERADA'!A7:K7</f>
        <v>RUA G (Trecho: Entre Tv. 4 e coordenada    1°32'1.27"S  47° 6'12.81"O)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4"/>
    </row>
    <row r="6" spans="1:13" x14ac:dyDescent="0.25">
      <c r="A6" s="118" t="s">
        <v>93</v>
      </c>
      <c r="B6" s="182" t="s">
        <v>55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24"/>
    </row>
    <row r="7" spans="1:13" ht="45" x14ac:dyDescent="0.25">
      <c r="A7" s="183" t="s">
        <v>65</v>
      </c>
      <c r="B7" s="184" t="s">
        <v>61</v>
      </c>
      <c r="C7" s="125" t="s">
        <v>85</v>
      </c>
      <c r="D7" s="125" t="s">
        <v>84</v>
      </c>
      <c r="E7" s="120" t="s">
        <v>90</v>
      </c>
      <c r="F7" s="119" t="s">
        <v>101</v>
      </c>
      <c r="G7" s="120" t="s">
        <v>80</v>
      </c>
      <c r="H7" s="120" t="s">
        <v>81</v>
      </c>
      <c r="I7" s="169" t="s">
        <v>78</v>
      </c>
      <c r="J7" s="160" t="s">
        <v>71</v>
      </c>
      <c r="K7" s="161"/>
      <c r="L7" s="162"/>
      <c r="M7" s="23"/>
    </row>
    <row r="8" spans="1:13" x14ac:dyDescent="0.25">
      <c r="A8" s="183"/>
      <c r="B8" s="184"/>
      <c r="C8" s="120" t="s">
        <v>77</v>
      </c>
      <c r="D8" s="120" t="s">
        <v>77</v>
      </c>
      <c r="E8" s="120" t="s">
        <v>77</v>
      </c>
      <c r="F8" s="120" t="s">
        <v>102</v>
      </c>
      <c r="G8" s="120" t="s">
        <v>74</v>
      </c>
      <c r="H8" s="120" t="s">
        <v>89</v>
      </c>
      <c r="I8" s="169"/>
      <c r="J8" s="163"/>
      <c r="K8" s="164"/>
      <c r="L8" s="165"/>
      <c r="M8" s="23"/>
    </row>
    <row r="9" spans="1:13" ht="45.75" customHeight="1" x14ac:dyDescent="0.25">
      <c r="A9" s="124" t="s">
        <v>54</v>
      </c>
      <c r="B9" s="62" t="s">
        <v>53</v>
      </c>
      <c r="C9" s="87">
        <v>5.88</v>
      </c>
      <c r="D9" s="87">
        <v>198</v>
      </c>
      <c r="E9" s="89"/>
      <c r="F9" s="89"/>
      <c r="G9" s="89"/>
      <c r="H9" s="89"/>
      <c r="I9" s="89">
        <f>C9*D9</f>
        <v>1164.24</v>
      </c>
      <c r="J9" s="166" t="s">
        <v>27</v>
      </c>
      <c r="K9" s="167"/>
      <c r="L9" s="168"/>
      <c r="M9" s="23"/>
    </row>
    <row r="10" spans="1:13" ht="97.5" customHeight="1" x14ac:dyDescent="0.25">
      <c r="A10" s="124" t="s">
        <v>52</v>
      </c>
      <c r="B10" s="62" t="s">
        <v>51</v>
      </c>
      <c r="C10" s="121">
        <f>C9</f>
        <v>5.88</v>
      </c>
      <c r="D10" s="121">
        <f>D9</f>
        <v>198</v>
      </c>
      <c r="E10" s="87">
        <v>0.15</v>
      </c>
      <c r="F10" s="89"/>
      <c r="G10" s="89"/>
      <c r="H10" s="89"/>
      <c r="I10" s="89">
        <f>C10*D10*E10</f>
        <v>174.636</v>
      </c>
      <c r="J10" s="166" t="s">
        <v>25</v>
      </c>
      <c r="K10" s="167"/>
      <c r="L10" s="168"/>
      <c r="M10" s="23"/>
    </row>
    <row r="11" spans="1:13" ht="100.5" customHeight="1" x14ac:dyDescent="0.25">
      <c r="A11" s="124" t="s">
        <v>95</v>
      </c>
      <c r="B11" s="62" t="s">
        <v>98</v>
      </c>
      <c r="C11" s="121">
        <f>C9</f>
        <v>5.88</v>
      </c>
      <c r="D11" s="121">
        <f>D9</f>
        <v>198</v>
      </c>
      <c r="E11" s="121">
        <f>+E10</f>
        <v>0.15</v>
      </c>
      <c r="F11" s="89"/>
      <c r="G11" s="89"/>
      <c r="H11" s="89"/>
      <c r="I11" s="89">
        <f>C11*D11*E11</f>
        <v>174.636</v>
      </c>
      <c r="J11" s="166" t="s">
        <v>25</v>
      </c>
      <c r="K11" s="167"/>
      <c r="L11" s="168"/>
      <c r="M11" s="23"/>
    </row>
    <row r="12" spans="1:13" ht="78.75" customHeight="1" x14ac:dyDescent="0.25">
      <c r="A12" s="124" t="s">
        <v>96</v>
      </c>
      <c r="B12" s="63" t="s">
        <v>107</v>
      </c>
      <c r="C12" s="89"/>
      <c r="D12" s="89"/>
      <c r="E12" s="89"/>
      <c r="F12" s="89">
        <v>1.6</v>
      </c>
      <c r="G12" s="89">
        <f>I11*F12</f>
        <v>279.41759999999999</v>
      </c>
      <c r="H12" s="87">
        <v>2.76</v>
      </c>
      <c r="I12" s="89">
        <f>G12*H12</f>
        <v>771.19257599999992</v>
      </c>
      <c r="J12" s="166" t="s">
        <v>108</v>
      </c>
      <c r="K12" s="167"/>
      <c r="L12" s="168"/>
      <c r="M12" s="23"/>
    </row>
    <row r="13" spans="1:13" x14ac:dyDescent="0.25">
      <c r="A13" s="118" t="s">
        <v>92</v>
      </c>
      <c r="B13" s="179" t="s">
        <v>91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1"/>
      <c r="M13" s="21"/>
    </row>
    <row r="14" spans="1:13" x14ac:dyDescent="0.25">
      <c r="A14" s="175" t="s">
        <v>65</v>
      </c>
      <c r="B14" s="177" t="s">
        <v>61</v>
      </c>
      <c r="C14" s="125" t="s">
        <v>85</v>
      </c>
      <c r="D14" s="125" t="s">
        <v>84</v>
      </c>
      <c r="E14" s="125" t="s">
        <v>90</v>
      </c>
      <c r="F14" s="125" t="s">
        <v>80</v>
      </c>
      <c r="G14" s="125" t="s">
        <v>81</v>
      </c>
      <c r="H14" s="175" t="s">
        <v>78</v>
      </c>
      <c r="I14" s="185" t="s">
        <v>71</v>
      </c>
      <c r="J14" s="186"/>
      <c r="K14" s="186"/>
      <c r="L14" s="187"/>
      <c r="M14" s="22"/>
    </row>
    <row r="15" spans="1:13" x14ac:dyDescent="0.25">
      <c r="A15" s="176"/>
      <c r="B15" s="178"/>
      <c r="C15" s="125" t="s">
        <v>77</v>
      </c>
      <c r="D15" s="125" t="s">
        <v>77</v>
      </c>
      <c r="E15" s="125" t="s">
        <v>77</v>
      </c>
      <c r="F15" s="125" t="s">
        <v>74</v>
      </c>
      <c r="G15" s="125" t="s">
        <v>89</v>
      </c>
      <c r="H15" s="176"/>
      <c r="I15" s="188"/>
      <c r="J15" s="189"/>
      <c r="K15" s="189"/>
      <c r="L15" s="190"/>
      <c r="M15" s="21"/>
    </row>
    <row r="16" spans="1:13" ht="30" x14ac:dyDescent="0.25">
      <c r="A16" s="124" t="s">
        <v>49</v>
      </c>
      <c r="B16" s="63" t="s">
        <v>100</v>
      </c>
      <c r="C16" s="121">
        <f>+C9-(2*(C46+C47))</f>
        <v>5</v>
      </c>
      <c r="D16" s="121">
        <f>+D9</f>
        <v>198</v>
      </c>
      <c r="E16" s="89"/>
      <c r="F16" s="89"/>
      <c r="G16" s="89"/>
      <c r="H16" s="89">
        <f>C16*D16</f>
        <v>990</v>
      </c>
      <c r="I16" s="166" t="s">
        <v>27</v>
      </c>
      <c r="J16" s="167"/>
      <c r="K16" s="167"/>
      <c r="L16" s="168"/>
      <c r="M16" s="21"/>
    </row>
    <row r="17" spans="1:14" ht="90" x14ac:dyDescent="0.25">
      <c r="A17" s="124" t="s">
        <v>48</v>
      </c>
      <c r="B17" s="63" t="s">
        <v>103</v>
      </c>
      <c r="C17" s="89"/>
      <c r="D17" s="89"/>
      <c r="E17" s="89"/>
      <c r="F17" s="89">
        <f>(0.0012)*H16</f>
        <v>1.1879999999999999</v>
      </c>
      <c r="G17" s="87">
        <v>72</v>
      </c>
      <c r="H17" s="89">
        <f>F17*G17</f>
        <v>85.536000000000001</v>
      </c>
      <c r="I17" s="166" t="s">
        <v>99</v>
      </c>
      <c r="J17" s="167"/>
      <c r="K17" s="167"/>
      <c r="L17" s="168"/>
    </row>
    <row r="18" spans="1:14" ht="75" x14ac:dyDescent="0.25">
      <c r="A18" s="124" t="s">
        <v>47</v>
      </c>
      <c r="B18" s="62" t="s">
        <v>46</v>
      </c>
      <c r="C18" s="121">
        <f>C16</f>
        <v>5</v>
      </c>
      <c r="D18" s="121">
        <f>D16</f>
        <v>198</v>
      </c>
      <c r="E18" s="89">
        <v>0.05</v>
      </c>
      <c r="F18" s="89"/>
      <c r="G18" s="89"/>
      <c r="H18" s="89">
        <f>C18*D18*E18</f>
        <v>49.5</v>
      </c>
      <c r="I18" s="166" t="s">
        <v>25</v>
      </c>
      <c r="J18" s="167"/>
      <c r="K18" s="167"/>
      <c r="L18" s="168"/>
      <c r="N18" s="20"/>
    </row>
    <row r="19" spans="1:14" ht="60" x14ac:dyDescent="0.25">
      <c r="A19" s="124" t="s">
        <v>45</v>
      </c>
      <c r="B19" s="63" t="s">
        <v>44</v>
      </c>
      <c r="C19" s="89"/>
      <c r="D19" s="89"/>
      <c r="E19" s="89"/>
      <c r="F19" s="89">
        <f>H18</f>
        <v>49.5</v>
      </c>
      <c r="G19" s="87">
        <f>G17</f>
        <v>72</v>
      </c>
      <c r="H19" s="89">
        <f>F19*G19</f>
        <v>3564</v>
      </c>
      <c r="I19" s="166" t="s">
        <v>110</v>
      </c>
      <c r="J19" s="167"/>
      <c r="K19" s="167"/>
      <c r="L19" s="168"/>
    </row>
    <row r="20" spans="1:14" x14ac:dyDescent="0.25">
      <c r="A20" s="195" t="s">
        <v>65</v>
      </c>
      <c r="B20" s="205" t="s">
        <v>61</v>
      </c>
      <c r="C20" s="120" t="s">
        <v>85</v>
      </c>
      <c r="D20" s="120" t="s">
        <v>112</v>
      </c>
      <c r="E20" s="120" t="s">
        <v>90</v>
      </c>
      <c r="F20" s="120" t="s">
        <v>82</v>
      </c>
      <c r="G20" s="207" t="s">
        <v>78</v>
      </c>
      <c r="H20" s="208"/>
      <c r="I20" s="160" t="s">
        <v>71</v>
      </c>
      <c r="J20" s="161"/>
      <c r="K20" s="161"/>
      <c r="L20" s="162"/>
    </row>
    <row r="21" spans="1:14" x14ac:dyDescent="0.25">
      <c r="A21" s="196"/>
      <c r="B21" s="206"/>
      <c r="C21" s="120" t="s">
        <v>77</v>
      </c>
      <c r="D21" s="120" t="s">
        <v>77</v>
      </c>
      <c r="E21" s="120" t="s">
        <v>77</v>
      </c>
      <c r="F21" s="120" t="s">
        <v>71</v>
      </c>
      <c r="G21" s="209"/>
      <c r="H21" s="210"/>
      <c r="I21" s="163"/>
      <c r="J21" s="164"/>
      <c r="K21" s="164"/>
      <c r="L21" s="165"/>
    </row>
    <row r="22" spans="1:14" ht="89.25" customHeight="1" x14ac:dyDescent="0.25">
      <c r="A22" s="124" t="s">
        <v>43</v>
      </c>
      <c r="B22" s="62" t="s">
        <v>111</v>
      </c>
      <c r="C22" s="89">
        <f>C9</f>
        <v>5.88</v>
      </c>
      <c r="D22" s="121">
        <v>0.3</v>
      </c>
      <c r="E22" s="89">
        <v>0.12</v>
      </c>
      <c r="F22" s="87">
        <v>2</v>
      </c>
      <c r="G22" s="211">
        <f>C22*D22*E22*F22</f>
        <v>0.42336000000000001</v>
      </c>
      <c r="H22" s="212"/>
      <c r="I22" s="166" t="s">
        <v>25</v>
      </c>
      <c r="J22" s="167"/>
      <c r="K22" s="167"/>
      <c r="L22" s="168"/>
    </row>
    <row r="23" spans="1:14" x14ac:dyDescent="0.25">
      <c r="A23" s="118" t="s">
        <v>88</v>
      </c>
      <c r="B23" s="158" t="s">
        <v>42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</row>
    <row r="24" spans="1:14" x14ac:dyDescent="0.25">
      <c r="A24" s="191" t="s">
        <v>65</v>
      </c>
      <c r="B24" s="192" t="s">
        <v>61</v>
      </c>
      <c r="C24" s="169" t="s">
        <v>114</v>
      </c>
      <c r="D24" s="169"/>
      <c r="E24" s="169" t="s">
        <v>115</v>
      </c>
      <c r="F24" s="169"/>
      <c r="G24" s="120" t="s">
        <v>112</v>
      </c>
      <c r="H24" s="120" t="s">
        <v>82</v>
      </c>
      <c r="I24" s="169" t="s">
        <v>78</v>
      </c>
      <c r="J24" s="160" t="s">
        <v>71</v>
      </c>
      <c r="K24" s="161"/>
      <c r="L24" s="162"/>
    </row>
    <row r="25" spans="1:14" x14ac:dyDescent="0.25">
      <c r="A25" s="191"/>
      <c r="B25" s="192"/>
      <c r="C25" s="169" t="s">
        <v>77</v>
      </c>
      <c r="D25" s="169"/>
      <c r="E25" s="169" t="s">
        <v>77</v>
      </c>
      <c r="F25" s="169"/>
      <c r="G25" s="120" t="s">
        <v>77</v>
      </c>
      <c r="H25" s="120" t="s">
        <v>71</v>
      </c>
      <c r="I25" s="169"/>
      <c r="J25" s="163"/>
      <c r="K25" s="164"/>
      <c r="L25" s="165"/>
    </row>
    <row r="26" spans="1:14" ht="125.25" customHeight="1" x14ac:dyDescent="0.25">
      <c r="A26" s="64" t="s">
        <v>41</v>
      </c>
      <c r="B26" s="62" t="s">
        <v>113</v>
      </c>
      <c r="C26" s="170">
        <v>2.2000000000000002</v>
      </c>
      <c r="D26" s="170"/>
      <c r="E26" s="170">
        <v>1.2</v>
      </c>
      <c r="F26" s="170"/>
      <c r="G26" s="121">
        <v>1.2</v>
      </c>
      <c r="H26" s="87">
        <v>6</v>
      </c>
      <c r="I26" s="27">
        <f>(((C26+E26)*G26)/2)*H26</f>
        <v>12.24</v>
      </c>
      <c r="J26" s="166" t="s">
        <v>27</v>
      </c>
      <c r="K26" s="167"/>
      <c r="L26" s="168"/>
    </row>
    <row r="27" spans="1:14" x14ac:dyDescent="0.25">
      <c r="A27" s="118" t="s">
        <v>87</v>
      </c>
      <c r="B27" s="158" t="s">
        <v>40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</row>
    <row r="28" spans="1:14" x14ac:dyDescent="0.25">
      <c r="A28" s="191" t="s">
        <v>65</v>
      </c>
      <c r="B28" s="192" t="s">
        <v>61</v>
      </c>
      <c r="C28" s="120" t="s">
        <v>85</v>
      </c>
      <c r="D28" s="120" t="s">
        <v>84</v>
      </c>
      <c r="E28" s="120" t="s">
        <v>119</v>
      </c>
      <c r="F28" s="120" t="s">
        <v>82</v>
      </c>
      <c r="G28" s="169" t="s">
        <v>78</v>
      </c>
      <c r="H28" s="160" t="s">
        <v>71</v>
      </c>
      <c r="I28" s="161"/>
      <c r="J28" s="161"/>
      <c r="K28" s="161"/>
      <c r="L28" s="162"/>
    </row>
    <row r="29" spans="1:14" x14ac:dyDescent="0.25">
      <c r="A29" s="191"/>
      <c r="B29" s="192"/>
      <c r="C29" s="120" t="s">
        <v>77</v>
      </c>
      <c r="D29" s="120" t="s">
        <v>77</v>
      </c>
      <c r="E29" s="120" t="s">
        <v>76</v>
      </c>
      <c r="F29" s="120" t="s">
        <v>76</v>
      </c>
      <c r="G29" s="169"/>
      <c r="H29" s="163"/>
      <c r="I29" s="164"/>
      <c r="J29" s="164"/>
      <c r="K29" s="164"/>
      <c r="L29" s="165"/>
    </row>
    <row r="30" spans="1:14" ht="90" x14ac:dyDescent="0.25">
      <c r="A30" s="5" t="s">
        <v>116</v>
      </c>
      <c r="B30" s="62" t="s">
        <v>118</v>
      </c>
      <c r="C30" s="94">
        <v>0.1</v>
      </c>
      <c r="D30" s="94">
        <f>D9</f>
        <v>198</v>
      </c>
      <c r="E30" s="94" t="s">
        <v>120</v>
      </c>
      <c r="F30" s="86">
        <v>3</v>
      </c>
      <c r="G30" s="94">
        <f>C30*D30*F30</f>
        <v>59.400000000000006</v>
      </c>
      <c r="H30" s="213" t="s">
        <v>27</v>
      </c>
      <c r="I30" s="214"/>
      <c r="J30" s="214"/>
      <c r="K30" s="214"/>
      <c r="L30" s="215"/>
    </row>
    <row r="31" spans="1:14" ht="75" x14ac:dyDescent="0.25">
      <c r="A31" s="124" t="s">
        <v>117</v>
      </c>
      <c r="B31" s="62" t="s">
        <v>121</v>
      </c>
      <c r="C31" s="121">
        <v>0.4</v>
      </c>
      <c r="D31" s="121">
        <v>3</v>
      </c>
      <c r="E31" s="121">
        <f>C9/(2*C31)</f>
        <v>7.35</v>
      </c>
      <c r="F31" s="121">
        <f>ROUNDUP(H26/2,0)</f>
        <v>3</v>
      </c>
      <c r="G31" s="89">
        <f>C31*D31*E31*F31</f>
        <v>26.46</v>
      </c>
      <c r="H31" s="166" t="s">
        <v>27</v>
      </c>
      <c r="I31" s="167"/>
      <c r="J31" s="167"/>
      <c r="K31" s="167"/>
      <c r="L31" s="168"/>
    </row>
    <row r="32" spans="1:14" ht="45" x14ac:dyDescent="0.25">
      <c r="A32" s="124" t="s">
        <v>38</v>
      </c>
      <c r="B32" s="93" t="s">
        <v>122</v>
      </c>
      <c r="C32" s="121">
        <v>0.4</v>
      </c>
      <c r="D32" s="121">
        <f>+E26</f>
        <v>1.2</v>
      </c>
      <c r="E32" s="121" t="s">
        <v>120</v>
      </c>
      <c r="F32" s="121">
        <f>H26</f>
        <v>6</v>
      </c>
      <c r="G32" s="89">
        <f>(D32/C32)*F32</f>
        <v>17.999999999999996</v>
      </c>
      <c r="H32" s="166" t="s">
        <v>27</v>
      </c>
      <c r="I32" s="167"/>
      <c r="J32" s="167"/>
      <c r="K32" s="167"/>
      <c r="L32" s="168"/>
    </row>
    <row r="33" spans="1:15" x14ac:dyDescent="0.25">
      <c r="A33" s="195" t="s">
        <v>37</v>
      </c>
      <c r="B33" s="199" t="s">
        <v>61</v>
      </c>
      <c r="C33" s="197" t="s">
        <v>123</v>
      </c>
      <c r="D33" s="197"/>
      <c r="E33" s="198" t="s">
        <v>82</v>
      </c>
      <c r="F33" s="198"/>
      <c r="G33" s="195" t="s">
        <v>78</v>
      </c>
      <c r="H33" s="160" t="s">
        <v>71</v>
      </c>
      <c r="I33" s="161"/>
      <c r="J33" s="161"/>
      <c r="K33" s="161"/>
      <c r="L33" s="162"/>
    </row>
    <row r="34" spans="1:15" x14ac:dyDescent="0.25">
      <c r="A34" s="196"/>
      <c r="B34" s="200"/>
      <c r="C34" s="201" t="s">
        <v>27</v>
      </c>
      <c r="D34" s="202"/>
      <c r="E34" s="203" t="s">
        <v>76</v>
      </c>
      <c r="F34" s="204"/>
      <c r="G34" s="196"/>
      <c r="H34" s="163"/>
      <c r="I34" s="164"/>
      <c r="J34" s="164"/>
      <c r="K34" s="164"/>
      <c r="L34" s="165"/>
    </row>
    <row r="35" spans="1:15" ht="75" x14ac:dyDescent="0.25">
      <c r="A35" s="124" t="s">
        <v>124</v>
      </c>
      <c r="B35" s="62" t="s">
        <v>127</v>
      </c>
      <c r="C35" s="216">
        <v>0.3</v>
      </c>
      <c r="D35" s="217"/>
      <c r="E35" s="193">
        <v>1</v>
      </c>
      <c r="F35" s="194"/>
      <c r="G35" s="89">
        <f>+C35*E35</f>
        <v>0.3</v>
      </c>
      <c r="H35" s="166" t="s">
        <v>27</v>
      </c>
      <c r="I35" s="167"/>
      <c r="J35" s="167"/>
      <c r="K35" s="167"/>
      <c r="L35" s="168"/>
    </row>
    <row r="36" spans="1:15" ht="60" x14ac:dyDescent="0.25">
      <c r="A36" s="124" t="s">
        <v>125</v>
      </c>
      <c r="B36" s="62" t="s">
        <v>128</v>
      </c>
      <c r="C36" s="216">
        <v>0.13</v>
      </c>
      <c r="D36" s="217"/>
      <c r="E36" s="193"/>
      <c r="F36" s="194"/>
      <c r="G36" s="89">
        <f t="shared" ref="G36:G38" si="0">+C36*E36</f>
        <v>0</v>
      </c>
      <c r="H36" s="166" t="s">
        <v>27</v>
      </c>
      <c r="I36" s="167"/>
      <c r="J36" s="167"/>
      <c r="K36" s="167"/>
      <c r="L36" s="168"/>
    </row>
    <row r="37" spans="1:15" ht="75" x14ac:dyDescent="0.25">
      <c r="A37" s="124" t="s">
        <v>126</v>
      </c>
      <c r="B37" s="62" t="s">
        <v>129</v>
      </c>
      <c r="C37" s="216">
        <v>0.2</v>
      </c>
      <c r="D37" s="217"/>
      <c r="E37" s="193"/>
      <c r="F37" s="194"/>
      <c r="G37" s="89">
        <f t="shared" si="0"/>
        <v>0</v>
      </c>
      <c r="H37" s="166" t="s">
        <v>27</v>
      </c>
      <c r="I37" s="167"/>
      <c r="J37" s="167"/>
      <c r="K37" s="167"/>
      <c r="L37" s="168"/>
    </row>
    <row r="38" spans="1:15" ht="75" x14ac:dyDescent="0.25">
      <c r="A38" s="124" t="s">
        <v>131</v>
      </c>
      <c r="B38" s="62" t="s">
        <v>130</v>
      </c>
      <c r="C38" s="216">
        <v>0.125</v>
      </c>
      <c r="D38" s="217"/>
      <c r="E38" s="193">
        <f>F31</f>
        <v>3</v>
      </c>
      <c r="F38" s="194"/>
      <c r="G38" s="89">
        <f t="shared" si="0"/>
        <v>0.375</v>
      </c>
      <c r="H38" s="166" t="s">
        <v>27</v>
      </c>
      <c r="I38" s="167"/>
      <c r="J38" s="167"/>
      <c r="K38" s="167"/>
      <c r="L38" s="168"/>
    </row>
    <row r="39" spans="1:15" x14ac:dyDescent="0.25">
      <c r="A39" s="195" t="s">
        <v>132</v>
      </c>
      <c r="B39" s="199" t="s">
        <v>61</v>
      </c>
      <c r="C39" s="201" t="s">
        <v>112</v>
      </c>
      <c r="D39" s="202"/>
      <c r="E39" s="203" t="s">
        <v>82</v>
      </c>
      <c r="F39" s="204"/>
      <c r="G39" s="195" t="s">
        <v>78</v>
      </c>
      <c r="H39" s="160" t="s">
        <v>71</v>
      </c>
      <c r="I39" s="161"/>
      <c r="J39" s="161"/>
      <c r="K39" s="161"/>
      <c r="L39" s="162"/>
    </row>
    <row r="40" spans="1:15" x14ac:dyDescent="0.25">
      <c r="A40" s="196"/>
      <c r="B40" s="200"/>
      <c r="C40" s="201" t="s">
        <v>77</v>
      </c>
      <c r="D40" s="202"/>
      <c r="E40" s="203" t="s">
        <v>71</v>
      </c>
      <c r="F40" s="204"/>
      <c r="G40" s="196"/>
      <c r="H40" s="163"/>
      <c r="I40" s="164"/>
      <c r="J40" s="164"/>
      <c r="K40" s="164"/>
      <c r="L40" s="165"/>
    </row>
    <row r="41" spans="1:15" ht="60" x14ac:dyDescent="0.25">
      <c r="A41" s="124" t="s">
        <v>133</v>
      </c>
      <c r="B41" s="92" t="s">
        <v>153</v>
      </c>
      <c r="C41" s="216">
        <v>2.8</v>
      </c>
      <c r="D41" s="217"/>
      <c r="E41" s="216">
        <f>SUM(E35:F38)</f>
        <v>4</v>
      </c>
      <c r="F41" s="217"/>
      <c r="G41" s="89">
        <f>C41*E41</f>
        <v>11.2</v>
      </c>
      <c r="H41" s="166" t="s">
        <v>3</v>
      </c>
      <c r="I41" s="167"/>
      <c r="J41" s="167"/>
      <c r="K41" s="167"/>
      <c r="L41" s="168"/>
    </row>
    <row r="42" spans="1:15" x14ac:dyDescent="0.25">
      <c r="A42" s="118" t="s">
        <v>86</v>
      </c>
      <c r="B42" s="158" t="s">
        <v>35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O42" s="11"/>
    </row>
    <row r="43" spans="1:15" ht="30" x14ac:dyDescent="0.25">
      <c r="A43" s="191" t="s">
        <v>65</v>
      </c>
      <c r="B43" s="192" t="s">
        <v>61</v>
      </c>
      <c r="C43" s="120" t="s">
        <v>85</v>
      </c>
      <c r="D43" s="120" t="s">
        <v>84</v>
      </c>
      <c r="E43" s="120" t="s">
        <v>83</v>
      </c>
      <c r="F43" s="120" t="s">
        <v>82</v>
      </c>
      <c r="G43" s="120" t="s">
        <v>81</v>
      </c>
      <c r="H43" s="119" t="s">
        <v>80</v>
      </c>
      <c r="I43" s="119" t="s">
        <v>79</v>
      </c>
      <c r="J43" s="159" t="s">
        <v>104</v>
      </c>
      <c r="K43" s="169" t="s">
        <v>78</v>
      </c>
      <c r="L43" s="169" t="s">
        <v>71</v>
      </c>
      <c r="M43" s="19"/>
    </row>
    <row r="44" spans="1:15" x14ac:dyDescent="0.25">
      <c r="A44" s="191"/>
      <c r="B44" s="192"/>
      <c r="C44" s="120" t="s">
        <v>77</v>
      </c>
      <c r="D44" s="120" t="s">
        <v>77</v>
      </c>
      <c r="E44" s="120" t="s">
        <v>77</v>
      </c>
      <c r="F44" s="120" t="s">
        <v>76</v>
      </c>
      <c r="G44" s="120" t="s">
        <v>75</v>
      </c>
      <c r="H44" s="120" t="s">
        <v>74</v>
      </c>
      <c r="I44" s="120" t="s">
        <v>73</v>
      </c>
      <c r="J44" s="159"/>
      <c r="K44" s="169"/>
      <c r="L44" s="169"/>
    </row>
    <row r="45" spans="1:15" x14ac:dyDescent="0.25">
      <c r="A45" s="218" t="s">
        <v>134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20"/>
    </row>
    <row r="46" spans="1:15" ht="60" x14ac:dyDescent="0.25">
      <c r="A46" s="64" t="s">
        <v>34</v>
      </c>
      <c r="B46" s="62" t="s">
        <v>33</v>
      </c>
      <c r="C46" s="89">
        <v>0.14000000000000001</v>
      </c>
      <c r="D46" s="87">
        <f>2*D9</f>
        <v>396</v>
      </c>
      <c r="E46" s="89" t="s">
        <v>120</v>
      </c>
      <c r="F46" s="89" t="s">
        <v>120</v>
      </c>
      <c r="G46" s="89" t="s">
        <v>120</v>
      </c>
      <c r="H46" s="89" t="s">
        <v>120</v>
      </c>
      <c r="I46" s="96" t="s">
        <v>120</v>
      </c>
      <c r="J46" s="96" t="s">
        <v>120</v>
      </c>
      <c r="K46" s="89">
        <f>D46</f>
        <v>396</v>
      </c>
      <c r="L46" s="124" t="s">
        <v>3</v>
      </c>
    </row>
    <row r="47" spans="1:15" ht="60" x14ac:dyDescent="0.25">
      <c r="A47" s="64" t="s">
        <v>32</v>
      </c>
      <c r="B47" s="62" t="s">
        <v>31</v>
      </c>
      <c r="C47" s="89">
        <v>0.3</v>
      </c>
      <c r="D47" s="87">
        <f>D46</f>
        <v>396</v>
      </c>
      <c r="E47" s="89" t="s">
        <v>120</v>
      </c>
      <c r="F47" s="89" t="s">
        <v>120</v>
      </c>
      <c r="G47" s="89" t="s">
        <v>120</v>
      </c>
      <c r="H47" s="89" t="s">
        <v>120</v>
      </c>
      <c r="I47" s="89" t="s">
        <v>120</v>
      </c>
      <c r="J47" s="89" t="s">
        <v>120</v>
      </c>
      <c r="K47" s="89">
        <f>D47</f>
        <v>396</v>
      </c>
      <c r="L47" s="124" t="s">
        <v>3</v>
      </c>
    </row>
    <row r="48" spans="1:15" ht="195" x14ac:dyDescent="0.25">
      <c r="A48" s="64" t="s">
        <v>30</v>
      </c>
      <c r="B48" s="62" t="s">
        <v>151</v>
      </c>
      <c r="C48" s="121">
        <f>C47+C46</f>
        <v>0.44</v>
      </c>
      <c r="D48" s="121">
        <f>D47</f>
        <v>396</v>
      </c>
      <c r="E48" s="121">
        <v>0.15</v>
      </c>
      <c r="F48" s="89" t="s">
        <v>120</v>
      </c>
      <c r="G48" s="89" t="s">
        <v>120</v>
      </c>
      <c r="H48" s="89" t="s">
        <v>120</v>
      </c>
      <c r="I48" s="89" t="s">
        <v>120</v>
      </c>
      <c r="J48" s="89" t="s">
        <v>120</v>
      </c>
      <c r="K48" s="89">
        <f>C48*D48*E48</f>
        <v>26.135999999999999</v>
      </c>
      <c r="L48" s="124" t="s">
        <v>25</v>
      </c>
    </row>
    <row r="49" spans="1:12" ht="60" x14ac:dyDescent="0.25">
      <c r="A49" s="64" t="s">
        <v>29</v>
      </c>
      <c r="B49" s="62" t="s">
        <v>28</v>
      </c>
      <c r="C49" s="121">
        <f>C48</f>
        <v>0.44</v>
      </c>
      <c r="D49" s="121">
        <f>D48</f>
        <v>396</v>
      </c>
      <c r="E49" s="89" t="s">
        <v>120</v>
      </c>
      <c r="F49" s="89" t="s">
        <v>120</v>
      </c>
      <c r="G49" s="89" t="s">
        <v>120</v>
      </c>
      <c r="H49" s="89" t="s">
        <v>120</v>
      </c>
      <c r="I49" s="89" t="s">
        <v>120</v>
      </c>
      <c r="J49" s="89" t="s">
        <v>120</v>
      </c>
      <c r="K49" s="95">
        <f>C49*D49</f>
        <v>174.24</v>
      </c>
      <c r="L49" s="73" t="s">
        <v>27</v>
      </c>
    </row>
    <row r="50" spans="1:12" ht="60" x14ac:dyDescent="0.25">
      <c r="A50" s="64" t="s">
        <v>26</v>
      </c>
      <c r="B50" s="62" t="s">
        <v>135</v>
      </c>
      <c r="C50" s="121"/>
      <c r="D50" s="121"/>
      <c r="E50" s="89"/>
      <c r="F50" s="89"/>
      <c r="G50" s="87">
        <v>5.49</v>
      </c>
      <c r="H50" s="89">
        <f>K48*J50</f>
        <v>32.67</v>
      </c>
      <c r="I50" s="89"/>
      <c r="J50" s="89">
        <v>1.25</v>
      </c>
      <c r="K50" s="95">
        <f>G50*H50</f>
        <v>179.35830000000001</v>
      </c>
      <c r="L50" s="73" t="s">
        <v>136</v>
      </c>
    </row>
    <row r="51" spans="1:12" x14ac:dyDescent="0.25">
      <c r="A51" s="201" t="s">
        <v>137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02"/>
    </row>
    <row r="52" spans="1:12" ht="45" x14ac:dyDescent="0.25">
      <c r="A52" s="74" t="s">
        <v>24</v>
      </c>
      <c r="B52" s="93" t="s">
        <v>9</v>
      </c>
      <c r="C52" s="76" t="s">
        <v>120</v>
      </c>
      <c r="D52" s="86"/>
      <c r="E52" s="76" t="s">
        <v>120</v>
      </c>
      <c r="F52" s="76" t="s">
        <v>120</v>
      </c>
      <c r="G52" s="76" t="s">
        <v>120</v>
      </c>
      <c r="H52" s="76">
        <f>D52*I52</f>
        <v>0</v>
      </c>
      <c r="I52" s="76">
        <v>0.13</v>
      </c>
      <c r="J52" s="76"/>
      <c r="K52" s="76">
        <f>D52</f>
        <v>0</v>
      </c>
      <c r="L52" s="75" t="s">
        <v>3</v>
      </c>
    </row>
    <row r="53" spans="1:12" ht="225" x14ac:dyDescent="0.25">
      <c r="A53" s="74" t="s">
        <v>21</v>
      </c>
      <c r="B53" s="93" t="s">
        <v>154</v>
      </c>
      <c r="C53" s="76">
        <v>0.9</v>
      </c>
      <c r="D53" s="76">
        <f>D52</f>
        <v>0</v>
      </c>
      <c r="E53" s="76">
        <v>1</v>
      </c>
      <c r="F53" s="76" t="s">
        <v>120</v>
      </c>
      <c r="G53" s="76" t="s">
        <v>120</v>
      </c>
      <c r="H53" s="76" t="s">
        <v>120</v>
      </c>
      <c r="I53" s="76" t="s">
        <v>120</v>
      </c>
      <c r="J53" s="76" t="s">
        <v>120</v>
      </c>
      <c r="K53" s="76">
        <f>C53*D53*E53</f>
        <v>0</v>
      </c>
      <c r="L53" s="75" t="s">
        <v>25</v>
      </c>
    </row>
    <row r="54" spans="1:12" ht="75" x14ac:dyDescent="0.25">
      <c r="A54" s="74" t="s">
        <v>18</v>
      </c>
      <c r="B54" s="93" t="s">
        <v>158</v>
      </c>
      <c r="C54" s="76">
        <v>0.9</v>
      </c>
      <c r="D54" s="76">
        <f>D52</f>
        <v>0</v>
      </c>
      <c r="E54" s="76" t="s">
        <v>120</v>
      </c>
      <c r="F54" s="76" t="s">
        <v>120</v>
      </c>
      <c r="G54" s="76" t="s">
        <v>120</v>
      </c>
      <c r="H54" s="76" t="s">
        <v>120</v>
      </c>
      <c r="I54" s="76" t="s">
        <v>120</v>
      </c>
      <c r="J54" s="76" t="s">
        <v>120</v>
      </c>
      <c r="K54" s="76">
        <f>C54*D54</f>
        <v>0</v>
      </c>
      <c r="L54" s="75" t="s">
        <v>25</v>
      </c>
    </row>
    <row r="55" spans="1:12" ht="105" x14ac:dyDescent="0.25">
      <c r="A55" s="64" t="s">
        <v>16</v>
      </c>
      <c r="B55" s="93" t="s">
        <v>159</v>
      </c>
      <c r="C55" s="121">
        <v>0.9</v>
      </c>
      <c r="D55" s="121">
        <f>D53</f>
        <v>0</v>
      </c>
      <c r="E55" s="121">
        <f>E53</f>
        <v>1</v>
      </c>
      <c r="F55" s="89" t="s">
        <v>120</v>
      </c>
      <c r="G55" s="89" t="s">
        <v>120</v>
      </c>
      <c r="H55" s="89" t="s">
        <v>120</v>
      </c>
      <c r="I55" s="89" t="s">
        <v>120</v>
      </c>
      <c r="J55" s="89" t="s">
        <v>120</v>
      </c>
      <c r="K55" s="95">
        <f>K53-H52</f>
        <v>0</v>
      </c>
      <c r="L55" s="73" t="s">
        <v>25</v>
      </c>
    </row>
    <row r="56" spans="1:12" ht="120" x14ac:dyDescent="0.25">
      <c r="A56" s="64" t="s">
        <v>13</v>
      </c>
      <c r="B56" s="93" t="s">
        <v>160</v>
      </c>
      <c r="C56" s="121" t="s">
        <v>120</v>
      </c>
      <c r="D56" s="121">
        <f>D52</f>
        <v>0</v>
      </c>
      <c r="E56" s="121" t="s">
        <v>120</v>
      </c>
      <c r="F56" s="89" t="s">
        <v>120</v>
      </c>
      <c r="G56" s="89" t="s">
        <v>120</v>
      </c>
      <c r="H56" s="89" t="s">
        <v>120</v>
      </c>
      <c r="I56" s="89" t="s">
        <v>120</v>
      </c>
      <c r="J56" s="89" t="s">
        <v>120</v>
      </c>
      <c r="K56" s="95">
        <f>D56</f>
        <v>0</v>
      </c>
      <c r="L56" s="73" t="s">
        <v>3</v>
      </c>
    </row>
    <row r="57" spans="1:12" ht="60" x14ac:dyDescent="0.25">
      <c r="A57" s="64" t="s">
        <v>11</v>
      </c>
      <c r="B57" s="63" t="s">
        <v>161</v>
      </c>
      <c r="C57" s="89" t="s">
        <v>120</v>
      </c>
      <c r="D57" s="89" t="s">
        <v>120</v>
      </c>
      <c r="E57" s="89" t="s">
        <v>120</v>
      </c>
      <c r="F57" s="89" t="s">
        <v>120</v>
      </c>
      <c r="G57" s="87"/>
      <c r="H57" s="89">
        <f>H52</f>
        <v>0</v>
      </c>
      <c r="I57" s="89" t="s">
        <v>120</v>
      </c>
      <c r="J57" s="89">
        <v>1.25</v>
      </c>
      <c r="K57" s="89">
        <f>G57*H57*J57</f>
        <v>0</v>
      </c>
      <c r="L57" s="124" t="s">
        <v>72</v>
      </c>
    </row>
    <row r="58" spans="1:12" ht="45" x14ac:dyDescent="0.25">
      <c r="A58" s="64" t="s">
        <v>8</v>
      </c>
      <c r="B58" s="62" t="s">
        <v>12</v>
      </c>
      <c r="C58" s="89" t="s">
        <v>120</v>
      </c>
      <c r="D58" s="87"/>
      <c r="E58" s="89" t="s">
        <v>120</v>
      </c>
      <c r="F58" s="89" t="s">
        <v>120</v>
      </c>
      <c r="G58" s="97" t="s">
        <v>120</v>
      </c>
      <c r="H58" s="89">
        <f>D58*I58</f>
        <v>0</v>
      </c>
      <c r="I58" s="89">
        <f>3.14*((0.3)^2)</f>
        <v>0.28260000000000002</v>
      </c>
      <c r="J58" s="89" t="s">
        <v>120</v>
      </c>
      <c r="K58" s="89">
        <f>D58</f>
        <v>0</v>
      </c>
      <c r="L58" s="124" t="s">
        <v>3</v>
      </c>
    </row>
    <row r="59" spans="1:12" ht="225" x14ac:dyDescent="0.25">
      <c r="A59" s="64" t="s">
        <v>7</v>
      </c>
      <c r="B59" s="93" t="s">
        <v>155</v>
      </c>
      <c r="C59" s="89">
        <v>1.1499999999999999</v>
      </c>
      <c r="D59" s="121">
        <f>D58</f>
        <v>0</v>
      </c>
      <c r="E59" s="89">
        <f>0.6+0.6</f>
        <v>1.2</v>
      </c>
      <c r="F59" s="89" t="s">
        <v>120</v>
      </c>
      <c r="G59" s="97" t="s">
        <v>120</v>
      </c>
      <c r="H59" s="89" t="s">
        <v>120</v>
      </c>
      <c r="I59" s="89" t="s">
        <v>120</v>
      </c>
      <c r="J59" s="89" t="s">
        <v>120</v>
      </c>
      <c r="K59" s="89">
        <f>C59*D59*E59</f>
        <v>0</v>
      </c>
      <c r="L59" s="124" t="s">
        <v>25</v>
      </c>
    </row>
    <row r="60" spans="1:12" ht="75" x14ac:dyDescent="0.25">
      <c r="A60" s="64" t="s">
        <v>138</v>
      </c>
      <c r="B60" s="93" t="s">
        <v>162</v>
      </c>
      <c r="C60" s="89">
        <f>C59</f>
        <v>1.1499999999999999</v>
      </c>
      <c r="D60" s="121">
        <f>D58</f>
        <v>0</v>
      </c>
      <c r="E60" s="89" t="s">
        <v>120</v>
      </c>
      <c r="F60" s="89" t="s">
        <v>120</v>
      </c>
      <c r="G60" s="97" t="s">
        <v>120</v>
      </c>
      <c r="H60" s="89" t="s">
        <v>120</v>
      </c>
      <c r="I60" s="89" t="s">
        <v>120</v>
      </c>
      <c r="J60" s="89" t="s">
        <v>120</v>
      </c>
      <c r="K60" s="89">
        <f>C60*D60</f>
        <v>0</v>
      </c>
      <c r="L60" s="124" t="s">
        <v>27</v>
      </c>
    </row>
    <row r="61" spans="1:12" ht="120" x14ac:dyDescent="0.25">
      <c r="A61" s="64" t="s">
        <v>139</v>
      </c>
      <c r="B61" s="93" t="s">
        <v>163</v>
      </c>
      <c r="C61" s="89">
        <f>C59</f>
        <v>1.1499999999999999</v>
      </c>
      <c r="D61" s="121">
        <f>D58</f>
        <v>0</v>
      </c>
      <c r="E61" s="89">
        <f>E59</f>
        <v>1.2</v>
      </c>
      <c r="F61" s="89" t="s">
        <v>120</v>
      </c>
      <c r="G61" s="97" t="s">
        <v>120</v>
      </c>
      <c r="H61" s="89" t="s">
        <v>120</v>
      </c>
      <c r="I61" s="89" t="s">
        <v>120</v>
      </c>
      <c r="J61" s="89" t="s">
        <v>120</v>
      </c>
      <c r="K61" s="89">
        <f>(K59)-(H58)</f>
        <v>0</v>
      </c>
      <c r="L61" s="124" t="s">
        <v>25</v>
      </c>
    </row>
    <row r="62" spans="1:12" ht="120" x14ac:dyDescent="0.25">
      <c r="A62" s="64" t="s">
        <v>140</v>
      </c>
      <c r="B62" s="93" t="s">
        <v>164</v>
      </c>
      <c r="C62" s="89" t="s">
        <v>120</v>
      </c>
      <c r="D62" s="121">
        <f>D58</f>
        <v>0</v>
      </c>
      <c r="E62" s="89" t="s">
        <v>120</v>
      </c>
      <c r="F62" s="89" t="s">
        <v>120</v>
      </c>
      <c r="G62" s="97" t="s">
        <v>120</v>
      </c>
      <c r="H62" s="89" t="s">
        <v>120</v>
      </c>
      <c r="I62" s="89" t="s">
        <v>120</v>
      </c>
      <c r="J62" s="89" t="s">
        <v>120</v>
      </c>
      <c r="K62" s="89">
        <f>D62</f>
        <v>0</v>
      </c>
      <c r="L62" s="124" t="s">
        <v>3</v>
      </c>
    </row>
    <row r="63" spans="1:12" ht="60" x14ac:dyDescent="0.25">
      <c r="A63" s="64" t="s">
        <v>141</v>
      </c>
      <c r="B63" s="63" t="s">
        <v>165</v>
      </c>
      <c r="C63" s="89" t="s">
        <v>120</v>
      </c>
      <c r="D63" s="121" t="s">
        <v>120</v>
      </c>
      <c r="E63" s="89" t="s">
        <v>120</v>
      </c>
      <c r="F63" s="89" t="s">
        <v>120</v>
      </c>
      <c r="G63" s="87"/>
      <c r="H63" s="89">
        <f>H58</f>
        <v>0</v>
      </c>
      <c r="I63" s="89" t="s">
        <v>120</v>
      </c>
      <c r="J63" s="89">
        <v>1.25</v>
      </c>
      <c r="K63" s="89">
        <f>G63*H63*J63</f>
        <v>0</v>
      </c>
      <c r="L63" s="124" t="s">
        <v>136</v>
      </c>
    </row>
    <row r="64" spans="1:12" ht="90" x14ac:dyDescent="0.25">
      <c r="A64" s="64" t="s">
        <v>142</v>
      </c>
      <c r="B64" s="62" t="s">
        <v>19</v>
      </c>
      <c r="C64" s="89" t="s">
        <v>120</v>
      </c>
      <c r="D64" s="89" t="s">
        <v>120</v>
      </c>
      <c r="E64" s="89" t="s">
        <v>120</v>
      </c>
      <c r="F64" s="87"/>
      <c r="G64" s="89" t="s">
        <v>120</v>
      </c>
      <c r="H64" s="89" t="s">
        <v>120</v>
      </c>
      <c r="I64" s="89" t="s">
        <v>120</v>
      </c>
      <c r="J64" s="89" t="s">
        <v>120</v>
      </c>
      <c r="K64" s="89">
        <f>F64</f>
        <v>0</v>
      </c>
      <c r="L64" s="124" t="s">
        <v>71</v>
      </c>
    </row>
    <row r="65" spans="1:12" ht="90" x14ac:dyDescent="0.25">
      <c r="A65" s="64" t="s">
        <v>143</v>
      </c>
      <c r="B65" s="62" t="s">
        <v>17</v>
      </c>
      <c r="C65" s="89" t="s">
        <v>120</v>
      </c>
      <c r="D65" s="89" t="s">
        <v>120</v>
      </c>
      <c r="E65" s="89" t="s">
        <v>120</v>
      </c>
      <c r="F65" s="87"/>
      <c r="G65" s="89" t="s">
        <v>120</v>
      </c>
      <c r="H65" s="89" t="s">
        <v>120</v>
      </c>
      <c r="I65" s="89" t="s">
        <v>120</v>
      </c>
      <c r="J65" s="89" t="s">
        <v>120</v>
      </c>
      <c r="K65" s="89">
        <f>F65</f>
        <v>0</v>
      </c>
      <c r="L65" s="124" t="s">
        <v>71</v>
      </c>
    </row>
    <row r="66" spans="1:12" ht="60" x14ac:dyDescent="0.25">
      <c r="A66" s="64" t="s">
        <v>144</v>
      </c>
      <c r="B66" s="62" t="s">
        <v>15</v>
      </c>
      <c r="C66" s="89" t="s">
        <v>120</v>
      </c>
      <c r="D66" s="89" t="s">
        <v>120</v>
      </c>
      <c r="E66" s="89" t="s">
        <v>120</v>
      </c>
      <c r="F66" s="121">
        <f>F65</f>
        <v>0</v>
      </c>
      <c r="G66" s="89" t="s">
        <v>120</v>
      </c>
      <c r="H66" s="89" t="s">
        <v>120</v>
      </c>
      <c r="I66" s="89" t="s">
        <v>120</v>
      </c>
      <c r="J66" s="89" t="s">
        <v>120</v>
      </c>
      <c r="K66" s="89">
        <f>F66</f>
        <v>0</v>
      </c>
      <c r="L66" s="124" t="s">
        <v>71</v>
      </c>
    </row>
  </sheetData>
  <sheetProtection algorithmName="SHA-512" hashValue="LejAUfWZ0Is8KubHV9a4DHjc9bVx3GWQKg/1PgDwMg03CHIE7Oya25w79JjtjRYa5sbliPMhA66ydzWtcxtMAA==" saltValue="R0dEkUro3Mh5Kw5eW61VCQ==" spinCount="100000" sheet="1" objects="1" scenarios="1"/>
  <mergeCells count="87">
    <mergeCell ref="A14:A15"/>
    <mergeCell ref="B14:B15"/>
    <mergeCell ref="H14:H15"/>
    <mergeCell ref="I14:L15"/>
    <mergeCell ref="A1:L1"/>
    <mergeCell ref="A2:L2"/>
    <mergeCell ref="A3:L3"/>
    <mergeCell ref="A5:L5"/>
    <mergeCell ref="B6:L6"/>
    <mergeCell ref="A7:A8"/>
    <mergeCell ref="B7:B8"/>
    <mergeCell ref="I7:I8"/>
    <mergeCell ref="J7:L8"/>
    <mergeCell ref="J9:L9"/>
    <mergeCell ref="J10:L10"/>
    <mergeCell ref="J11:L11"/>
    <mergeCell ref="J12:L12"/>
    <mergeCell ref="B13:L13"/>
    <mergeCell ref="I16:L16"/>
    <mergeCell ref="I17:L17"/>
    <mergeCell ref="I18:L18"/>
    <mergeCell ref="I19:L19"/>
    <mergeCell ref="A20:A21"/>
    <mergeCell ref="B20:B21"/>
    <mergeCell ref="G20:H21"/>
    <mergeCell ref="I20:L21"/>
    <mergeCell ref="A28:A29"/>
    <mergeCell ref="B28:B29"/>
    <mergeCell ref="G28:G29"/>
    <mergeCell ref="H28:L29"/>
    <mergeCell ref="G22:H22"/>
    <mergeCell ref="I22:L22"/>
    <mergeCell ref="B23:L23"/>
    <mergeCell ref="A24:A25"/>
    <mergeCell ref="B24:B25"/>
    <mergeCell ref="C24:D24"/>
    <mergeCell ref="E24:F24"/>
    <mergeCell ref="I24:I25"/>
    <mergeCell ref="J24:L25"/>
    <mergeCell ref="C25:D25"/>
    <mergeCell ref="E25:F25"/>
    <mergeCell ref="C26:D26"/>
    <mergeCell ref="E26:F26"/>
    <mergeCell ref="J26:L26"/>
    <mergeCell ref="B27:L27"/>
    <mergeCell ref="H30:L30"/>
    <mergeCell ref="H31:L31"/>
    <mergeCell ref="H32:L32"/>
    <mergeCell ref="A33:A34"/>
    <mergeCell ref="B33:B34"/>
    <mergeCell ref="C33:D33"/>
    <mergeCell ref="E33:F33"/>
    <mergeCell ref="G33:G34"/>
    <mergeCell ref="H33:L34"/>
    <mergeCell ref="C34:D34"/>
    <mergeCell ref="E34:F34"/>
    <mergeCell ref="C35:D35"/>
    <mergeCell ref="E35:F35"/>
    <mergeCell ref="H35:L35"/>
    <mergeCell ref="C36:D36"/>
    <mergeCell ref="E36:F36"/>
    <mergeCell ref="H36:L36"/>
    <mergeCell ref="H39:L40"/>
    <mergeCell ref="C40:D40"/>
    <mergeCell ref="E40:F40"/>
    <mergeCell ref="C37:D37"/>
    <mergeCell ref="E37:F37"/>
    <mergeCell ref="H37:L37"/>
    <mergeCell ref="C38:D38"/>
    <mergeCell ref="E38:F38"/>
    <mergeCell ref="H38:L38"/>
    <mergeCell ref="A39:A40"/>
    <mergeCell ref="B39:B40"/>
    <mergeCell ref="C39:D39"/>
    <mergeCell ref="E39:F39"/>
    <mergeCell ref="G39:G40"/>
    <mergeCell ref="A45:L45"/>
    <mergeCell ref="A51:L51"/>
    <mergeCell ref="C41:D41"/>
    <mergeCell ref="E41:F41"/>
    <mergeCell ref="H41:L41"/>
    <mergeCell ref="B42:L42"/>
    <mergeCell ref="A43:A44"/>
    <mergeCell ref="B43:B44"/>
    <mergeCell ref="J43:J44"/>
    <mergeCell ref="K43:K44"/>
    <mergeCell ref="L43:L44"/>
  </mergeCells>
  <dataValidations count="1">
    <dataValidation type="decimal" allowBlank="1" showInputMessage="1" showErrorMessage="1" sqref="E10">
      <formula1>0.1</formula1>
      <formula2>0.15</formula2>
    </dataValidation>
  </dataValidations>
  <hyperlinks>
    <hyperlink ref="L49" r:id="rId1" display="m@"/>
  </hyperlinks>
  <pageMargins left="0.51181102362204722" right="0.51181102362204722" top="1.3779527559055118" bottom="1.1811023622047245" header="0.31496062992125984" footer="0.31496062992125984"/>
  <pageSetup paperSize="9" scale="51" orientation="portrait" verticalDpi="360" r:id="rId2"/>
  <headerFooter scaleWithDoc="0">
    <oddHeader>&amp;C&amp;G</oddHeader>
    <oddFooter>&amp;C&amp;G&amp;R&amp;G</oddFooter>
  </headerFooter>
  <legacyDrawing r:id="rId3"/>
  <legacyDrawingHF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Normal="100" zoomScaleSheetLayoutView="100" workbookViewId="0">
      <selection activeCell="A7" sqref="A7:K7"/>
    </sheetView>
  </sheetViews>
  <sheetFormatPr defaultRowHeight="15" x14ac:dyDescent="0.25"/>
  <cols>
    <col min="2" max="2" width="10.5703125" customWidth="1"/>
    <col min="4" max="4" width="12.140625" customWidth="1"/>
    <col min="5" max="5" width="30.5703125" customWidth="1"/>
    <col min="6" max="6" width="6.7109375" customWidth="1"/>
    <col min="7" max="7" width="17.42578125" customWidth="1"/>
    <col min="8" max="8" width="14.42578125" customWidth="1"/>
    <col min="9" max="9" width="11.85546875" customWidth="1"/>
    <col min="10" max="11" width="14.42578125" customWidth="1"/>
  </cols>
  <sheetData>
    <row r="1" spans="1:14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79"/>
    </row>
    <row r="2" spans="1:14" ht="18.75" x14ac:dyDescent="0.25">
      <c r="A2" s="143" t="s">
        <v>167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4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4" ht="18.75" x14ac:dyDescent="0.25">
      <c r="A4" s="17"/>
      <c r="B4" s="122"/>
      <c r="C4" s="122"/>
      <c r="D4" s="122"/>
      <c r="E4" s="122"/>
      <c r="F4" s="122"/>
      <c r="G4" s="122"/>
      <c r="H4" s="122"/>
      <c r="I4" s="137" t="s">
        <v>68</v>
      </c>
      <c r="J4" s="137"/>
      <c r="K4" s="80">
        <v>14.02</v>
      </c>
    </row>
    <row r="5" spans="1:14" x14ac:dyDescent="0.25">
      <c r="A5" s="15" t="s">
        <v>67</v>
      </c>
      <c r="B5" s="14"/>
      <c r="C5" s="14"/>
      <c r="D5" s="14"/>
      <c r="E5" s="14"/>
      <c r="F5" s="14"/>
      <c r="G5" s="14"/>
      <c r="H5" s="13"/>
      <c r="I5" s="137" t="s">
        <v>66</v>
      </c>
      <c r="J5" s="137"/>
      <c r="K5" s="80">
        <v>20.97</v>
      </c>
    </row>
    <row r="6" spans="1:14" x14ac:dyDescent="0.25">
      <c r="A6" s="15"/>
      <c r="B6" s="14"/>
      <c r="C6" s="14"/>
      <c r="D6" s="14"/>
      <c r="E6" s="14"/>
      <c r="F6" s="14"/>
      <c r="G6" s="14"/>
      <c r="H6" s="13"/>
      <c r="I6" s="13"/>
      <c r="J6" s="116"/>
      <c r="K6" s="12"/>
      <c r="N6" s="78"/>
    </row>
    <row r="7" spans="1:14" ht="18.75" x14ac:dyDescent="0.25">
      <c r="A7" s="134" t="s">
        <v>175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11"/>
    </row>
    <row r="8" spans="1:14" ht="51.75" x14ac:dyDescent="0.25">
      <c r="A8" s="115" t="s">
        <v>65</v>
      </c>
      <c r="B8" s="115" t="s">
        <v>64</v>
      </c>
      <c r="C8" s="115" t="s">
        <v>63</v>
      </c>
      <c r="D8" s="10" t="s">
        <v>62</v>
      </c>
      <c r="E8" s="115" t="s">
        <v>61</v>
      </c>
      <c r="F8" s="115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4" ht="21" customHeight="1" x14ac:dyDescent="0.25">
      <c r="A9" s="118">
        <v>1</v>
      </c>
      <c r="B9" s="8"/>
      <c r="C9" s="8"/>
      <c r="D9" s="8"/>
      <c r="E9" s="123" t="s">
        <v>55</v>
      </c>
      <c r="F9" s="6"/>
      <c r="G9" s="6"/>
      <c r="H9" s="25"/>
      <c r="I9" s="25"/>
      <c r="J9" s="53"/>
      <c r="K9" s="53"/>
    </row>
    <row r="10" spans="1:14" ht="30" x14ac:dyDescent="0.25">
      <c r="A10" s="124" t="s">
        <v>54</v>
      </c>
      <c r="B10" s="2">
        <v>72961</v>
      </c>
      <c r="C10" s="2" t="s">
        <v>6</v>
      </c>
      <c r="D10" s="2" t="s">
        <v>5</v>
      </c>
      <c r="E10" s="62" t="s">
        <v>53</v>
      </c>
      <c r="F10" s="124" t="s">
        <v>27</v>
      </c>
      <c r="G10" s="89">
        <f>'[6]MEMORIAL QUANT. CBUQ'!I9</f>
        <v>1170.1199999999999</v>
      </c>
      <c r="H10" s="89">
        <v>1.24</v>
      </c>
      <c r="I10" s="89">
        <f>IF(D10="S",($K$5/100)*H10,($K$4/100)*H10)+H10</f>
        <v>1.5000279999999999</v>
      </c>
      <c r="J10" s="89">
        <f>G10*H10</f>
        <v>1450.9487999999999</v>
      </c>
      <c r="K10" s="89">
        <f>I10*G10</f>
        <v>1755.2127633599998</v>
      </c>
      <c r="M10" s="78"/>
    </row>
    <row r="11" spans="1:14" ht="90" x14ac:dyDescent="0.25">
      <c r="A11" s="124" t="s">
        <v>52</v>
      </c>
      <c r="B11" s="88">
        <v>96387</v>
      </c>
      <c r="C11" s="2" t="s">
        <v>6</v>
      </c>
      <c r="D11" s="2" t="s">
        <v>5</v>
      </c>
      <c r="E11" s="62" t="s">
        <v>51</v>
      </c>
      <c r="F11" s="124" t="s">
        <v>25</v>
      </c>
      <c r="G11" s="89">
        <f>'[6]MEMORIAL QUANT. CBUQ'!I10</f>
        <v>175.51799999999997</v>
      </c>
      <c r="H11" s="89">
        <v>6.52</v>
      </c>
      <c r="I11" s="89">
        <f t="shared" ref="I11:I13" si="0">IF(D11="S",($K$5/100)*H11,($K$4/100)*H11)+H11</f>
        <v>7.887243999999999</v>
      </c>
      <c r="J11" s="89">
        <f t="shared" ref="J11:J13" si="1">G11*H11</f>
        <v>1144.3773599999997</v>
      </c>
      <c r="K11" s="89">
        <f t="shared" ref="K11:K13" si="2">I11*G11</f>
        <v>1384.3532923919995</v>
      </c>
    </row>
    <row r="12" spans="1:14" ht="64.5" customHeight="1" x14ac:dyDescent="0.25">
      <c r="A12" s="124" t="s">
        <v>95</v>
      </c>
      <c r="B12" s="88" t="s">
        <v>97</v>
      </c>
      <c r="C12" s="2" t="s">
        <v>6</v>
      </c>
      <c r="D12" s="2" t="s">
        <v>5</v>
      </c>
      <c r="E12" s="62" t="s">
        <v>98</v>
      </c>
      <c r="F12" s="124" t="s">
        <v>25</v>
      </c>
      <c r="G12" s="89">
        <f>'[6]MEMORIAL QUANT. CBUQ'!I11</f>
        <v>175.51799999999997</v>
      </c>
      <c r="H12" s="89">
        <v>4.4400000000000004</v>
      </c>
      <c r="I12" s="89">
        <f t="shared" si="0"/>
        <v>5.3710680000000002</v>
      </c>
      <c r="J12" s="89">
        <f t="shared" si="1"/>
        <v>779.29991999999993</v>
      </c>
      <c r="K12" s="89">
        <f t="shared" si="2"/>
        <v>942.7191132239999</v>
      </c>
    </row>
    <row r="13" spans="1:14" ht="60" x14ac:dyDescent="0.25">
      <c r="A13" s="124" t="s">
        <v>96</v>
      </c>
      <c r="B13" s="4">
        <v>72838</v>
      </c>
      <c r="C13" s="2" t="s">
        <v>6</v>
      </c>
      <c r="D13" s="2" t="s">
        <v>5</v>
      </c>
      <c r="E13" s="63" t="s">
        <v>109</v>
      </c>
      <c r="F13" s="3" t="s">
        <v>99</v>
      </c>
      <c r="G13" s="89">
        <f>'[6]MEMORIAL QUANT. CBUQ'!I12</f>
        <v>775.08748799999978</v>
      </c>
      <c r="H13" s="89">
        <v>0.85</v>
      </c>
      <c r="I13" s="89">
        <f t="shared" si="0"/>
        <v>1.0282450000000001</v>
      </c>
      <c r="J13" s="89">
        <f t="shared" si="1"/>
        <v>658.82436479999978</v>
      </c>
      <c r="K13" s="89">
        <f t="shared" si="2"/>
        <v>796.97983409855988</v>
      </c>
    </row>
    <row r="14" spans="1:14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4">
        <f>SUM(J10:J13)</f>
        <v>4033.4504447999993</v>
      </c>
      <c r="K14" s="54">
        <f>SUM(K10:K13)</f>
        <v>4879.265003074559</v>
      </c>
    </row>
    <row r="15" spans="1:14" ht="33" customHeight="1" x14ac:dyDescent="0.25">
      <c r="A15" s="118">
        <v>2</v>
      </c>
      <c r="B15" s="8"/>
      <c r="C15" s="8"/>
      <c r="D15" s="8"/>
      <c r="E15" s="123" t="s">
        <v>50</v>
      </c>
      <c r="F15" s="6"/>
      <c r="G15" s="6"/>
      <c r="H15" s="25"/>
      <c r="I15" s="25"/>
      <c r="J15" s="53"/>
      <c r="K15" s="53"/>
    </row>
    <row r="16" spans="1:14" ht="30" x14ac:dyDescent="0.25">
      <c r="A16" s="5" t="s">
        <v>49</v>
      </c>
      <c r="B16" s="4">
        <v>96401</v>
      </c>
      <c r="C16" s="4" t="s">
        <v>6</v>
      </c>
      <c r="D16" s="4" t="s">
        <v>5</v>
      </c>
      <c r="E16" s="63" t="s">
        <v>100</v>
      </c>
      <c r="F16" s="3" t="s">
        <v>27</v>
      </c>
      <c r="G16" s="26">
        <f>'[6]MEMORIAL QUANT. CBUQ'!H16</f>
        <v>995</v>
      </c>
      <c r="H16" s="26">
        <v>4.29</v>
      </c>
      <c r="I16" s="89">
        <f>IF(D16="S",($K$5/100)*H16,($K$4/100)*H16)+H16</f>
        <v>5.1896129999999996</v>
      </c>
      <c r="J16" s="26">
        <f>G16*H16</f>
        <v>4268.55</v>
      </c>
      <c r="K16" s="89">
        <f>I16*G16</f>
        <v>5163.6649349999998</v>
      </c>
    </row>
    <row r="17" spans="1:11" ht="84" customHeight="1" x14ac:dyDescent="0.25">
      <c r="A17" s="5" t="s">
        <v>48</v>
      </c>
      <c r="B17" s="4">
        <v>72840</v>
      </c>
      <c r="C17" s="4" t="s">
        <v>6</v>
      </c>
      <c r="D17" s="4" t="s">
        <v>5</v>
      </c>
      <c r="E17" s="63" t="s">
        <v>145</v>
      </c>
      <c r="F17" s="3" t="s">
        <v>99</v>
      </c>
      <c r="G17" s="26">
        <f>'[6]MEMORIAL QUANT. CBUQ'!H17</f>
        <v>85.967999999999989</v>
      </c>
      <c r="H17" s="26">
        <v>0.56999999999999995</v>
      </c>
      <c r="I17" s="89">
        <f t="shared" ref="I17:I20" si="3">IF(D17="S",($K$5/100)*H17,($K$4/100)*H17)+H17</f>
        <v>0.68952899999999995</v>
      </c>
      <c r="J17" s="26">
        <f>G17*H17</f>
        <v>49.00175999999999</v>
      </c>
      <c r="K17" s="89">
        <f>I17*G17</f>
        <v>59.27742907199999</v>
      </c>
    </row>
    <row r="18" spans="1:11" ht="75" x14ac:dyDescent="0.25">
      <c r="A18" s="124" t="s">
        <v>47</v>
      </c>
      <c r="B18" s="2">
        <v>95996</v>
      </c>
      <c r="C18" s="2" t="s">
        <v>6</v>
      </c>
      <c r="D18" s="2" t="s">
        <v>5</v>
      </c>
      <c r="E18" s="62" t="s">
        <v>46</v>
      </c>
      <c r="F18" s="124" t="s">
        <v>25</v>
      </c>
      <c r="G18" s="89">
        <f>'[6]MEMORIAL QUANT. CBUQ'!H18</f>
        <v>49.75</v>
      </c>
      <c r="H18" s="89">
        <v>643.61</v>
      </c>
      <c r="I18" s="89">
        <f t="shared" si="3"/>
        <v>778.575017</v>
      </c>
      <c r="J18" s="26">
        <f>G18*H18</f>
        <v>32019.5975</v>
      </c>
      <c r="K18" s="89">
        <f>I18*G18</f>
        <v>38734.107095749998</v>
      </c>
    </row>
    <row r="19" spans="1:11" ht="60" x14ac:dyDescent="0.25">
      <c r="A19" s="124" t="s">
        <v>45</v>
      </c>
      <c r="B19" s="4">
        <v>95303</v>
      </c>
      <c r="C19" s="4" t="s">
        <v>6</v>
      </c>
      <c r="D19" s="4" t="s">
        <v>5</v>
      </c>
      <c r="E19" s="63" t="s">
        <v>44</v>
      </c>
      <c r="F19" s="3" t="s">
        <v>22</v>
      </c>
      <c r="G19" s="89">
        <f>'[6]MEMORIAL QUANT. CBUQ'!H19</f>
        <v>3582</v>
      </c>
      <c r="H19" s="89">
        <v>0.96</v>
      </c>
      <c r="I19" s="89">
        <f t="shared" si="3"/>
        <v>1.1613119999999999</v>
      </c>
      <c r="J19" s="26">
        <f>G19*H19</f>
        <v>3438.72</v>
      </c>
      <c r="K19" s="89">
        <f>I19*G19</f>
        <v>4159.8195839999998</v>
      </c>
    </row>
    <row r="20" spans="1:11" ht="45" x14ac:dyDescent="0.25">
      <c r="A20" s="124" t="s">
        <v>43</v>
      </c>
      <c r="B20" s="2">
        <v>94963</v>
      </c>
      <c r="C20" s="2" t="s">
        <v>6</v>
      </c>
      <c r="D20" s="2" t="s">
        <v>5</v>
      </c>
      <c r="E20" s="62" t="s">
        <v>146</v>
      </c>
      <c r="F20" s="124" t="s">
        <v>25</v>
      </c>
      <c r="G20" s="89">
        <f>'[6]MEMORIAL QUANT. CBUQ'!G22:H22</f>
        <v>0.42336000000000001</v>
      </c>
      <c r="H20" s="27">
        <v>345.06</v>
      </c>
      <c r="I20" s="89">
        <f t="shared" si="3"/>
        <v>417.419082</v>
      </c>
      <c r="J20" s="26">
        <f>G20*H20</f>
        <v>146.08460160000001</v>
      </c>
      <c r="K20" s="89">
        <f>I20*G20</f>
        <v>176.71854255552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4">
        <f>SUM(J16:J20)</f>
        <v>39921.953861599999</v>
      </c>
      <c r="K21" s="54">
        <f>SUM(K16:K20)</f>
        <v>48293.587586377515</v>
      </c>
    </row>
    <row r="22" spans="1:11" ht="15" customHeight="1" x14ac:dyDescent="0.25">
      <c r="A22" s="118">
        <v>3</v>
      </c>
      <c r="B22" s="8"/>
      <c r="C22" s="8"/>
      <c r="D22" s="8"/>
      <c r="E22" s="123" t="s">
        <v>42</v>
      </c>
      <c r="F22" s="6"/>
      <c r="G22" s="6"/>
      <c r="H22" s="25"/>
      <c r="I22" s="25"/>
      <c r="J22" s="53"/>
      <c r="K22" s="53"/>
    </row>
    <row r="23" spans="1:11" ht="105" x14ac:dyDescent="0.25">
      <c r="A23" s="124" t="s">
        <v>41</v>
      </c>
      <c r="B23" s="2">
        <v>94996</v>
      </c>
      <c r="C23" s="2" t="s">
        <v>6</v>
      </c>
      <c r="D23" s="2" t="s">
        <v>5</v>
      </c>
      <c r="E23" s="62" t="s">
        <v>113</v>
      </c>
      <c r="F23" s="124" t="s">
        <v>27</v>
      </c>
      <c r="G23" s="89">
        <f>'[6]MEMORIAL QUANT. CBUQ'!I26</f>
        <v>12.24</v>
      </c>
      <c r="H23" s="89">
        <v>83.62</v>
      </c>
      <c r="I23" s="89">
        <f t="shared" ref="I23" si="4">IF(D23="S",($K$5/100)*H23,($K$4/100)*H23)+H23</f>
        <v>101.155114</v>
      </c>
      <c r="J23" s="89">
        <f>G23*H23</f>
        <v>1023.5088000000001</v>
      </c>
      <c r="K23" s="89">
        <f>G23*I23</f>
        <v>1238.13859536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4">
        <f>J23</f>
        <v>1023.5088000000001</v>
      </c>
      <c r="K24" s="54">
        <f>K23</f>
        <v>1238.13859536</v>
      </c>
    </row>
    <row r="25" spans="1:11" ht="21" customHeight="1" x14ac:dyDescent="0.25">
      <c r="A25" s="118">
        <v>4</v>
      </c>
      <c r="B25" s="123"/>
      <c r="C25" s="123"/>
      <c r="D25" s="123"/>
      <c r="E25" s="123" t="s">
        <v>40</v>
      </c>
      <c r="F25" s="6"/>
      <c r="G25" s="6"/>
      <c r="H25" s="25"/>
      <c r="I25" s="25"/>
      <c r="J25" s="53"/>
      <c r="K25" s="53"/>
    </row>
    <row r="26" spans="1:11" ht="75" x14ac:dyDescent="0.25">
      <c r="A26" s="124" t="s">
        <v>39</v>
      </c>
      <c r="B26" s="2">
        <v>72947</v>
      </c>
      <c r="C26" s="2" t="s">
        <v>6</v>
      </c>
      <c r="D26" s="2" t="s">
        <v>5</v>
      </c>
      <c r="E26" s="62" t="s">
        <v>147</v>
      </c>
      <c r="F26" s="124" t="s">
        <v>27</v>
      </c>
      <c r="G26" s="89">
        <f>SUM('[6]MEMORIAL QUANT. CBUQ'!G30:G31)</f>
        <v>86.16</v>
      </c>
      <c r="H26" s="89">
        <v>24.63</v>
      </c>
      <c r="I26" s="89">
        <f t="shared" ref="I26:I29" si="5">IF(D26="S",($K$5/100)*H26,($K$4/100)*H26)+H26</f>
        <v>29.794910999999999</v>
      </c>
      <c r="J26" s="89">
        <f>G26*H26</f>
        <v>2122.1207999999997</v>
      </c>
      <c r="K26" s="89">
        <f>I26*G26</f>
        <v>2567.1295317599997</v>
      </c>
    </row>
    <row r="27" spans="1:11" ht="45" x14ac:dyDescent="0.25">
      <c r="A27" s="124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'[6]MEMORIAL QUANT. CBUQ'!G32</f>
        <v>17.999999999999996</v>
      </c>
      <c r="H27" s="91">
        <v>6.67</v>
      </c>
      <c r="I27" s="89">
        <f t="shared" si="5"/>
        <v>7.6051339999999996</v>
      </c>
      <c r="J27" s="91">
        <v>0</v>
      </c>
      <c r="K27" s="91">
        <v>0</v>
      </c>
    </row>
    <row r="28" spans="1:11" ht="30" x14ac:dyDescent="0.25">
      <c r="A28" s="124" t="s">
        <v>37</v>
      </c>
      <c r="B28" s="2">
        <v>34723</v>
      </c>
      <c r="C28" s="2" t="s">
        <v>6</v>
      </c>
      <c r="D28" s="2" t="s">
        <v>10</v>
      </c>
      <c r="E28" s="62" t="s">
        <v>36</v>
      </c>
      <c r="F28" s="124" t="s">
        <v>27</v>
      </c>
      <c r="G28" s="89">
        <f>SUM('[6]MEMORIAL QUANT. CBUQ'!G35:G38)</f>
        <v>0.67500000000000004</v>
      </c>
      <c r="H28" s="89">
        <v>519.75</v>
      </c>
      <c r="I28" s="89">
        <f t="shared" si="5"/>
        <v>592.61895000000004</v>
      </c>
      <c r="J28" s="89">
        <f>G28*H28</f>
        <v>350.83125000000001</v>
      </c>
      <c r="K28" s="89">
        <f>I28*G28</f>
        <v>400.01779125000007</v>
      </c>
    </row>
    <row r="29" spans="1:11" ht="60" x14ac:dyDescent="0.25">
      <c r="A29" s="124" t="s">
        <v>132</v>
      </c>
      <c r="B29" s="2">
        <v>21013</v>
      </c>
      <c r="C29" s="2" t="s">
        <v>6</v>
      </c>
      <c r="D29" s="2" t="s">
        <v>10</v>
      </c>
      <c r="E29" s="92" t="s">
        <v>153</v>
      </c>
      <c r="F29" s="124" t="s">
        <v>3</v>
      </c>
      <c r="G29" s="89">
        <f>'[6]MEMORIAL QUANT. CBUQ'!G41</f>
        <v>11.2</v>
      </c>
      <c r="H29" s="89">
        <v>33.31</v>
      </c>
      <c r="I29" s="89">
        <f t="shared" si="5"/>
        <v>37.980062000000004</v>
      </c>
      <c r="J29" s="89">
        <f>G29*H29</f>
        <v>373.072</v>
      </c>
      <c r="K29" s="89">
        <f>G29*I29</f>
        <v>425.37669440000002</v>
      </c>
    </row>
    <row r="30" spans="1:1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4">
        <f>SUM(J26:J29)</f>
        <v>2846.02405</v>
      </c>
      <c r="K30" s="54">
        <f>SUM(K26:K29)</f>
        <v>3392.5240174099999</v>
      </c>
    </row>
    <row r="31" spans="1:11" ht="15.75" customHeight="1" x14ac:dyDescent="0.25">
      <c r="A31" s="118">
        <v>5</v>
      </c>
      <c r="B31" s="8"/>
      <c r="C31" s="8"/>
      <c r="D31" s="8"/>
      <c r="E31" s="123" t="s">
        <v>35</v>
      </c>
      <c r="F31" s="6"/>
      <c r="G31" s="6"/>
      <c r="H31" s="25"/>
      <c r="I31" s="25"/>
      <c r="J31" s="53"/>
      <c r="K31" s="53"/>
    </row>
    <row r="32" spans="1:11" ht="60" x14ac:dyDescent="0.25">
      <c r="A32" s="5" t="s">
        <v>34</v>
      </c>
      <c r="B32" s="2">
        <v>94265</v>
      </c>
      <c r="C32" s="2" t="s">
        <v>6</v>
      </c>
      <c r="D32" s="4" t="s">
        <v>5</v>
      </c>
      <c r="E32" s="62" t="s">
        <v>33</v>
      </c>
      <c r="F32" s="26" t="s">
        <v>3</v>
      </c>
      <c r="G32" s="26">
        <f>'[6]MEMORIAL QUANT. CBUQ'!K46</f>
        <v>398</v>
      </c>
      <c r="H32" s="26">
        <v>31.39</v>
      </c>
      <c r="I32" s="89">
        <f t="shared" ref="I32:I51" si="6">IF(D32="S",($K$5/100)*H32,($K$4/100)*H32)+H32</f>
        <v>37.972482999999997</v>
      </c>
      <c r="J32" s="26">
        <f t="shared" ref="J32:J51" si="7">G32*H32</f>
        <v>12493.22</v>
      </c>
      <c r="K32" s="89">
        <f t="shared" ref="K32:K51" si="8">I32*G32</f>
        <v>15113.048233999998</v>
      </c>
    </row>
    <row r="33" spans="1:11" ht="60" x14ac:dyDescent="0.25">
      <c r="A33" s="124" t="s">
        <v>32</v>
      </c>
      <c r="B33" s="2">
        <v>94281</v>
      </c>
      <c r="C33" s="2" t="s">
        <v>6</v>
      </c>
      <c r="D33" s="2" t="s">
        <v>5</v>
      </c>
      <c r="E33" s="62" t="s">
        <v>31</v>
      </c>
      <c r="F33" s="89" t="s">
        <v>3</v>
      </c>
      <c r="G33" s="89">
        <f>'[6]MEMORIAL QUANT. CBUQ'!K47</f>
        <v>398</v>
      </c>
      <c r="H33" s="89">
        <v>37.49</v>
      </c>
      <c r="I33" s="89">
        <f t="shared" si="6"/>
        <v>45.351652999999999</v>
      </c>
      <c r="J33" s="26">
        <f t="shared" si="7"/>
        <v>14921.02</v>
      </c>
      <c r="K33" s="89">
        <f t="shared" si="8"/>
        <v>18049.957893999999</v>
      </c>
    </row>
    <row r="34" spans="1:11" ht="165" x14ac:dyDescent="0.25">
      <c r="A34" s="124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89" t="s">
        <v>25</v>
      </c>
      <c r="G34" s="89">
        <f>'[6]MEMORIAL QUANT. CBUQ'!K48</f>
        <v>26.268000000000001</v>
      </c>
      <c r="H34" s="89">
        <v>11.93</v>
      </c>
      <c r="I34" s="89">
        <f t="shared" si="6"/>
        <v>14.431721</v>
      </c>
      <c r="J34" s="26">
        <f t="shared" si="7"/>
        <v>313.37724000000003</v>
      </c>
      <c r="K34" s="89">
        <f t="shared" si="8"/>
        <v>379.09244722800003</v>
      </c>
    </row>
    <row r="35" spans="1:11" ht="60" x14ac:dyDescent="0.25">
      <c r="A35" s="124" t="s">
        <v>29</v>
      </c>
      <c r="B35" s="2">
        <v>94097</v>
      </c>
      <c r="C35" s="2" t="s">
        <v>6</v>
      </c>
      <c r="D35" s="2" t="s">
        <v>5</v>
      </c>
      <c r="E35" s="62" t="s">
        <v>28</v>
      </c>
      <c r="F35" s="89" t="s">
        <v>27</v>
      </c>
      <c r="G35" s="89">
        <f>'[6]MEMORIAL QUANT. CBUQ'!K49</f>
        <v>175.12</v>
      </c>
      <c r="H35" s="89">
        <v>4.5999999999999996</v>
      </c>
      <c r="I35" s="89">
        <f t="shared" si="6"/>
        <v>5.5646199999999997</v>
      </c>
      <c r="J35" s="26">
        <f t="shared" si="7"/>
        <v>805.55199999999991</v>
      </c>
      <c r="K35" s="89">
        <f t="shared" si="8"/>
        <v>974.47625440000002</v>
      </c>
    </row>
    <row r="36" spans="1:11" ht="45" x14ac:dyDescent="0.25">
      <c r="A36" s="124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89" t="s">
        <v>136</v>
      </c>
      <c r="G36" s="89">
        <f>'[6]MEMORIAL QUANT. CBUQ'!K50</f>
        <v>180.26415</v>
      </c>
      <c r="H36" s="89">
        <v>1.76</v>
      </c>
      <c r="I36" s="89">
        <f t="shared" si="6"/>
        <v>2.1290719999999999</v>
      </c>
      <c r="J36" s="26">
        <f t="shared" si="7"/>
        <v>317.264904</v>
      </c>
      <c r="K36" s="89">
        <f t="shared" ref="K36:K48" si="9">G36*I36</f>
        <v>383.79535436879996</v>
      </c>
    </row>
    <row r="37" spans="1:11" ht="30" x14ac:dyDescent="0.25">
      <c r="A37" s="124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89" t="s">
        <v>3</v>
      </c>
      <c r="G37" s="89">
        <f>'[6]MEMORIAL QUANT. CBUQ'!K52</f>
        <v>0</v>
      </c>
      <c r="H37" s="89">
        <v>51.95</v>
      </c>
      <c r="I37" s="89">
        <f t="shared" si="6"/>
        <v>59.23339</v>
      </c>
      <c r="J37" s="26">
        <f t="shared" si="7"/>
        <v>0</v>
      </c>
      <c r="K37" s="89">
        <f t="shared" si="9"/>
        <v>0</v>
      </c>
    </row>
    <row r="38" spans="1:11" ht="165" x14ac:dyDescent="0.25">
      <c r="A38" s="124" t="s">
        <v>21</v>
      </c>
      <c r="B38" s="2">
        <v>90106</v>
      </c>
      <c r="C38" s="2" t="s">
        <v>6</v>
      </c>
      <c r="D38" s="2" t="s">
        <v>5</v>
      </c>
      <c r="E38" s="62" t="s">
        <v>156</v>
      </c>
      <c r="F38" s="89" t="s">
        <v>25</v>
      </c>
      <c r="G38" s="89">
        <f>'[6]MEMORIAL QUANT. CBUQ'!K53</f>
        <v>0</v>
      </c>
      <c r="H38" s="89">
        <v>10.220000000000001</v>
      </c>
      <c r="I38" s="89">
        <f t="shared" si="6"/>
        <v>12.363134000000001</v>
      </c>
      <c r="J38" s="26">
        <f t="shared" si="7"/>
        <v>0</v>
      </c>
      <c r="K38" s="89">
        <f t="shared" si="9"/>
        <v>0</v>
      </c>
    </row>
    <row r="39" spans="1:11" ht="60" x14ac:dyDescent="0.25">
      <c r="A39" s="124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89" t="s">
        <v>25</v>
      </c>
      <c r="G39" s="89">
        <f>'[6]MEMORIAL QUANT. CBUQ'!K54</f>
        <v>0</v>
      </c>
      <c r="H39" s="89">
        <v>4.5999999999999996</v>
      </c>
      <c r="I39" s="89">
        <f t="shared" si="6"/>
        <v>5.5646199999999997</v>
      </c>
      <c r="J39" s="26">
        <f t="shared" si="7"/>
        <v>0</v>
      </c>
      <c r="K39" s="89">
        <f t="shared" si="9"/>
        <v>0</v>
      </c>
    </row>
    <row r="40" spans="1:11" ht="99" customHeight="1" x14ac:dyDescent="0.25">
      <c r="A40" s="124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89" t="s">
        <v>25</v>
      </c>
      <c r="G40" s="89">
        <f>'[6]MEMORIAL QUANT. CBUQ'!K55</f>
        <v>0</v>
      </c>
      <c r="H40" s="89">
        <v>19.600000000000001</v>
      </c>
      <c r="I40" s="89">
        <f t="shared" si="6"/>
        <v>23.710120000000003</v>
      </c>
      <c r="J40" s="26">
        <f t="shared" si="7"/>
        <v>0</v>
      </c>
      <c r="K40" s="89">
        <f t="shared" si="9"/>
        <v>0</v>
      </c>
    </row>
    <row r="41" spans="1:11" ht="95.25" customHeight="1" x14ac:dyDescent="0.25">
      <c r="A41" s="124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89" t="s">
        <v>3</v>
      </c>
      <c r="G41" s="89">
        <f>'[6]MEMORIAL QUANT. CBUQ'!K56</f>
        <v>0</v>
      </c>
      <c r="H41" s="89">
        <v>37.54</v>
      </c>
      <c r="I41" s="89">
        <f t="shared" si="6"/>
        <v>45.412137999999999</v>
      </c>
      <c r="J41" s="26">
        <f t="shared" si="7"/>
        <v>0</v>
      </c>
      <c r="K41" s="89">
        <f t="shared" si="9"/>
        <v>0</v>
      </c>
    </row>
    <row r="42" spans="1:11" ht="45" x14ac:dyDescent="0.25">
      <c r="A42" s="124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26" t="s">
        <v>22</v>
      </c>
      <c r="G42" s="89">
        <f>'[6]MEMORIAL QUANT. CBUQ'!K57</f>
        <v>0</v>
      </c>
      <c r="H42" s="89">
        <v>1.76</v>
      </c>
      <c r="I42" s="89">
        <f t="shared" si="6"/>
        <v>2.1290719999999999</v>
      </c>
      <c r="J42" s="26">
        <f t="shared" si="7"/>
        <v>0</v>
      </c>
      <c r="K42" s="89">
        <f t="shared" si="9"/>
        <v>0</v>
      </c>
    </row>
    <row r="43" spans="1:11" ht="30" x14ac:dyDescent="0.25">
      <c r="A43" s="124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89" t="s">
        <v>3</v>
      </c>
      <c r="G43" s="89">
        <f>'[6]MEMORIAL QUANT. CBUQ'!K58</f>
        <v>0</v>
      </c>
      <c r="H43" s="89">
        <v>104.87</v>
      </c>
      <c r="I43" s="89">
        <f t="shared" si="6"/>
        <v>119.57277400000001</v>
      </c>
      <c r="J43" s="26">
        <f t="shared" si="7"/>
        <v>0</v>
      </c>
      <c r="K43" s="89">
        <f t="shared" si="9"/>
        <v>0</v>
      </c>
    </row>
    <row r="44" spans="1:11" ht="165" x14ac:dyDescent="0.25">
      <c r="A44" s="124" t="s">
        <v>7</v>
      </c>
      <c r="B44" s="2">
        <v>90106</v>
      </c>
      <c r="C44" s="2" t="s">
        <v>6</v>
      </c>
      <c r="D44" s="2" t="s">
        <v>5</v>
      </c>
      <c r="E44" s="63" t="s">
        <v>157</v>
      </c>
      <c r="F44" s="26" t="s">
        <v>25</v>
      </c>
      <c r="G44" s="89">
        <f>'[6]MEMORIAL QUANT. CBUQ'!K59</f>
        <v>0</v>
      </c>
      <c r="H44" s="89">
        <v>10.220000000000001</v>
      </c>
      <c r="I44" s="89">
        <f t="shared" si="6"/>
        <v>12.363134000000001</v>
      </c>
      <c r="J44" s="26">
        <f t="shared" si="7"/>
        <v>0</v>
      </c>
      <c r="K44" s="89">
        <f t="shared" si="9"/>
        <v>0</v>
      </c>
    </row>
    <row r="45" spans="1:11" ht="89.25" customHeight="1" x14ac:dyDescent="0.25">
      <c r="A45" s="124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89" t="s">
        <v>25</v>
      </c>
      <c r="G45" s="89">
        <f>'[6]MEMORIAL QUANT. CBUQ'!K60</f>
        <v>0</v>
      </c>
      <c r="H45" s="89">
        <v>4.5999999999999996</v>
      </c>
      <c r="I45" s="89">
        <f t="shared" si="6"/>
        <v>5.5646199999999997</v>
      </c>
      <c r="J45" s="26">
        <f t="shared" si="7"/>
        <v>0</v>
      </c>
      <c r="K45" s="89">
        <f t="shared" si="9"/>
        <v>0</v>
      </c>
    </row>
    <row r="46" spans="1:11" ht="89.25" customHeight="1" x14ac:dyDescent="0.25">
      <c r="A46" s="124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89" t="s">
        <v>25</v>
      </c>
      <c r="G46" s="89">
        <f>'[6]MEMORIAL QUANT. CBUQ'!K61</f>
        <v>0</v>
      </c>
      <c r="H46" s="89">
        <v>19.600000000000001</v>
      </c>
      <c r="I46" s="89">
        <f t="shared" si="6"/>
        <v>23.710120000000003</v>
      </c>
      <c r="J46" s="26">
        <f t="shared" si="7"/>
        <v>0</v>
      </c>
      <c r="K46" s="89">
        <f t="shared" si="9"/>
        <v>0</v>
      </c>
    </row>
    <row r="47" spans="1:11" ht="89.25" customHeight="1" x14ac:dyDescent="0.25">
      <c r="A47" s="124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89" t="s">
        <v>3</v>
      </c>
      <c r="G47" s="89">
        <f>'[6]MEMORIAL QUANT. CBUQ'!K62</f>
        <v>0</v>
      </c>
      <c r="H47" s="89">
        <v>54.41</v>
      </c>
      <c r="I47" s="89">
        <f t="shared" si="6"/>
        <v>65.819776999999988</v>
      </c>
      <c r="J47" s="26">
        <f t="shared" si="7"/>
        <v>0</v>
      </c>
      <c r="K47" s="89">
        <f t="shared" si="9"/>
        <v>0</v>
      </c>
    </row>
    <row r="48" spans="1:11" ht="45" x14ac:dyDescent="0.25">
      <c r="A48" s="124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26" t="s">
        <v>22</v>
      </c>
      <c r="G48" s="89">
        <f>'[6]MEMORIAL QUANT. CBUQ'!K63</f>
        <v>0</v>
      </c>
      <c r="H48" s="89">
        <v>1.76</v>
      </c>
      <c r="I48" s="89">
        <f t="shared" si="6"/>
        <v>2.1290719999999999</v>
      </c>
      <c r="J48" s="26">
        <f t="shared" si="7"/>
        <v>0</v>
      </c>
      <c r="K48" s="89">
        <f t="shared" si="9"/>
        <v>0</v>
      </c>
    </row>
    <row r="49" spans="1:11" ht="75" x14ac:dyDescent="0.25">
      <c r="A49" s="124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89" t="s">
        <v>14</v>
      </c>
      <c r="G49" s="89">
        <f>'[6]MEMORIAL QUANT. CBUQ'!K64</f>
        <v>0</v>
      </c>
      <c r="H49" s="89">
        <v>694.56</v>
      </c>
      <c r="I49" s="89">
        <f t="shared" si="6"/>
        <v>840.20923199999993</v>
      </c>
      <c r="J49" s="26">
        <f t="shared" si="7"/>
        <v>0</v>
      </c>
      <c r="K49" s="89">
        <f t="shared" si="8"/>
        <v>0</v>
      </c>
    </row>
    <row r="50" spans="1:11" ht="75" x14ac:dyDescent="0.25">
      <c r="A50" s="124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89" t="s">
        <v>14</v>
      </c>
      <c r="G50" s="89">
        <f>'[6]MEMORIAL QUANT. CBUQ'!K65</f>
        <v>0</v>
      </c>
      <c r="H50" s="89">
        <v>332.61</v>
      </c>
      <c r="I50" s="89">
        <f t="shared" si="6"/>
        <v>402.358317</v>
      </c>
      <c r="J50" s="26">
        <f t="shared" si="7"/>
        <v>0</v>
      </c>
      <c r="K50" s="89">
        <f t="shared" si="8"/>
        <v>0</v>
      </c>
    </row>
    <row r="51" spans="1:11" ht="60" x14ac:dyDescent="0.25">
      <c r="A51" s="124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89" t="s">
        <v>14</v>
      </c>
      <c r="G51" s="89">
        <f>'[6]MEMORIAL QUANT. CBUQ'!K66</f>
        <v>0</v>
      </c>
      <c r="H51" s="89">
        <v>431.62</v>
      </c>
      <c r="I51" s="89">
        <f t="shared" si="6"/>
        <v>492.13312400000001</v>
      </c>
      <c r="J51" s="26">
        <f t="shared" si="7"/>
        <v>0</v>
      </c>
      <c r="K51" s="89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4">
        <f>SUM(J32:J51)</f>
        <v>28850.434143999999</v>
      </c>
      <c r="K52" s="54">
        <f>SUM(K32:K51)</f>
        <v>34900.370183996791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15"/>
      <c r="J53" s="138">
        <f>J14+J21+J24+J30+J52</f>
        <v>76675.371300400002</v>
      </c>
      <c r="K53" s="139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15"/>
      <c r="J54" s="138">
        <f>K14+K21+K24+K30+K52</f>
        <v>92703.88538621887</v>
      </c>
      <c r="K54" s="139"/>
    </row>
  </sheetData>
  <sheetProtection algorithmName="SHA-512" hashValue="YpLgvlKCQBV/uqMe9pA/KLto8SuvTTnKcDPk0YlVoS5sCghtc+o7hFwkx/v4YJnKfDksa+GVIwZX+GA9Z76GLA==" saltValue="Ztlqnw09Y7YhWnrEjriVOg==" spinCount="100000" sheet="1" objects="1" scenarios="1"/>
  <autoFilter ref="A8:K54"/>
  <mergeCells count="15">
    <mergeCell ref="A7:K7"/>
    <mergeCell ref="A1:J1"/>
    <mergeCell ref="A2:K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zoomScale="115" zoomScaleNormal="100" zoomScaleSheetLayoutView="115" workbookViewId="0">
      <selection activeCell="N54" sqref="N54"/>
    </sheetView>
  </sheetViews>
  <sheetFormatPr defaultRowHeight="15" x14ac:dyDescent="0.25"/>
  <cols>
    <col min="1" max="1" width="9.140625" style="30"/>
    <col min="2" max="2" width="10.5703125" style="30" customWidth="1"/>
    <col min="3" max="3" width="9.140625" style="30"/>
    <col min="4" max="4" width="12.140625" style="30" customWidth="1"/>
    <col min="5" max="5" width="30.5703125" style="30" customWidth="1"/>
    <col min="6" max="6" width="6.7109375" style="30" customWidth="1"/>
    <col min="7" max="7" width="17.42578125" style="30" customWidth="1"/>
    <col min="8" max="8" width="14.42578125" style="30" customWidth="1"/>
    <col min="9" max="9" width="11.85546875" style="30" customWidth="1"/>
    <col min="10" max="11" width="14.42578125" style="30" customWidth="1"/>
    <col min="12" max="16384" width="9.140625" style="30"/>
  </cols>
  <sheetData>
    <row r="1" spans="1:13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113"/>
    </row>
    <row r="2" spans="1:13" ht="18.75" x14ac:dyDescent="0.25">
      <c r="A2" s="143" t="str">
        <f>'[6]CBUQ NÃO DESONERADA'!A2:K2</f>
        <v>PREFEITURA MUNICIPAL DE OURÉM</v>
      </c>
      <c r="B2" s="144"/>
      <c r="C2" s="144"/>
      <c r="D2" s="144"/>
      <c r="E2" s="144"/>
      <c r="F2" s="144"/>
      <c r="G2" s="144"/>
      <c r="H2" s="144"/>
      <c r="I2" s="144"/>
      <c r="J2" s="144"/>
      <c r="K2" s="117"/>
    </row>
    <row r="3" spans="1:13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3" ht="18.75" x14ac:dyDescent="0.25">
      <c r="A4" s="17"/>
      <c r="B4" s="122"/>
      <c r="C4" s="122"/>
      <c r="D4" s="122"/>
      <c r="E4" s="122"/>
      <c r="F4" s="122"/>
      <c r="G4" s="122"/>
      <c r="H4" s="122"/>
      <c r="I4" s="137" t="s">
        <v>68</v>
      </c>
      <c r="J4" s="137"/>
      <c r="K4" s="114">
        <v>14.02</v>
      </c>
    </row>
    <row r="5" spans="1:13" x14ac:dyDescent="0.25">
      <c r="A5" s="15" t="s">
        <v>105</v>
      </c>
      <c r="B5" s="14"/>
      <c r="C5" s="14"/>
      <c r="D5" s="14"/>
      <c r="E5" s="14"/>
      <c r="F5" s="14"/>
      <c r="G5" s="14"/>
      <c r="H5" s="37"/>
      <c r="I5" s="137" t="s">
        <v>66</v>
      </c>
      <c r="J5" s="137"/>
      <c r="K5" s="114">
        <v>27.03</v>
      </c>
    </row>
    <row r="6" spans="1:13" x14ac:dyDescent="0.25">
      <c r="A6" s="15"/>
      <c r="B6" s="14"/>
      <c r="C6" s="14"/>
      <c r="D6" s="14"/>
      <c r="E6" s="14"/>
      <c r="F6" s="14"/>
      <c r="G6" s="14"/>
      <c r="H6" s="37"/>
      <c r="I6" s="37"/>
      <c r="J6" s="116"/>
      <c r="K6" s="12"/>
    </row>
    <row r="7" spans="1:13" ht="18.75" x14ac:dyDescent="0.25">
      <c r="A7" s="134" t="str">
        <f>'[6]CBUQ NÃO DESONERADA'!A7:K7</f>
        <v>RUA F (Trecho: Entre Tv. 4 e coordenada  1°31'59.96"S  47° 6'14.38"O)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40"/>
    </row>
    <row r="8" spans="1:13" ht="51.75" x14ac:dyDescent="0.25">
      <c r="A8" s="115" t="s">
        <v>65</v>
      </c>
      <c r="B8" s="115" t="s">
        <v>64</v>
      </c>
      <c r="C8" s="115" t="s">
        <v>63</v>
      </c>
      <c r="D8" s="10" t="s">
        <v>62</v>
      </c>
      <c r="E8" s="115" t="s">
        <v>61</v>
      </c>
      <c r="F8" s="115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3" ht="21" customHeight="1" x14ac:dyDescent="0.25">
      <c r="A9" s="118">
        <v>1</v>
      </c>
      <c r="B9" s="41"/>
      <c r="C9" s="41"/>
      <c r="D9" s="41"/>
      <c r="E9" s="123" t="s">
        <v>55</v>
      </c>
      <c r="F9" s="42"/>
      <c r="G9" s="42"/>
      <c r="H9" s="43"/>
      <c r="I9" s="43"/>
      <c r="J9" s="55"/>
      <c r="K9" s="55"/>
    </row>
    <row r="10" spans="1:13" ht="30" x14ac:dyDescent="0.25">
      <c r="A10" s="44" t="s">
        <v>54</v>
      </c>
      <c r="B10" s="45">
        <v>72961</v>
      </c>
      <c r="C10" s="45" t="s">
        <v>6</v>
      </c>
      <c r="D10" s="45" t="s">
        <v>5</v>
      </c>
      <c r="E10" s="84" t="s">
        <v>53</v>
      </c>
      <c r="F10" s="44" t="s">
        <v>27</v>
      </c>
      <c r="G10" s="89">
        <f>'[6]MEMORIAL QUANT. CBUQ'!I9</f>
        <v>1170.1199999999999</v>
      </c>
      <c r="H10" s="46">
        <v>1.2</v>
      </c>
      <c r="I10" s="46">
        <f>IF(D10="S",($K$5/100)*H10,($K$4/100)*H10)+H10</f>
        <v>1.5243599999999999</v>
      </c>
      <c r="J10" s="56">
        <f>G10*H10</f>
        <v>1404.1439999999998</v>
      </c>
      <c r="K10" s="56">
        <f>I10*G10</f>
        <v>1783.6841231999997</v>
      </c>
    </row>
    <row r="11" spans="1:13" ht="90" x14ac:dyDescent="0.25">
      <c r="A11" s="44" t="s">
        <v>52</v>
      </c>
      <c r="B11" s="88">
        <v>96387</v>
      </c>
      <c r="C11" s="45" t="s">
        <v>6</v>
      </c>
      <c r="D11" s="45" t="s">
        <v>5</v>
      </c>
      <c r="E11" s="84" t="s">
        <v>51</v>
      </c>
      <c r="F11" s="44" t="s">
        <v>25</v>
      </c>
      <c r="G11" s="89">
        <f>'[6]MEMORIAL QUANT. CBUQ'!I10</f>
        <v>175.51799999999997</v>
      </c>
      <c r="H11" s="46">
        <v>6.23</v>
      </c>
      <c r="I11" s="46">
        <f t="shared" ref="I11:I13" si="0">IF(D11="S",($K$5/100)*H11,($K$4/100)*H11)+H11</f>
        <v>7.9139690000000007</v>
      </c>
      <c r="J11" s="56">
        <f t="shared" ref="J11:J13" si="1">G11*H11</f>
        <v>1093.47714</v>
      </c>
      <c r="K11" s="56">
        <f t="shared" ref="K11:K13" si="2">I11*G11</f>
        <v>1389.0440109419999</v>
      </c>
    </row>
    <row r="12" spans="1:13" ht="60" x14ac:dyDescent="0.25">
      <c r="A12" s="44" t="s">
        <v>95</v>
      </c>
      <c r="B12" s="88" t="s">
        <v>97</v>
      </c>
      <c r="C12" s="45" t="s">
        <v>6</v>
      </c>
      <c r="D12" s="45" t="s">
        <v>5</v>
      </c>
      <c r="E12" s="84" t="s">
        <v>98</v>
      </c>
      <c r="F12" s="44" t="s">
        <v>25</v>
      </c>
      <c r="G12" s="89">
        <f>'[6]MEMORIAL QUANT. CBUQ'!I11</f>
        <v>175.51799999999997</v>
      </c>
      <c r="H12" s="46">
        <v>4.33</v>
      </c>
      <c r="I12" s="46">
        <f t="shared" si="0"/>
        <v>5.5003989999999998</v>
      </c>
      <c r="J12" s="56">
        <f t="shared" si="1"/>
        <v>759.99293999999986</v>
      </c>
      <c r="K12" s="56">
        <f t="shared" si="2"/>
        <v>965.41903168199985</v>
      </c>
    </row>
    <row r="13" spans="1:13" ht="60" x14ac:dyDescent="0.25">
      <c r="A13" s="44" t="s">
        <v>96</v>
      </c>
      <c r="B13" s="48">
        <v>72838</v>
      </c>
      <c r="C13" s="45" t="s">
        <v>6</v>
      </c>
      <c r="D13" s="45" t="s">
        <v>5</v>
      </c>
      <c r="E13" s="63" t="s">
        <v>109</v>
      </c>
      <c r="F13" s="47" t="s">
        <v>99</v>
      </c>
      <c r="G13" s="89">
        <f>'[6]MEMORIAL QUANT. CBUQ'!I12</f>
        <v>775.08748799999978</v>
      </c>
      <c r="H13" s="46">
        <v>0.83</v>
      </c>
      <c r="I13" s="46">
        <f t="shared" si="0"/>
        <v>1.054349</v>
      </c>
      <c r="J13" s="56">
        <f t="shared" si="1"/>
        <v>643.32261503999973</v>
      </c>
      <c r="K13" s="56">
        <f t="shared" si="2"/>
        <v>817.2127178853118</v>
      </c>
    </row>
    <row r="14" spans="1:13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6">
        <f>SUM(J10:J13)</f>
        <v>3900.936695039999</v>
      </c>
      <c r="K14" s="56">
        <f>SUM(K10:K13)</f>
        <v>4955.3598837093105</v>
      </c>
    </row>
    <row r="15" spans="1:13" ht="33" customHeight="1" x14ac:dyDescent="0.25">
      <c r="A15" s="118">
        <v>2</v>
      </c>
      <c r="B15" s="41"/>
      <c r="C15" s="41"/>
      <c r="D15" s="41"/>
      <c r="E15" s="123" t="s">
        <v>50</v>
      </c>
      <c r="F15" s="42"/>
      <c r="G15" s="42"/>
      <c r="H15" s="43"/>
      <c r="I15" s="43"/>
      <c r="J15" s="55"/>
      <c r="K15" s="55"/>
    </row>
    <row r="16" spans="1:13" ht="30" x14ac:dyDescent="0.25">
      <c r="A16" s="47" t="s">
        <v>49</v>
      </c>
      <c r="B16" s="48">
        <v>96401</v>
      </c>
      <c r="C16" s="48" t="s">
        <v>6</v>
      </c>
      <c r="D16" s="48" t="s">
        <v>5</v>
      </c>
      <c r="E16" s="85" t="s">
        <v>100</v>
      </c>
      <c r="F16" s="47" t="s">
        <v>27</v>
      </c>
      <c r="G16" s="26">
        <f>'[6]MEMORIAL QUANT. CBUQ'!H16</f>
        <v>995</v>
      </c>
      <c r="H16" s="49">
        <v>4.28</v>
      </c>
      <c r="I16" s="46">
        <f t="shared" ref="I16:I20" si="3">IF(D16="S",($K$5/100)*H16,($K$4/100)*H16)+H16</f>
        <v>5.4368840000000001</v>
      </c>
      <c r="J16" s="57">
        <f>G16*H16</f>
        <v>4258.6000000000004</v>
      </c>
      <c r="K16" s="56">
        <f>I16*G16</f>
        <v>5409.6995800000004</v>
      </c>
    </row>
    <row r="17" spans="1:11" ht="75" x14ac:dyDescent="0.25">
      <c r="A17" s="47" t="s">
        <v>48</v>
      </c>
      <c r="B17" s="48">
        <v>72840</v>
      </c>
      <c r="C17" s="48" t="s">
        <v>6</v>
      </c>
      <c r="D17" s="48" t="s">
        <v>5</v>
      </c>
      <c r="E17" s="63" t="s">
        <v>145</v>
      </c>
      <c r="F17" s="47" t="s">
        <v>99</v>
      </c>
      <c r="G17" s="26">
        <f>'[6]MEMORIAL QUANT. CBUQ'!H17</f>
        <v>85.967999999999989</v>
      </c>
      <c r="H17" s="49">
        <v>0.56000000000000005</v>
      </c>
      <c r="I17" s="46">
        <f t="shared" si="3"/>
        <v>0.711368</v>
      </c>
      <c r="J17" s="57">
        <f>G17*H17</f>
        <v>48.14208</v>
      </c>
      <c r="K17" s="56">
        <f>I17*G17</f>
        <v>61.154884223999993</v>
      </c>
    </row>
    <row r="18" spans="1:11" ht="75" x14ac:dyDescent="0.25">
      <c r="A18" s="44" t="s">
        <v>47</v>
      </c>
      <c r="B18" s="45">
        <v>95996</v>
      </c>
      <c r="C18" s="45" t="s">
        <v>6</v>
      </c>
      <c r="D18" s="45" t="s">
        <v>5</v>
      </c>
      <c r="E18" s="84" t="s">
        <v>46</v>
      </c>
      <c r="F18" s="44" t="s">
        <v>25</v>
      </c>
      <c r="G18" s="89">
        <f>'[6]MEMORIAL QUANT. CBUQ'!H18</f>
        <v>49.75</v>
      </c>
      <c r="H18" s="46">
        <v>641.91</v>
      </c>
      <c r="I18" s="46">
        <f t="shared" si="3"/>
        <v>815.418273</v>
      </c>
      <c r="J18" s="57">
        <f>G18*H18</f>
        <v>31935.022499999999</v>
      </c>
      <c r="K18" s="56">
        <f>I18*G18</f>
        <v>40567.059081749998</v>
      </c>
    </row>
    <row r="19" spans="1:11" ht="60" x14ac:dyDescent="0.25">
      <c r="A19" s="44" t="s">
        <v>45</v>
      </c>
      <c r="B19" s="48">
        <v>95303</v>
      </c>
      <c r="C19" s="48" t="s">
        <v>6</v>
      </c>
      <c r="D19" s="48" t="s">
        <v>5</v>
      </c>
      <c r="E19" s="85" t="s">
        <v>44</v>
      </c>
      <c r="F19" s="47" t="s">
        <v>22</v>
      </c>
      <c r="G19" s="89">
        <f>'[6]MEMORIAL QUANT. CBUQ'!H19</f>
        <v>3582</v>
      </c>
      <c r="H19" s="46">
        <v>0.95</v>
      </c>
      <c r="I19" s="46">
        <f t="shared" si="3"/>
        <v>1.206785</v>
      </c>
      <c r="J19" s="57">
        <f>G19*H19</f>
        <v>3402.8999999999996</v>
      </c>
      <c r="K19" s="56">
        <f>I19*G19</f>
        <v>4322.7038700000003</v>
      </c>
    </row>
    <row r="20" spans="1:11" ht="45" x14ac:dyDescent="0.25">
      <c r="A20" s="44" t="s">
        <v>43</v>
      </c>
      <c r="B20" s="45">
        <v>94963</v>
      </c>
      <c r="C20" s="45" t="s">
        <v>6</v>
      </c>
      <c r="D20" s="45" t="s">
        <v>5</v>
      </c>
      <c r="E20" s="93" t="s">
        <v>146</v>
      </c>
      <c r="F20" s="44" t="s">
        <v>25</v>
      </c>
      <c r="G20" s="89">
        <f>'[6]MEMORIAL QUANT. CBUQ'!G22:H22</f>
        <v>0.42336000000000001</v>
      </c>
      <c r="H20" s="50">
        <v>339.24</v>
      </c>
      <c r="I20" s="46">
        <f t="shared" si="3"/>
        <v>430.93657200000001</v>
      </c>
      <c r="J20" s="57">
        <f>G20*H20</f>
        <v>143.6206464</v>
      </c>
      <c r="K20" s="56">
        <f>I20*G20</f>
        <v>182.44130712192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6">
        <f>SUM(J16:J20)</f>
        <v>39788.285226400003</v>
      </c>
      <c r="K21" s="56">
        <f>SUM(K16:K20)</f>
        <v>50543.058723095914</v>
      </c>
    </row>
    <row r="22" spans="1:11" ht="15" customHeight="1" x14ac:dyDescent="0.25">
      <c r="A22" s="118">
        <v>3</v>
      </c>
      <c r="B22" s="41"/>
      <c r="C22" s="41"/>
      <c r="D22" s="41"/>
      <c r="E22" s="123" t="s">
        <v>42</v>
      </c>
      <c r="F22" s="42"/>
      <c r="G22" s="42"/>
      <c r="H22" s="43"/>
      <c r="I22" s="43"/>
      <c r="J22" s="55"/>
      <c r="K22" s="55"/>
    </row>
    <row r="23" spans="1:11" ht="105" x14ac:dyDescent="0.25">
      <c r="A23" s="44" t="s">
        <v>41</v>
      </c>
      <c r="B23" s="45">
        <v>94996</v>
      </c>
      <c r="C23" s="45" t="s">
        <v>6</v>
      </c>
      <c r="D23" s="45" t="s">
        <v>5</v>
      </c>
      <c r="E23" s="62" t="s">
        <v>113</v>
      </c>
      <c r="F23" s="44" t="s">
        <v>27</v>
      </c>
      <c r="G23" s="89">
        <f>'[6]MEMORIAL QUANT. CBUQ'!I26</f>
        <v>12.24</v>
      </c>
      <c r="H23" s="46">
        <v>80.97</v>
      </c>
      <c r="I23" s="46">
        <f t="shared" ref="I23" si="4">IF(D23="S",($K$5/100)*H23,($K$4/100)*H23)+H23</f>
        <v>102.856191</v>
      </c>
      <c r="J23" s="56">
        <f>G23*H23</f>
        <v>991.07280000000003</v>
      </c>
      <c r="K23" s="56">
        <f>G23*I23</f>
        <v>1258.95977784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6">
        <f>J23</f>
        <v>991.07280000000003</v>
      </c>
      <c r="K24" s="56">
        <f>K23</f>
        <v>1258.95977784</v>
      </c>
    </row>
    <row r="25" spans="1:11" ht="21" customHeight="1" x14ac:dyDescent="0.25">
      <c r="A25" s="118">
        <v>4</v>
      </c>
      <c r="B25" s="123"/>
      <c r="C25" s="123"/>
      <c r="D25" s="123"/>
      <c r="E25" s="123" t="s">
        <v>40</v>
      </c>
      <c r="F25" s="42"/>
      <c r="G25" s="42"/>
      <c r="H25" s="43"/>
      <c r="I25" s="43"/>
      <c r="J25" s="55"/>
      <c r="K25" s="55"/>
    </row>
    <row r="26" spans="1:11" ht="75" x14ac:dyDescent="0.25">
      <c r="A26" s="44" t="s">
        <v>39</v>
      </c>
      <c r="B26" s="45">
        <v>72947</v>
      </c>
      <c r="C26" s="45" t="s">
        <v>6</v>
      </c>
      <c r="D26" s="45" t="s">
        <v>5</v>
      </c>
      <c r="E26" s="62" t="s">
        <v>147</v>
      </c>
      <c r="F26" s="44" t="s">
        <v>27</v>
      </c>
      <c r="G26" s="89">
        <f>SUM('[6]MEMORIAL QUANT. CBUQ'!G30:G31)</f>
        <v>86.16</v>
      </c>
      <c r="H26" s="46">
        <v>24.57</v>
      </c>
      <c r="I26" s="46">
        <f t="shared" ref="I26:I29" si="5">IF(D26="S",($K$5/100)*H26,($K$4/100)*H26)+H26</f>
        <v>31.211271</v>
      </c>
      <c r="J26" s="56">
        <f>G26*H26</f>
        <v>2116.9512</v>
      </c>
      <c r="K26" s="56">
        <f>I26*G26</f>
        <v>2689.1631093599999</v>
      </c>
    </row>
    <row r="27" spans="1:11" ht="45" x14ac:dyDescent="0.25">
      <c r="A27" s="124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'[6]MEMORIAL QUANT. CBUQ'!G32</f>
        <v>17.999999999999996</v>
      </c>
      <c r="H27" s="46">
        <v>6.67</v>
      </c>
      <c r="I27" s="46">
        <f t="shared" si="5"/>
        <v>7.6051339999999996</v>
      </c>
      <c r="J27" s="56">
        <f>G27*H27</f>
        <v>120.05999999999997</v>
      </c>
      <c r="K27" s="56">
        <f>I27*G27</f>
        <v>136.89241199999998</v>
      </c>
    </row>
    <row r="28" spans="1:11" ht="30" x14ac:dyDescent="0.25">
      <c r="A28" s="44" t="s">
        <v>37</v>
      </c>
      <c r="B28" s="45">
        <v>34723</v>
      </c>
      <c r="C28" s="45" t="s">
        <v>6</v>
      </c>
      <c r="D28" s="45" t="s">
        <v>10</v>
      </c>
      <c r="E28" s="84" t="s">
        <v>36</v>
      </c>
      <c r="F28" s="44" t="s">
        <v>27</v>
      </c>
      <c r="G28" s="89">
        <f>SUM('[6]MEMORIAL QUANT. CBUQ'!G35:G38)</f>
        <v>0.67500000000000004</v>
      </c>
      <c r="H28" s="46">
        <v>519.75</v>
      </c>
      <c r="I28" s="46">
        <f t="shared" si="5"/>
        <v>592.61895000000004</v>
      </c>
      <c r="J28" s="56">
        <f>G28*H28</f>
        <v>350.83125000000001</v>
      </c>
      <c r="K28" s="56">
        <f>I28*G28</f>
        <v>400.01779125000007</v>
      </c>
    </row>
    <row r="29" spans="1:11" ht="60" x14ac:dyDescent="0.25">
      <c r="A29" s="65" t="s">
        <v>132</v>
      </c>
      <c r="B29" s="45">
        <v>21013</v>
      </c>
      <c r="C29" s="67" t="s">
        <v>6</v>
      </c>
      <c r="D29" s="67" t="s">
        <v>10</v>
      </c>
      <c r="E29" s="92" t="s">
        <v>153</v>
      </c>
      <c r="F29" s="65" t="s">
        <v>3</v>
      </c>
      <c r="G29" s="89">
        <f>'[6]MEMORIAL QUANT. CBUQ'!G41</f>
        <v>11.2</v>
      </c>
      <c r="H29" s="46">
        <v>33.31</v>
      </c>
      <c r="I29" s="46">
        <f t="shared" si="5"/>
        <v>37.980062000000004</v>
      </c>
      <c r="J29" s="56">
        <f>G29*H29</f>
        <v>373.072</v>
      </c>
      <c r="K29" s="56">
        <f>G29*I29</f>
        <v>425.37669440000002</v>
      </c>
    </row>
    <row r="30" spans="1:11" ht="15.75" customHeight="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6">
        <f>SUM(J26:J29)</f>
        <v>2960.9144500000002</v>
      </c>
      <c r="K30" s="56">
        <f>SUM(K26:K29)</f>
        <v>3651.4500070100003</v>
      </c>
    </row>
    <row r="31" spans="1:11" x14ac:dyDescent="0.25">
      <c r="A31" s="118">
        <v>5</v>
      </c>
      <c r="B31" s="41"/>
      <c r="C31" s="41"/>
      <c r="D31" s="41"/>
      <c r="E31" s="123" t="s">
        <v>35</v>
      </c>
      <c r="F31" s="42"/>
      <c r="G31" s="42"/>
      <c r="H31" s="43"/>
      <c r="I31" s="43"/>
      <c r="J31" s="55"/>
      <c r="K31" s="55"/>
    </row>
    <row r="32" spans="1:11" ht="60" x14ac:dyDescent="0.25">
      <c r="A32" s="47" t="s">
        <v>34</v>
      </c>
      <c r="B32" s="45">
        <v>94265</v>
      </c>
      <c r="C32" s="45" t="s">
        <v>6</v>
      </c>
      <c r="D32" s="48" t="s">
        <v>5</v>
      </c>
      <c r="E32" s="84" t="s">
        <v>33</v>
      </c>
      <c r="F32" s="47" t="s">
        <v>3</v>
      </c>
      <c r="G32" s="26">
        <f>'[6]MEMORIAL QUANT. CBUQ'!K46</f>
        <v>398</v>
      </c>
      <c r="H32" s="49">
        <v>30.08</v>
      </c>
      <c r="I32" s="46">
        <f t="shared" ref="I32:I51" si="6">IF(D32="S",($K$5/100)*H32,($K$4/100)*H32)+H32</f>
        <v>38.210623999999996</v>
      </c>
      <c r="J32" s="57">
        <f t="shared" ref="J32:J51" si="7">G32*H32</f>
        <v>11971.84</v>
      </c>
      <c r="K32" s="56">
        <f t="shared" ref="K32:K51" si="8">I32*G32</f>
        <v>15207.828351999999</v>
      </c>
    </row>
    <row r="33" spans="1:11" ht="60" x14ac:dyDescent="0.25">
      <c r="A33" s="44" t="s">
        <v>32</v>
      </c>
      <c r="B33" s="45">
        <v>94281</v>
      </c>
      <c r="C33" s="45" t="s">
        <v>6</v>
      </c>
      <c r="D33" s="45" t="s">
        <v>5</v>
      </c>
      <c r="E33" s="84" t="s">
        <v>31</v>
      </c>
      <c r="F33" s="44" t="s">
        <v>3</v>
      </c>
      <c r="G33" s="89">
        <f>'[6]MEMORIAL QUANT. CBUQ'!K47</f>
        <v>398</v>
      </c>
      <c r="H33" s="46">
        <v>35.81</v>
      </c>
      <c r="I33" s="46">
        <f t="shared" si="6"/>
        <v>45.489443000000001</v>
      </c>
      <c r="J33" s="57">
        <f t="shared" si="7"/>
        <v>14252.380000000001</v>
      </c>
      <c r="K33" s="56">
        <f t="shared" si="8"/>
        <v>18104.798314</v>
      </c>
    </row>
    <row r="34" spans="1:11" ht="165" x14ac:dyDescent="0.25">
      <c r="A34" s="124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44" t="s">
        <v>25</v>
      </c>
      <c r="G34" s="89">
        <f>'[6]MEMORIAL QUANT. CBUQ'!K48</f>
        <v>26.268000000000001</v>
      </c>
      <c r="H34" s="46">
        <v>11.38</v>
      </c>
      <c r="I34" s="46">
        <f t="shared" si="6"/>
        <v>14.456014000000001</v>
      </c>
      <c r="J34" s="57">
        <f t="shared" si="7"/>
        <v>298.92984000000001</v>
      </c>
      <c r="K34" s="56">
        <f t="shared" si="8"/>
        <v>379.73057575200005</v>
      </c>
    </row>
    <row r="35" spans="1:11" ht="60" x14ac:dyDescent="0.25">
      <c r="A35" s="44" t="s">
        <v>29</v>
      </c>
      <c r="B35" s="45">
        <v>94097</v>
      </c>
      <c r="C35" s="45" t="s">
        <v>6</v>
      </c>
      <c r="D35" s="45" t="s">
        <v>5</v>
      </c>
      <c r="E35" s="84" t="s">
        <v>28</v>
      </c>
      <c r="F35" s="44" t="s">
        <v>27</v>
      </c>
      <c r="G35" s="89">
        <f>'[6]MEMORIAL QUANT. CBUQ'!K49</f>
        <v>175.12</v>
      </c>
      <c r="H35" s="46">
        <v>4.1500000000000004</v>
      </c>
      <c r="I35" s="46">
        <f t="shared" si="6"/>
        <v>5.2717450000000001</v>
      </c>
      <c r="J35" s="57">
        <f t="shared" si="7"/>
        <v>726.74800000000005</v>
      </c>
      <c r="K35" s="56">
        <f t="shared" si="8"/>
        <v>923.1879844</v>
      </c>
    </row>
    <row r="36" spans="1:11" ht="45" x14ac:dyDescent="0.25">
      <c r="A36" s="65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124" t="s">
        <v>136</v>
      </c>
      <c r="G36" s="89">
        <f>'[6]MEMORIAL QUANT. CBUQ'!K50</f>
        <v>180.26415</v>
      </c>
      <c r="H36" s="46">
        <v>1.74</v>
      </c>
      <c r="I36" s="46">
        <f t="shared" si="6"/>
        <v>2.2103220000000001</v>
      </c>
      <c r="J36" s="57">
        <f t="shared" si="7"/>
        <v>313.65962100000002</v>
      </c>
      <c r="K36" s="56">
        <f t="shared" si="8"/>
        <v>398.44181655630001</v>
      </c>
    </row>
    <row r="37" spans="1:11" ht="30" x14ac:dyDescent="0.25">
      <c r="A37" s="124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124" t="s">
        <v>3</v>
      </c>
      <c r="G37" s="89">
        <f>'[6]MEMORIAL QUANT. CBUQ'!K52</f>
        <v>0</v>
      </c>
      <c r="H37" s="46">
        <v>51.95</v>
      </c>
      <c r="I37" s="46">
        <f t="shared" si="6"/>
        <v>59.23339</v>
      </c>
      <c r="J37" s="57">
        <f t="shared" si="7"/>
        <v>0</v>
      </c>
      <c r="K37" s="56">
        <f t="shared" si="8"/>
        <v>0</v>
      </c>
    </row>
    <row r="38" spans="1:11" ht="165" x14ac:dyDescent="0.25">
      <c r="A38" s="124" t="s">
        <v>21</v>
      </c>
      <c r="B38" s="2">
        <v>90106</v>
      </c>
      <c r="C38" s="2" t="s">
        <v>6</v>
      </c>
      <c r="D38" s="2" t="s">
        <v>5</v>
      </c>
      <c r="E38" s="62" t="s">
        <v>152</v>
      </c>
      <c r="F38" s="124" t="s">
        <v>25</v>
      </c>
      <c r="G38" s="89">
        <f>'[6]MEMORIAL QUANT. CBUQ'!K53</f>
        <v>0</v>
      </c>
      <c r="H38" s="91">
        <v>9.73</v>
      </c>
      <c r="I38" s="46">
        <f t="shared" si="6"/>
        <v>12.360019000000001</v>
      </c>
      <c r="J38" s="57">
        <f t="shared" si="7"/>
        <v>0</v>
      </c>
      <c r="K38" s="56">
        <f t="shared" si="8"/>
        <v>0</v>
      </c>
    </row>
    <row r="39" spans="1:11" ht="60" x14ac:dyDescent="0.25">
      <c r="A39" s="124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124" t="s">
        <v>25</v>
      </c>
      <c r="G39" s="89">
        <f>'[6]MEMORIAL QUANT. CBUQ'!K54</f>
        <v>0</v>
      </c>
      <c r="H39" s="46">
        <v>4.1500000000000004</v>
      </c>
      <c r="I39" s="46">
        <f t="shared" si="6"/>
        <v>5.2717450000000001</v>
      </c>
      <c r="J39" s="57">
        <f t="shared" si="7"/>
        <v>0</v>
      </c>
      <c r="K39" s="56">
        <f t="shared" si="8"/>
        <v>0</v>
      </c>
    </row>
    <row r="40" spans="1:11" ht="90" x14ac:dyDescent="0.25">
      <c r="A40" s="124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124" t="s">
        <v>25</v>
      </c>
      <c r="G40" s="89">
        <f>'[6]MEMORIAL QUANT. CBUQ'!K55</f>
        <v>0</v>
      </c>
      <c r="H40" s="46">
        <v>18.149999999999999</v>
      </c>
      <c r="I40" s="46">
        <f t="shared" si="6"/>
        <v>23.055944999999998</v>
      </c>
      <c r="J40" s="57">
        <f t="shared" si="7"/>
        <v>0</v>
      </c>
      <c r="K40" s="56">
        <f t="shared" si="8"/>
        <v>0</v>
      </c>
    </row>
    <row r="41" spans="1:11" ht="90" x14ac:dyDescent="0.25">
      <c r="A41" s="124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124" t="s">
        <v>3</v>
      </c>
      <c r="G41" s="89">
        <f>'[6]MEMORIAL QUANT. CBUQ'!K56</f>
        <v>0</v>
      </c>
      <c r="H41" s="46">
        <v>35.08</v>
      </c>
      <c r="I41" s="46">
        <f t="shared" si="6"/>
        <v>44.562123999999997</v>
      </c>
      <c r="J41" s="57">
        <f t="shared" si="7"/>
        <v>0</v>
      </c>
      <c r="K41" s="56">
        <f t="shared" si="8"/>
        <v>0</v>
      </c>
    </row>
    <row r="42" spans="1:11" ht="45" x14ac:dyDescent="0.25">
      <c r="A42" s="124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3" t="s">
        <v>22</v>
      </c>
      <c r="G42" s="89">
        <f>'[6]MEMORIAL QUANT. CBUQ'!K57</f>
        <v>0</v>
      </c>
      <c r="H42" s="46">
        <v>1.74</v>
      </c>
      <c r="I42" s="46">
        <f t="shared" si="6"/>
        <v>2.2103220000000001</v>
      </c>
      <c r="J42" s="57">
        <f t="shared" si="7"/>
        <v>0</v>
      </c>
      <c r="K42" s="56">
        <f t="shared" si="8"/>
        <v>0</v>
      </c>
    </row>
    <row r="43" spans="1:11" ht="30" x14ac:dyDescent="0.25">
      <c r="A43" s="124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124" t="s">
        <v>3</v>
      </c>
      <c r="G43" s="89">
        <f>'[6]MEMORIAL QUANT. CBUQ'!K58</f>
        <v>0</v>
      </c>
      <c r="H43" s="46">
        <v>104.87</v>
      </c>
      <c r="I43" s="46">
        <f t="shared" si="6"/>
        <v>119.57277400000001</v>
      </c>
      <c r="J43" s="57">
        <f t="shared" si="7"/>
        <v>0</v>
      </c>
      <c r="K43" s="56">
        <f t="shared" si="8"/>
        <v>0</v>
      </c>
    </row>
    <row r="44" spans="1:11" ht="165" x14ac:dyDescent="0.25">
      <c r="A44" s="124" t="s">
        <v>7</v>
      </c>
      <c r="B44" s="2">
        <v>90106</v>
      </c>
      <c r="C44" s="2" t="s">
        <v>6</v>
      </c>
      <c r="D44" s="2" t="s">
        <v>5</v>
      </c>
      <c r="E44" s="63" t="s">
        <v>152</v>
      </c>
      <c r="F44" s="3" t="s">
        <v>25</v>
      </c>
      <c r="G44" s="89">
        <f>'[6]MEMORIAL QUANT. CBUQ'!K59</f>
        <v>0</v>
      </c>
      <c r="H44" s="91">
        <v>9.73</v>
      </c>
      <c r="I44" s="46">
        <f t="shared" si="6"/>
        <v>12.360019000000001</v>
      </c>
      <c r="J44" s="57">
        <f t="shared" si="7"/>
        <v>0</v>
      </c>
      <c r="K44" s="56">
        <f t="shared" si="8"/>
        <v>0</v>
      </c>
    </row>
    <row r="45" spans="1:11" ht="60" x14ac:dyDescent="0.25">
      <c r="A45" s="124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124" t="s">
        <v>25</v>
      </c>
      <c r="G45" s="89">
        <f>'[6]MEMORIAL QUANT. CBUQ'!K60</f>
        <v>0</v>
      </c>
      <c r="H45" s="46">
        <v>4.1500000000000004</v>
      </c>
      <c r="I45" s="46">
        <f t="shared" si="6"/>
        <v>5.2717450000000001</v>
      </c>
      <c r="J45" s="57">
        <f t="shared" si="7"/>
        <v>0</v>
      </c>
      <c r="K45" s="56">
        <f t="shared" si="8"/>
        <v>0</v>
      </c>
    </row>
    <row r="46" spans="1:11" ht="90" x14ac:dyDescent="0.25">
      <c r="A46" s="124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124" t="s">
        <v>25</v>
      </c>
      <c r="G46" s="89">
        <f>'[6]MEMORIAL QUANT. CBUQ'!K61</f>
        <v>0</v>
      </c>
      <c r="H46" s="46">
        <v>18.149999999999999</v>
      </c>
      <c r="I46" s="46">
        <f t="shared" si="6"/>
        <v>23.055944999999998</v>
      </c>
      <c r="J46" s="57">
        <f t="shared" si="7"/>
        <v>0</v>
      </c>
      <c r="K46" s="56">
        <f t="shared" si="8"/>
        <v>0</v>
      </c>
    </row>
    <row r="47" spans="1:11" ht="90" x14ac:dyDescent="0.25">
      <c r="A47" s="124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124" t="s">
        <v>3</v>
      </c>
      <c r="G47" s="89">
        <f>'[6]MEMORIAL QUANT. CBUQ'!K62</f>
        <v>0</v>
      </c>
      <c r="H47" s="46">
        <v>50.87</v>
      </c>
      <c r="I47" s="46">
        <f t="shared" si="6"/>
        <v>64.620160999999996</v>
      </c>
      <c r="J47" s="57">
        <f t="shared" si="7"/>
        <v>0</v>
      </c>
      <c r="K47" s="56">
        <f t="shared" si="8"/>
        <v>0</v>
      </c>
    </row>
    <row r="48" spans="1:11" ht="45" x14ac:dyDescent="0.25">
      <c r="A48" s="124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3" t="s">
        <v>22</v>
      </c>
      <c r="G48" s="89">
        <f>'[6]MEMORIAL QUANT. CBUQ'!K63</f>
        <v>0</v>
      </c>
      <c r="H48" s="46">
        <v>1.74</v>
      </c>
      <c r="I48" s="46">
        <f t="shared" si="6"/>
        <v>2.2103220000000001</v>
      </c>
      <c r="J48" s="57">
        <f t="shared" si="7"/>
        <v>0</v>
      </c>
      <c r="K48" s="56">
        <f t="shared" si="8"/>
        <v>0</v>
      </c>
    </row>
    <row r="49" spans="1:11" ht="75" x14ac:dyDescent="0.25">
      <c r="A49" s="124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124" t="s">
        <v>14</v>
      </c>
      <c r="G49" s="89">
        <f>'[6]MEMORIAL QUANT. CBUQ'!K64</f>
        <v>0</v>
      </c>
      <c r="H49" s="46">
        <v>647.98</v>
      </c>
      <c r="I49" s="46">
        <f t="shared" si="6"/>
        <v>823.12899400000003</v>
      </c>
      <c r="J49" s="57">
        <f t="shared" si="7"/>
        <v>0</v>
      </c>
      <c r="K49" s="56">
        <f t="shared" si="8"/>
        <v>0</v>
      </c>
    </row>
    <row r="50" spans="1:11" ht="75" x14ac:dyDescent="0.25">
      <c r="A50" s="124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124" t="s">
        <v>14</v>
      </c>
      <c r="G50" s="89">
        <f>'[6]MEMORIAL QUANT. CBUQ'!K65</f>
        <v>0</v>
      </c>
      <c r="H50" s="46">
        <v>319.32</v>
      </c>
      <c r="I50" s="46">
        <f t="shared" si="6"/>
        <v>405.63219600000002</v>
      </c>
      <c r="J50" s="57">
        <f t="shared" si="7"/>
        <v>0</v>
      </c>
      <c r="K50" s="56">
        <f t="shared" si="8"/>
        <v>0</v>
      </c>
    </row>
    <row r="51" spans="1:11" ht="60" x14ac:dyDescent="0.25">
      <c r="A51" s="124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124" t="s">
        <v>14</v>
      </c>
      <c r="G51" s="89">
        <f>'[6]MEMORIAL QUANT. CBUQ'!K66</f>
        <v>0</v>
      </c>
      <c r="H51" s="46">
        <v>431.62</v>
      </c>
      <c r="I51" s="46">
        <f t="shared" si="6"/>
        <v>492.13312400000001</v>
      </c>
      <c r="J51" s="57">
        <f t="shared" si="7"/>
        <v>0</v>
      </c>
      <c r="K51" s="56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6">
        <f>SUM(J32:J51)</f>
        <v>27563.557461</v>
      </c>
      <c r="K52" s="56">
        <f>SUM(K32:K51)</f>
        <v>35013.987042708293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15"/>
      <c r="J53" s="146">
        <f>J14+J21+J24+J30+J52</f>
        <v>75204.766632440005</v>
      </c>
      <c r="K53" s="147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15"/>
      <c r="J54" s="146">
        <f>K14+K21+K24+K30+K52</f>
        <v>95422.815434363511</v>
      </c>
      <c r="K54" s="147"/>
    </row>
  </sheetData>
  <sheetProtection algorithmName="SHA-512" hashValue="nHw0yo6ia+qp+Lmoni3YecgF857AxpmHteF4oDfs+z6YxBZ9hUA8T666nmZeYkXJaii9CAFivqz6r/rQyaFhJQ==" saltValue="9Kg/il7dCzzY9yQriWRhBQ==" spinCount="100000" sheet="1" objects="1" scenarios="1"/>
  <autoFilter ref="A8:K54"/>
  <mergeCells count="15">
    <mergeCell ref="A7:K7"/>
    <mergeCell ref="A1:J1"/>
    <mergeCell ref="A2:J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6"/>
  <sheetViews>
    <sheetView view="pageBreakPreview" zoomScale="85" zoomScaleNormal="100" zoomScaleSheetLayoutView="85" workbookViewId="0">
      <selection activeCell="A5" sqref="A5:L5"/>
    </sheetView>
  </sheetViews>
  <sheetFormatPr defaultRowHeight="15" x14ac:dyDescent="0.25"/>
  <cols>
    <col min="2" max="2" width="25.85546875" style="99" customWidth="1"/>
    <col min="3" max="3" width="13.5703125" customWidth="1"/>
    <col min="4" max="4" width="18.140625" customWidth="1"/>
    <col min="5" max="5" width="23" customWidth="1"/>
    <col min="6" max="6" width="14.140625" customWidth="1"/>
    <col min="7" max="8" width="12.85546875" customWidth="1"/>
    <col min="9" max="9" width="14" customWidth="1"/>
    <col min="10" max="10" width="17.42578125" customWidth="1"/>
    <col min="16" max="16" width="10" bestFit="1" customWidth="1"/>
  </cols>
  <sheetData>
    <row r="1" spans="1:13" ht="18.75" x14ac:dyDescent="0.25">
      <c r="A1" s="171" t="s">
        <v>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2"/>
    </row>
    <row r="2" spans="1:13" ht="18.75" x14ac:dyDescent="0.25">
      <c r="A2" s="144" t="s">
        <v>166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1:13" ht="18.75" x14ac:dyDescent="0.25">
      <c r="A3" s="144" t="s">
        <v>169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1:13" x14ac:dyDescent="0.25">
      <c r="A4" s="13"/>
      <c r="B4" s="98"/>
      <c r="C4" s="13"/>
      <c r="D4" s="13"/>
      <c r="E4" s="13"/>
      <c r="F4" s="13"/>
      <c r="G4" s="13"/>
      <c r="H4" s="13"/>
      <c r="I4" s="13"/>
      <c r="J4" s="13"/>
      <c r="K4" s="13"/>
      <c r="L4" s="68"/>
    </row>
    <row r="5" spans="1:13" ht="18.75" x14ac:dyDescent="0.25">
      <c r="A5" s="173" t="str">
        <f>'[6]CBUQ NÃO DESONERADA'!A7:K7</f>
        <v>RUA F (Trecho: Entre Tv. 4 e coordenada  1°31'59.96"S  47° 6'14.38"O)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4"/>
    </row>
    <row r="6" spans="1:13" x14ac:dyDescent="0.25">
      <c r="A6" s="118" t="s">
        <v>93</v>
      </c>
      <c r="B6" s="182" t="s">
        <v>55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24"/>
    </row>
    <row r="7" spans="1:13" ht="45" x14ac:dyDescent="0.25">
      <c r="A7" s="183" t="s">
        <v>65</v>
      </c>
      <c r="B7" s="184" t="s">
        <v>61</v>
      </c>
      <c r="C7" s="125" t="s">
        <v>85</v>
      </c>
      <c r="D7" s="125" t="s">
        <v>84</v>
      </c>
      <c r="E7" s="120" t="s">
        <v>90</v>
      </c>
      <c r="F7" s="119" t="s">
        <v>101</v>
      </c>
      <c r="G7" s="120" t="s">
        <v>80</v>
      </c>
      <c r="H7" s="120" t="s">
        <v>81</v>
      </c>
      <c r="I7" s="169" t="s">
        <v>78</v>
      </c>
      <c r="J7" s="160" t="s">
        <v>71</v>
      </c>
      <c r="K7" s="161"/>
      <c r="L7" s="162"/>
      <c r="M7" s="23"/>
    </row>
    <row r="8" spans="1:13" x14ac:dyDescent="0.25">
      <c r="A8" s="183"/>
      <c r="B8" s="184"/>
      <c r="C8" s="120" t="s">
        <v>77</v>
      </c>
      <c r="D8" s="120" t="s">
        <v>77</v>
      </c>
      <c r="E8" s="120" t="s">
        <v>77</v>
      </c>
      <c r="F8" s="120" t="s">
        <v>102</v>
      </c>
      <c r="G8" s="120" t="s">
        <v>74</v>
      </c>
      <c r="H8" s="120" t="s">
        <v>89</v>
      </c>
      <c r="I8" s="169"/>
      <c r="J8" s="163"/>
      <c r="K8" s="164"/>
      <c r="L8" s="165"/>
      <c r="M8" s="23"/>
    </row>
    <row r="9" spans="1:13" ht="45.75" customHeight="1" x14ac:dyDescent="0.25">
      <c r="A9" s="124" t="s">
        <v>54</v>
      </c>
      <c r="B9" s="62" t="s">
        <v>53</v>
      </c>
      <c r="C9" s="87">
        <v>5.88</v>
      </c>
      <c r="D9" s="87">
        <v>199</v>
      </c>
      <c r="E9" s="89"/>
      <c r="F9" s="89"/>
      <c r="G9" s="89"/>
      <c r="H9" s="89"/>
      <c r="I9" s="89">
        <f>C9*D9</f>
        <v>1170.1199999999999</v>
      </c>
      <c r="J9" s="166" t="s">
        <v>27</v>
      </c>
      <c r="K9" s="167"/>
      <c r="L9" s="168"/>
      <c r="M9" s="23"/>
    </row>
    <row r="10" spans="1:13" ht="97.5" customHeight="1" x14ac:dyDescent="0.25">
      <c r="A10" s="124" t="s">
        <v>52</v>
      </c>
      <c r="B10" s="62" t="s">
        <v>51</v>
      </c>
      <c r="C10" s="121">
        <f>C9</f>
        <v>5.88</v>
      </c>
      <c r="D10" s="121">
        <f>D9</f>
        <v>199</v>
      </c>
      <c r="E10" s="87">
        <v>0.15</v>
      </c>
      <c r="F10" s="89"/>
      <c r="G10" s="89"/>
      <c r="H10" s="89"/>
      <c r="I10" s="89">
        <f>C10*D10*E10</f>
        <v>175.51799999999997</v>
      </c>
      <c r="J10" s="166" t="s">
        <v>25</v>
      </c>
      <c r="K10" s="167"/>
      <c r="L10" s="168"/>
      <c r="M10" s="23"/>
    </row>
    <row r="11" spans="1:13" ht="100.5" customHeight="1" x14ac:dyDescent="0.25">
      <c r="A11" s="124" t="s">
        <v>95</v>
      </c>
      <c r="B11" s="62" t="s">
        <v>98</v>
      </c>
      <c r="C11" s="121">
        <f>C9</f>
        <v>5.88</v>
      </c>
      <c r="D11" s="121">
        <f>D9</f>
        <v>199</v>
      </c>
      <c r="E11" s="121">
        <f>+E10</f>
        <v>0.15</v>
      </c>
      <c r="F11" s="89"/>
      <c r="G11" s="89"/>
      <c r="H11" s="89"/>
      <c r="I11" s="89">
        <f>C11*D11*E11</f>
        <v>175.51799999999997</v>
      </c>
      <c r="J11" s="166" t="s">
        <v>25</v>
      </c>
      <c r="K11" s="167"/>
      <c r="L11" s="168"/>
      <c r="M11" s="23"/>
    </row>
    <row r="12" spans="1:13" ht="78.75" customHeight="1" x14ac:dyDescent="0.25">
      <c r="A12" s="124" t="s">
        <v>96</v>
      </c>
      <c r="B12" s="63" t="s">
        <v>107</v>
      </c>
      <c r="C12" s="89"/>
      <c r="D12" s="89"/>
      <c r="E12" s="89"/>
      <c r="F12" s="89">
        <v>1.6</v>
      </c>
      <c r="G12" s="89">
        <f>I11*F12</f>
        <v>280.82879999999994</v>
      </c>
      <c r="H12" s="87">
        <v>2.76</v>
      </c>
      <c r="I12" s="89">
        <f>G12*H12</f>
        <v>775.08748799999978</v>
      </c>
      <c r="J12" s="166" t="s">
        <v>108</v>
      </c>
      <c r="K12" s="167"/>
      <c r="L12" s="168"/>
      <c r="M12" s="23"/>
    </row>
    <row r="13" spans="1:13" x14ac:dyDescent="0.25">
      <c r="A13" s="118" t="s">
        <v>92</v>
      </c>
      <c r="B13" s="179" t="s">
        <v>91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1"/>
      <c r="M13" s="21"/>
    </row>
    <row r="14" spans="1:13" x14ac:dyDescent="0.25">
      <c r="A14" s="175" t="s">
        <v>65</v>
      </c>
      <c r="B14" s="177" t="s">
        <v>61</v>
      </c>
      <c r="C14" s="125" t="s">
        <v>85</v>
      </c>
      <c r="D14" s="125" t="s">
        <v>84</v>
      </c>
      <c r="E14" s="125" t="s">
        <v>90</v>
      </c>
      <c r="F14" s="125" t="s">
        <v>80</v>
      </c>
      <c r="G14" s="125" t="s">
        <v>81</v>
      </c>
      <c r="H14" s="175" t="s">
        <v>78</v>
      </c>
      <c r="I14" s="185" t="s">
        <v>71</v>
      </c>
      <c r="J14" s="186"/>
      <c r="K14" s="186"/>
      <c r="L14" s="187"/>
      <c r="M14" s="22"/>
    </row>
    <row r="15" spans="1:13" x14ac:dyDescent="0.25">
      <c r="A15" s="176"/>
      <c r="B15" s="178"/>
      <c r="C15" s="125" t="s">
        <v>77</v>
      </c>
      <c r="D15" s="125" t="s">
        <v>77</v>
      </c>
      <c r="E15" s="125" t="s">
        <v>77</v>
      </c>
      <c r="F15" s="125" t="s">
        <v>74</v>
      </c>
      <c r="G15" s="125" t="s">
        <v>89</v>
      </c>
      <c r="H15" s="176"/>
      <c r="I15" s="188"/>
      <c r="J15" s="189"/>
      <c r="K15" s="189"/>
      <c r="L15" s="190"/>
      <c r="M15" s="21"/>
    </row>
    <row r="16" spans="1:13" ht="30" x14ac:dyDescent="0.25">
      <c r="A16" s="124" t="s">
        <v>49</v>
      </c>
      <c r="B16" s="63" t="s">
        <v>100</v>
      </c>
      <c r="C16" s="121">
        <f>+C9-(2*(C46+C47))</f>
        <v>5</v>
      </c>
      <c r="D16" s="121">
        <f>+D9</f>
        <v>199</v>
      </c>
      <c r="E16" s="89"/>
      <c r="F16" s="89"/>
      <c r="G16" s="89"/>
      <c r="H16" s="89">
        <f>C16*D16</f>
        <v>995</v>
      </c>
      <c r="I16" s="166" t="s">
        <v>27</v>
      </c>
      <c r="J16" s="167"/>
      <c r="K16" s="167"/>
      <c r="L16" s="168"/>
      <c r="M16" s="21"/>
    </row>
    <row r="17" spans="1:14" ht="90" x14ac:dyDescent="0.25">
      <c r="A17" s="124" t="s">
        <v>48</v>
      </c>
      <c r="B17" s="63" t="s">
        <v>103</v>
      </c>
      <c r="C17" s="89"/>
      <c r="D17" s="89"/>
      <c r="E17" s="89"/>
      <c r="F17" s="89">
        <f>(0.0012)*H16</f>
        <v>1.194</v>
      </c>
      <c r="G17" s="87">
        <v>72</v>
      </c>
      <c r="H17" s="89">
        <f>F17*G17</f>
        <v>85.967999999999989</v>
      </c>
      <c r="I17" s="166" t="s">
        <v>99</v>
      </c>
      <c r="J17" s="167"/>
      <c r="K17" s="167"/>
      <c r="L17" s="168"/>
    </row>
    <row r="18" spans="1:14" ht="75" x14ac:dyDescent="0.25">
      <c r="A18" s="124" t="s">
        <v>47</v>
      </c>
      <c r="B18" s="62" t="s">
        <v>46</v>
      </c>
      <c r="C18" s="121">
        <f>C16</f>
        <v>5</v>
      </c>
      <c r="D18" s="121">
        <f>D16</f>
        <v>199</v>
      </c>
      <c r="E18" s="89">
        <v>0.05</v>
      </c>
      <c r="F18" s="89"/>
      <c r="G18" s="89"/>
      <c r="H18" s="89">
        <f>C18*D18*E18</f>
        <v>49.75</v>
      </c>
      <c r="I18" s="166" t="s">
        <v>25</v>
      </c>
      <c r="J18" s="167"/>
      <c r="K18" s="167"/>
      <c r="L18" s="168"/>
      <c r="N18" s="20"/>
    </row>
    <row r="19" spans="1:14" ht="60" x14ac:dyDescent="0.25">
      <c r="A19" s="124" t="s">
        <v>45</v>
      </c>
      <c r="B19" s="63" t="s">
        <v>44</v>
      </c>
      <c r="C19" s="89"/>
      <c r="D19" s="89"/>
      <c r="E19" s="89"/>
      <c r="F19" s="89">
        <f>H18</f>
        <v>49.75</v>
      </c>
      <c r="G19" s="87">
        <f>G17</f>
        <v>72</v>
      </c>
      <c r="H19" s="89">
        <f>F19*G19</f>
        <v>3582</v>
      </c>
      <c r="I19" s="166" t="s">
        <v>110</v>
      </c>
      <c r="J19" s="167"/>
      <c r="K19" s="167"/>
      <c r="L19" s="168"/>
    </row>
    <row r="20" spans="1:14" x14ac:dyDescent="0.25">
      <c r="A20" s="195" t="s">
        <v>65</v>
      </c>
      <c r="B20" s="205" t="s">
        <v>61</v>
      </c>
      <c r="C20" s="120" t="s">
        <v>85</v>
      </c>
      <c r="D20" s="120" t="s">
        <v>112</v>
      </c>
      <c r="E20" s="120" t="s">
        <v>90</v>
      </c>
      <c r="F20" s="120" t="s">
        <v>82</v>
      </c>
      <c r="G20" s="207" t="s">
        <v>78</v>
      </c>
      <c r="H20" s="208"/>
      <c r="I20" s="160" t="s">
        <v>71</v>
      </c>
      <c r="J20" s="161"/>
      <c r="K20" s="161"/>
      <c r="L20" s="162"/>
    </row>
    <row r="21" spans="1:14" x14ac:dyDescent="0.25">
      <c r="A21" s="196"/>
      <c r="B21" s="206"/>
      <c r="C21" s="120" t="s">
        <v>77</v>
      </c>
      <c r="D21" s="120" t="s">
        <v>77</v>
      </c>
      <c r="E21" s="120" t="s">
        <v>77</v>
      </c>
      <c r="F21" s="120" t="s">
        <v>71</v>
      </c>
      <c r="G21" s="209"/>
      <c r="H21" s="210"/>
      <c r="I21" s="163"/>
      <c r="J21" s="164"/>
      <c r="K21" s="164"/>
      <c r="L21" s="165"/>
    </row>
    <row r="22" spans="1:14" ht="89.25" customHeight="1" x14ac:dyDescent="0.25">
      <c r="A22" s="124" t="s">
        <v>43</v>
      </c>
      <c r="B22" s="62" t="s">
        <v>111</v>
      </c>
      <c r="C22" s="89">
        <f>C9</f>
        <v>5.88</v>
      </c>
      <c r="D22" s="121">
        <v>0.3</v>
      </c>
      <c r="E22" s="89">
        <v>0.12</v>
      </c>
      <c r="F22" s="87">
        <v>2</v>
      </c>
      <c r="G22" s="211">
        <f>C22*D22*E22*F22</f>
        <v>0.42336000000000001</v>
      </c>
      <c r="H22" s="212"/>
      <c r="I22" s="166" t="s">
        <v>25</v>
      </c>
      <c r="J22" s="167"/>
      <c r="K22" s="167"/>
      <c r="L22" s="168"/>
    </row>
    <row r="23" spans="1:14" x14ac:dyDescent="0.25">
      <c r="A23" s="118" t="s">
        <v>88</v>
      </c>
      <c r="B23" s="158" t="s">
        <v>42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</row>
    <row r="24" spans="1:14" x14ac:dyDescent="0.25">
      <c r="A24" s="191" t="s">
        <v>65</v>
      </c>
      <c r="B24" s="192" t="s">
        <v>61</v>
      </c>
      <c r="C24" s="169" t="s">
        <v>114</v>
      </c>
      <c r="D24" s="169"/>
      <c r="E24" s="169" t="s">
        <v>115</v>
      </c>
      <c r="F24" s="169"/>
      <c r="G24" s="120" t="s">
        <v>112</v>
      </c>
      <c r="H24" s="120" t="s">
        <v>82</v>
      </c>
      <c r="I24" s="169" t="s">
        <v>78</v>
      </c>
      <c r="J24" s="160" t="s">
        <v>71</v>
      </c>
      <c r="K24" s="161"/>
      <c r="L24" s="162"/>
    </row>
    <row r="25" spans="1:14" x14ac:dyDescent="0.25">
      <c r="A25" s="191"/>
      <c r="B25" s="192"/>
      <c r="C25" s="169" t="s">
        <v>77</v>
      </c>
      <c r="D25" s="169"/>
      <c r="E25" s="169" t="s">
        <v>77</v>
      </c>
      <c r="F25" s="169"/>
      <c r="G25" s="120" t="s">
        <v>77</v>
      </c>
      <c r="H25" s="120" t="s">
        <v>71</v>
      </c>
      <c r="I25" s="169"/>
      <c r="J25" s="163"/>
      <c r="K25" s="164"/>
      <c r="L25" s="165"/>
    </row>
    <row r="26" spans="1:14" ht="125.25" customHeight="1" x14ac:dyDescent="0.25">
      <c r="A26" s="64" t="s">
        <v>41</v>
      </c>
      <c r="B26" s="62" t="s">
        <v>113</v>
      </c>
      <c r="C26" s="170">
        <v>2.2000000000000002</v>
      </c>
      <c r="D26" s="170"/>
      <c r="E26" s="170">
        <v>1.2</v>
      </c>
      <c r="F26" s="170"/>
      <c r="G26" s="121">
        <v>1.2</v>
      </c>
      <c r="H26" s="87">
        <v>6</v>
      </c>
      <c r="I26" s="27">
        <f>(((C26+E26)*G26)/2)*H26</f>
        <v>12.24</v>
      </c>
      <c r="J26" s="166" t="s">
        <v>27</v>
      </c>
      <c r="K26" s="167"/>
      <c r="L26" s="168"/>
    </row>
    <row r="27" spans="1:14" x14ac:dyDescent="0.25">
      <c r="A27" s="118" t="s">
        <v>87</v>
      </c>
      <c r="B27" s="158" t="s">
        <v>40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</row>
    <row r="28" spans="1:14" x14ac:dyDescent="0.25">
      <c r="A28" s="191" t="s">
        <v>65</v>
      </c>
      <c r="B28" s="192" t="s">
        <v>61</v>
      </c>
      <c r="C28" s="120" t="s">
        <v>85</v>
      </c>
      <c r="D28" s="120" t="s">
        <v>84</v>
      </c>
      <c r="E28" s="120" t="s">
        <v>119</v>
      </c>
      <c r="F28" s="120" t="s">
        <v>82</v>
      </c>
      <c r="G28" s="169" t="s">
        <v>78</v>
      </c>
      <c r="H28" s="160" t="s">
        <v>71</v>
      </c>
      <c r="I28" s="161"/>
      <c r="J28" s="161"/>
      <c r="K28" s="161"/>
      <c r="L28" s="162"/>
    </row>
    <row r="29" spans="1:14" x14ac:dyDescent="0.25">
      <c r="A29" s="191"/>
      <c r="B29" s="192"/>
      <c r="C29" s="120" t="s">
        <v>77</v>
      </c>
      <c r="D29" s="120" t="s">
        <v>77</v>
      </c>
      <c r="E29" s="120" t="s">
        <v>76</v>
      </c>
      <c r="F29" s="120" t="s">
        <v>76</v>
      </c>
      <c r="G29" s="169"/>
      <c r="H29" s="163"/>
      <c r="I29" s="164"/>
      <c r="J29" s="164"/>
      <c r="K29" s="164"/>
      <c r="L29" s="165"/>
    </row>
    <row r="30" spans="1:14" ht="90" x14ac:dyDescent="0.25">
      <c r="A30" s="5" t="s">
        <v>116</v>
      </c>
      <c r="B30" s="62" t="s">
        <v>118</v>
      </c>
      <c r="C30" s="94">
        <v>0.1</v>
      </c>
      <c r="D30" s="94">
        <f>D9</f>
        <v>199</v>
      </c>
      <c r="E30" s="94" t="s">
        <v>120</v>
      </c>
      <c r="F30" s="86">
        <v>3</v>
      </c>
      <c r="G30" s="94">
        <f>C30*D30*F30</f>
        <v>59.7</v>
      </c>
      <c r="H30" s="213" t="s">
        <v>27</v>
      </c>
      <c r="I30" s="214"/>
      <c r="J30" s="214"/>
      <c r="K30" s="214"/>
      <c r="L30" s="215"/>
    </row>
    <row r="31" spans="1:14" ht="75" x14ac:dyDescent="0.25">
      <c r="A31" s="124" t="s">
        <v>117</v>
      </c>
      <c r="B31" s="62" t="s">
        <v>121</v>
      </c>
      <c r="C31" s="121">
        <v>0.4</v>
      </c>
      <c r="D31" s="121">
        <v>3</v>
      </c>
      <c r="E31" s="121">
        <f>C9/(2*C31)</f>
        <v>7.35</v>
      </c>
      <c r="F31" s="121">
        <f>ROUNDUP(H26/2,0)</f>
        <v>3</v>
      </c>
      <c r="G31" s="89">
        <f>C31*D31*E31*F31</f>
        <v>26.46</v>
      </c>
      <c r="H31" s="166" t="s">
        <v>27</v>
      </c>
      <c r="I31" s="167"/>
      <c r="J31" s="167"/>
      <c r="K31" s="167"/>
      <c r="L31" s="168"/>
    </row>
    <row r="32" spans="1:14" ht="45" x14ac:dyDescent="0.25">
      <c r="A32" s="124" t="s">
        <v>38</v>
      </c>
      <c r="B32" s="93" t="s">
        <v>122</v>
      </c>
      <c r="C32" s="121">
        <v>0.4</v>
      </c>
      <c r="D32" s="121">
        <f>+E26</f>
        <v>1.2</v>
      </c>
      <c r="E32" s="121" t="s">
        <v>120</v>
      </c>
      <c r="F32" s="121">
        <f>H26</f>
        <v>6</v>
      </c>
      <c r="G32" s="89">
        <f>(D32/C32)*F32</f>
        <v>17.999999999999996</v>
      </c>
      <c r="H32" s="166" t="s">
        <v>27</v>
      </c>
      <c r="I32" s="167"/>
      <c r="J32" s="167"/>
      <c r="K32" s="167"/>
      <c r="L32" s="168"/>
    </row>
    <row r="33" spans="1:15" x14ac:dyDescent="0.25">
      <c r="A33" s="195" t="s">
        <v>37</v>
      </c>
      <c r="B33" s="199" t="s">
        <v>61</v>
      </c>
      <c r="C33" s="197" t="s">
        <v>123</v>
      </c>
      <c r="D33" s="197"/>
      <c r="E33" s="198" t="s">
        <v>82</v>
      </c>
      <c r="F33" s="198"/>
      <c r="G33" s="195" t="s">
        <v>78</v>
      </c>
      <c r="H33" s="160" t="s">
        <v>71</v>
      </c>
      <c r="I33" s="161"/>
      <c r="J33" s="161"/>
      <c r="K33" s="161"/>
      <c r="L33" s="162"/>
    </row>
    <row r="34" spans="1:15" x14ac:dyDescent="0.25">
      <c r="A34" s="196"/>
      <c r="B34" s="200"/>
      <c r="C34" s="201" t="s">
        <v>27</v>
      </c>
      <c r="D34" s="202"/>
      <c r="E34" s="203" t="s">
        <v>76</v>
      </c>
      <c r="F34" s="204"/>
      <c r="G34" s="196"/>
      <c r="H34" s="163"/>
      <c r="I34" s="164"/>
      <c r="J34" s="164"/>
      <c r="K34" s="164"/>
      <c r="L34" s="165"/>
    </row>
    <row r="35" spans="1:15" ht="75" x14ac:dyDescent="0.25">
      <c r="A35" s="124" t="s">
        <v>124</v>
      </c>
      <c r="B35" s="62" t="s">
        <v>127</v>
      </c>
      <c r="C35" s="216">
        <v>0.3</v>
      </c>
      <c r="D35" s="217"/>
      <c r="E35" s="193">
        <v>1</v>
      </c>
      <c r="F35" s="194"/>
      <c r="G35" s="89">
        <f>+C35*E35</f>
        <v>0.3</v>
      </c>
      <c r="H35" s="166" t="s">
        <v>27</v>
      </c>
      <c r="I35" s="167"/>
      <c r="J35" s="167"/>
      <c r="K35" s="167"/>
      <c r="L35" s="168"/>
    </row>
    <row r="36" spans="1:15" ht="60" x14ac:dyDescent="0.25">
      <c r="A36" s="124" t="s">
        <v>125</v>
      </c>
      <c r="B36" s="62" t="s">
        <v>128</v>
      </c>
      <c r="C36" s="216">
        <v>0.13</v>
      </c>
      <c r="D36" s="217"/>
      <c r="E36" s="193"/>
      <c r="F36" s="194"/>
      <c r="G36" s="89">
        <f t="shared" ref="G36:G38" si="0">+C36*E36</f>
        <v>0</v>
      </c>
      <c r="H36" s="166" t="s">
        <v>27</v>
      </c>
      <c r="I36" s="167"/>
      <c r="J36" s="167"/>
      <c r="K36" s="167"/>
      <c r="L36" s="168"/>
    </row>
    <row r="37" spans="1:15" ht="75" x14ac:dyDescent="0.25">
      <c r="A37" s="124" t="s">
        <v>126</v>
      </c>
      <c r="B37" s="62" t="s">
        <v>129</v>
      </c>
      <c r="C37" s="216">
        <v>0.2</v>
      </c>
      <c r="D37" s="217"/>
      <c r="E37" s="193"/>
      <c r="F37" s="194"/>
      <c r="G37" s="89">
        <f t="shared" si="0"/>
        <v>0</v>
      </c>
      <c r="H37" s="166" t="s">
        <v>27</v>
      </c>
      <c r="I37" s="167"/>
      <c r="J37" s="167"/>
      <c r="K37" s="167"/>
      <c r="L37" s="168"/>
    </row>
    <row r="38" spans="1:15" ht="75" x14ac:dyDescent="0.25">
      <c r="A38" s="124" t="s">
        <v>131</v>
      </c>
      <c r="B38" s="62" t="s">
        <v>130</v>
      </c>
      <c r="C38" s="216">
        <v>0.125</v>
      </c>
      <c r="D38" s="217"/>
      <c r="E38" s="193">
        <f>F31</f>
        <v>3</v>
      </c>
      <c r="F38" s="194"/>
      <c r="G38" s="89">
        <f t="shared" si="0"/>
        <v>0.375</v>
      </c>
      <c r="H38" s="166" t="s">
        <v>27</v>
      </c>
      <c r="I38" s="167"/>
      <c r="J38" s="167"/>
      <c r="K38" s="167"/>
      <c r="L38" s="168"/>
    </row>
    <row r="39" spans="1:15" x14ac:dyDescent="0.25">
      <c r="A39" s="195" t="s">
        <v>132</v>
      </c>
      <c r="B39" s="199" t="s">
        <v>61</v>
      </c>
      <c r="C39" s="201" t="s">
        <v>112</v>
      </c>
      <c r="D39" s="202"/>
      <c r="E39" s="203" t="s">
        <v>82</v>
      </c>
      <c r="F39" s="204"/>
      <c r="G39" s="195" t="s">
        <v>78</v>
      </c>
      <c r="H39" s="160" t="s">
        <v>71</v>
      </c>
      <c r="I39" s="161"/>
      <c r="J39" s="161"/>
      <c r="K39" s="161"/>
      <c r="L39" s="162"/>
    </row>
    <row r="40" spans="1:15" x14ac:dyDescent="0.25">
      <c r="A40" s="196"/>
      <c r="B40" s="200"/>
      <c r="C40" s="201" t="s">
        <v>77</v>
      </c>
      <c r="D40" s="202"/>
      <c r="E40" s="203" t="s">
        <v>71</v>
      </c>
      <c r="F40" s="204"/>
      <c r="G40" s="196"/>
      <c r="H40" s="163"/>
      <c r="I40" s="164"/>
      <c r="J40" s="164"/>
      <c r="K40" s="164"/>
      <c r="L40" s="165"/>
    </row>
    <row r="41" spans="1:15" ht="60" x14ac:dyDescent="0.25">
      <c r="A41" s="124" t="s">
        <v>133</v>
      </c>
      <c r="B41" s="92" t="s">
        <v>153</v>
      </c>
      <c r="C41" s="216">
        <v>2.8</v>
      </c>
      <c r="D41" s="217"/>
      <c r="E41" s="216">
        <f>SUM(E35:F38)</f>
        <v>4</v>
      </c>
      <c r="F41" s="217"/>
      <c r="G41" s="89">
        <f>C41*E41</f>
        <v>11.2</v>
      </c>
      <c r="H41" s="166" t="s">
        <v>3</v>
      </c>
      <c r="I41" s="167"/>
      <c r="J41" s="167"/>
      <c r="K41" s="167"/>
      <c r="L41" s="168"/>
    </row>
    <row r="42" spans="1:15" x14ac:dyDescent="0.25">
      <c r="A42" s="118" t="s">
        <v>86</v>
      </c>
      <c r="B42" s="158" t="s">
        <v>35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O42" s="11"/>
    </row>
    <row r="43" spans="1:15" ht="30" x14ac:dyDescent="0.25">
      <c r="A43" s="191" t="s">
        <v>65</v>
      </c>
      <c r="B43" s="192" t="s">
        <v>61</v>
      </c>
      <c r="C43" s="120" t="s">
        <v>85</v>
      </c>
      <c r="D43" s="120" t="s">
        <v>84</v>
      </c>
      <c r="E43" s="120" t="s">
        <v>83</v>
      </c>
      <c r="F43" s="120" t="s">
        <v>82</v>
      </c>
      <c r="G43" s="120" t="s">
        <v>81</v>
      </c>
      <c r="H43" s="119" t="s">
        <v>80</v>
      </c>
      <c r="I43" s="119" t="s">
        <v>79</v>
      </c>
      <c r="J43" s="159" t="s">
        <v>104</v>
      </c>
      <c r="K43" s="169" t="s">
        <v>78</v>
      </c>
      <c r="L43" s="169" t="s">
        <v>71</v>
      </c>
      <c r="M43" s="19"/>
    </row>
    <row r="44" spans="1:15" x14ac:dyDescent="0.25">
      <c r="A44" s="191"/>
      <c r="B44" s="192"/>
      <c r="C44" s="120" t="s">
        <v>77</v>
      </c>
      <c r="D44" s="120" t="s">
        <v>77</v>
      </c>
      <c r="E44" s="120" t="s">
        <v>77</v>
      </c>
      <c r="F44" s="120" t="s">
        <v>76</v>
      </c>
      <c r="G44" s="120" t="s">
        <v>75</v>
      </c>
      <c r="H44" s="120" t="s">
        <v>74</v>
      </c>
      <c r="I44" s="120" t="s">
        <v>73</v>
      </c>
      <c r="J44" s="159"/>
      <c r="K44" s="169"/>
      <c r="L44" s="169"/>
    </row>
    <row r="45" spans="1:15" x14ac:dyDescent="0.25">
      <c r="A45" s="218" t="s">
        <v>134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20"/>
    </row>
    <row r="46" spans="1:15" ht="60" x14ac:dyDescent="0.25">
      <c r="A46" s="64" t="s">
        <v>34</v>
      </c>
      <c r="B46" s="62" t="s">
        <v>33</v>
      </c>
      <c r="C46" s="89">
        <v>0.14000000000000001</v>
      </c>
      <c r="D46" s="87">
        <f>2*D9</f>
        <v>398</v>
      </c>
      <c r="E46" s="89" t="s">
        <v>120</v>
      </c>
      <c r="F46" s="89" t="s">
        <v>120</v>
      </c>
      <c r="G46" s="89" t="s">
        <v>120</v>
      </c>
      <c r="H46" s="89" t="s">
        <v>120</v>
      </c>
      <c r="I46" s="96" t="s">
        <v>120</v>
      </c>
      <c r="J46" s="96" t="s">
        <v>120</v>
      </c>
      <c r="K46" s="89">
        <f>D46</f>
        <v>398</v>
      </c>
      <c r="L46" s="124" t="s">
        <v>3</v>
      </c>
    </row>
    <row r="47" spans="1:15" ht="60" x14ac:dyDescent="0.25">
      <c r="A47" s="64" t="s">
        <v>32</v>
      </c>
      <c r="B47" s="62" t="s">
        <v>31</v>
      </c>
      <c r="C47" s="89">
        <v>0.3</v>
      </c>
      <c r="D47" s="87">
        <f>D46</f>
        <v>398</v>
      </c>
      <c r="E47" s="89" t="s">
        <v>120</v>
      </c>
      <c r="F47" s="89" t="s">
        <v>120</v>
      </c>
      <c r="G47" s="89" t="s">
        <v>120</v>
      </c>
      <c r="H47" s="89" t="s">
        <v>120</v>
      </c>
      <c r="I47" s="89" t="s">
        <v>120</v>
      </c>
      <c r="J47" s="89" t="s">
        <v>120</v>
      </c>
      <c r="K47" s="89">
        <f>D47</f>
        <v>398</v>
      </c>
      <c r="L47" s="124" t="s">
        <v>3</v>
      </c>
    </row>
    <row r="48" spans="1:15" ht="195" x14ac:dyDescent="0.25">
      <c r="A48" s="64" t="s">
        <v>30</v>
      </c>
      <c r="B48" s="62" t="s">
        <v>151</v>
      </c>
      <c r="C48" s="121">
        <f>C47+C46</f>
        <v>0.44</v>
      </c>
      <c r="D48" s="121">
        <f>D47</f>
        <v>398</v>
      </c>
      <c r="E48" s="121">
        <v>0.15</v>
      </c>
      <c r="F48" s="89" t="s">
        <v>120</v>
      </c>
      <c r="G48" s="89" t="s">
        <v>120</v>
      </c>
      <c r="H48" s="89" t="s">
        <v>120</v>
      </c>
      <c r="I48" s="89" t="s">
        <v>120</v>
      </c>
      <c r="J48" s="89" t="s">
        <v>120</v>
      </c>
      <c r="K48" s="89">
        <f>C48*D48*E48</f>
        <v>26.268000000000001</v>
      </c>
      <c r="L48" s="124" t="s">
        <v>25</v>
      </c>
    </row>
    <row r="49" spans="1:12" ht="60" x14ac:dyDescent="0.25">
      <c r="A49" s="64" t="s">
        <v>29</v>
      </c>
      <c r="B49" s="62" t="s">
        <v>28</v>
      </c>
      <c r="C49" s="121">
        <f>C48</f>
        <v>0.44</v>
      </c>
      <c r="D49" s="121">
        <f>D48</f>
        <v>398</v>
      </c>
      <c r="E49" s="89" t="s">
        <v>120</v>
      </c>
      <c r="F49" s="89" t="s">
        <v>120</v>
      </c>
      <c r="G49" s="89" t="s">
        <v>120</v>
      </c>
      <c r="H49" s="89" t="s">
        <v>120</v>
      </c>
      <c r="I49" s="89" t="s">
        <v>120</v>
      </c>
      <c r="J49" s="89" t="s">
        <v>120</v>
      </c>
      <c r="K49" s="95">
        <f>C49*D49</f>
        <v>175.12</v>
      </c>
      <c r="L49" s="73" t="s">
        <v>27</v>
      </c>
    </row>
    <row r="50" spans="1:12" ht="60" x14ac:dyDescent="0.25">
      <c r="A50" s="64" t="s">
        <v>26</v>
      </c>
      <c r="B50" s="62" t="s">
        <v>135</v>
      </c>
      <c r="C50" s="121"/>
      <c r="D50" s="121"/>
      <c r="E50" s="89"/>
      <c r="F50" s="89"/>
      <c r="G50" s="87">
        <v>5.49</v>
      </c>
      <c r="H50" s="89">
        <f>K48*J50</f>
        <v>32.835000000000001</v>
      </c>
      <c r="I50" s="89"/>
      <c r="J50" s="89">
        <v>1.25</v>
      </c>
      <c r="K50" s="95">
        <f>G50*H50</f>
        <v>180.26415</v>
      </c>
      <c r="L50" s="73" t="s">
        <v>136</v>
      </c>
    </row>
    <row r="51" spans="1:12" x14ac:dyDescent="0.25">
      <c r="A51" s="201" t="s">
        <v>137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02"/>
    </row>
    <row r="52" spans="1:12" ht="45" x14ac:dyDescent="0.25">
      <c r="A52" s="74" t="s">
        <v>24</v>
      </c>
      <c r="B52" s="93" t="s">
        <v>9</v>
      </c>
      <c r="C52" s="76" t="s">
        <v>120</v>
      </c>
      <c r="D52" s="86"/>
      <c r="E52" s="76" t="s">
        <v>120</v>
      </c>
      <c r="F52" s="76" t="s">
        <v>120</v>
      </c>
      <c r="G52" s="76" t="s">
        <v>120</v>
      </c>
      <c r="H52" s="76">
        <f>D52*I52</f>
        <v>0</v>
      </c>
      <c r="I52" s="76">
        <v>0.13</v>
      </c>
      <c r="J52" s="76"/>
      <c r="K52" s="76">
        <f>D52</f>
        <v>0</v>
      </c>
      <c r="L52" s="75" t="s">
        <v>3</v>
      </c>
    </row>
    <row r="53" spans="1:12" ht="225" x14ac:dyDescent="0.25">
      <c r="A53" s="74" t="s">
        <v>21</v>
      </c>
      <c r="B53" s="93" t="s">
        <v>154</v>
      </c>
      <c r="C53" s="76">
        <v>0.9</v>
      </c>
      <c r="D53" s="76">
        <f>D52</f>
        <v>0</v>
      </c>
      <c r="E53" s="76">
        <v>1</v>
      </c>
      <c r="F53" s="76" t="s">
        <v>120</v>
      </c>
      <c r="G53" s="76" t="s">
        <v>120</v>
      </c>
      <c r="H53" s="76" t="s">
        <v>120</v>
      </c>
      <c r="I53" s="76" t="s">
        <v>120</v>
      </c>
      <c r="J53" s="76" t="s">
        <v>120</v>
      </c>
      <c r="K53" s="76">
        <f>C53*D53*E53</f>
        <v>0</v>
      </c>
      <c r="L53" s="75" t="s">
        <v>25</v>
      </c>
    </row>
    <row r="54" spans="1:12" ht="75" x14ac:dyDescent="0.25">
      <c r="A54" s="74" t="s">
        <v>18</v>
      </c>
      <c r="B54" s="93" t="s">
        <v>158</v>
      </c>
      <c r="C54" s="76">
        <v>0.9</v>
      </c>
      <c r="D54" s="76">
        <f>D52</f>
        <v>0</v>
      </c>
      <c r="E54" s="76" t="s">
        <v>120</v>
      </c>
      <c r="F54" s="76" t="s">
        <v>120</v>
      </c>
      <c r="G54" s="76" t="s">
        <v>120</v>
      </c>
      <c r="H54" s="76" t="s">
        <v>120</v>
      </c>
      <c r="I54" s="76" t="s">
        <v>120</v>
      </c>
      <c r="J54" s="76" t="s">
        <v>120</v>
      </c>
      <c r="K54" s="76">
        <f>C54*D54</f>
        <v>0</v>
      </c>
      <c r="L54" s="75" t="s">
        <v>25</v>
      </c>
    </row>
    <row r="55" spans="1:12" ht="105" x14ac:dyDescent="0.25">
      <c r="A55" s="64" t="s">
        <v>16</v>
      </c>
      <c r="B55" s="93" t="s">
        <v>159</v>
      </c>
      <c r="C55" s="121">
        <v>0.9</v>
      </c>
      <c r="D55" s="121">
        <f>D53</f>
        <v>0</v>
      </c>
      <c r="E55" s="121">
        <f>E53</f>
        <v>1</v>
      </c>
      <c r="F55" s="89" t="s">
        <v>120</v>
      </c>
      <c r="G55" s="89" t="s">
        <v>120</v>
      </c>
      <c r="H55" s="89" t="s">
        <v>120</v>
      </c>
      <c r="I55" s="89" t="s">
        <v>120</v>
      </c>
      <c r="J55" s="89" t="s">
        <v>120</v>
      </c>
      <c r="K55" s="95">
        <f>K53-H52</f>
        <v>0</v>
      </c>
      <c r="L55" s="73" t="s">
        <v>25</v>
      </c>
    </row>
    <row r="56" spans="1:12" ht="120" x14ac:dyDescent="0.25">
      <c r="A56" s="64" t="s">
        <v>13</v>
      </c>
      <c r="B56" s="93" t="s">
        <v>160</v>
      </c>
      <c r="C56" s="121" t="s">
        <v>120</v>
      </c>
      <c r="D56" s="121">
        <f>D52</f>
        <v>0</v>
      </c>
      <c r="E56" s="121" t="s">
        <v>120</v>
      </c>
      <c r="F56" s="89" t="s">
        <v>120</v>
      </c>
      <c r="G56" s="89" t="s">
        <v>120</v>
      </c>
      <c r="H56" s="89" t="s">
        <v>120</v>
      </c>
      <c r="I56" s="89" t="s">
        <v>120</v>
      </c>
      <c r="J56" s="89" t="s">
        <v>120</v>
      </c>
      <c r="K56" s="95">
        <f>D56</f>
        <v>0</v>
      </c>
      <c r="L56" s="73" t="s">
        <v>3</v>
      </c>
    </row>
    <row r="57" spans="1:12" ht="60" x14ac:dyDescent="0.25">
      <c r="A57" s="64" t="s">
        <v>11</v>
      </c>
      <c r="B57" s="63" t="s">
        <v>161</v>
      </c>
      <c r="C57" s="89" t="s">
        <v>120</v>
      </c>
      <c r="D57" s="89" t="s">
        <v>120</v>
      </c>
      <c r="E57" s="89" t="s">
        <v>120</v>
      </c>
      <c r="F57" s="89" t="s">
        <v>120</v>
      </c>
      <c r="G57" s="87"/>
      <c r="H57" s="89">
        <f>H52</f>
        <v>0</v>
      </c>
      <c r="I57" s="89" t="s">
        <v>120</v>
      </c>
      <c r="J57" s="89">
        <v>1.25</v>
      </c>
      <c r="K57" s="89">
        <f>G57*H57*J57</f>
        <v>0</v>
      </c>
      <c r="L57" s="124" t="s">
        <v>72</v>
      </c>
    </row>
    <row r="58" spans="1:12" ht="45" x14ac:dyDescent="0.25">
      <c r="A58" s="64" t="s">
        <v>8</v>
      </c>
      <c r="B58" s="62" t="s">
        <v>12</v>
      </c>
      <c r="C58" s="89" t="s">
        <v>120</v>
      </c>
      <c r="D58" s="87"/>
      <c r="E58" s="89" t="s">
        <v>120</v>
      </c>
      <c r="F58" s="89" t="s">
        <v>120</v>
      </c>
      <c r="G58" s="97" t="s">
        <v>120</v>
      </c>
      <c r="H58" s="89">
        <f>D58*I58</f>
        <v>0</v>
      </c>
      <c r="I58" s="89">
        <f>3.14*((0.3)^2)</f>
        <v>0.28260000000000002</v>
      </c>
      <c r="J58" s="89" t="s">
        <v>120</v>
      </c>
      <c r="K58" s="89">
        <f>D58</f>
        <v>0</v>
      </c>
      <c r="L58" s="124" t="s">
        <v>3</v>
      </c>
    </row>
    <row r="59" spans="1:12" ht="225" x14ac:dyDescent="0.25">
      <c r="A59" s="64" t="s">
        <v>7</v>
      </c>
      <c r="B59" s="93" t="s">
        <v>155</v>
      </c>
      <c r="C59" s="89">
        <v>1.1499999999999999</v>
      </c>
      <c r="D59" s="121">
        <f>D58</f>
        <v>0</v>
      </c>
      <c r="E59" s="89">
        <f>0.6+0.6</f>
        <v>1.2</v>
      </c>
      <c r="F59" s="89" t="s">
        <v>120</v>
      </c>
      <c r="G59" s="97" t="s">
        <v>120</v>
      </c>
      <c r="H59" s="89" t="s">
        <v>120</v>
      </c>
      <c r="I59" s="89" t="s">
        <v>120</v>
      </c>
      <c r="J59" s="89" t="s">
        <v>120</v>
      </c>
      <c r="K59" s="89">
        <f>C59*D59*E59</f>
        <v>0</v>
      </c>
      <c r="L59" s="124" t="s">
        <v>25</v>
      </c>
    </row>
    <row r="60" spans="1:12" ht="75" x14ac:dyDescent="0.25">
      <c r="A60" s="64" t="s">
        <v>138</v>
      </c>
      <c r="B60" s="93" t="s">
        <v>162</v>
      </c>
      <c r="C60" s="89">
        <f>C59</f>
        <v>1.1499999999999999</v>
      </c>
      <c r="D60" s="121">
        <f>D58</f>
        <v>0</v>
      </c>
      <c r="E60" s="89" t="s">
        <v>120</v>
      </c>
      <c r="F60" s="89" t="s">
        <v>120</v>
      </c>
      <c r="G60" s="97" t="s">
        <v>120</v>
      </c>
      <c r="H60" s="89" t="s">
        <v>120</v>
      </c>
      <c r="I60" s="89" t="s">
        <v>120</v>
      </c>
      <c r="J60" s="89" t="s">
        <v>120</v>
      </c>
      <c r="K60" s="89">
        <f>C60*D60</f>
        <v>0</v>
      </c>
      <c r="L60" s="124" t="s">
        <v>27</v>
      </c>
    </row>
    <row r="61" spans="1:12" ht="120" x14ac:dyDescent="0.25">
      <c r="A61" s="64" t="s">
        <v>139</v>
      </c>
      <c r="B61" s="93" t="s">
        <v>163</v>
      </c>
      <c r="C61" s="89">
        <f>C59</f>
        <v>1.1499999999999999</v>
      </c>
      <c r="D61" s="121">
        <f>D58</f>
        <v>0</v>
      </c>
      <c r="E61" s="89">
        <f>E59</f>
        <v>1.2</v>
      </c>
      <c r="F61" s="89" t="s">
        <v>120</v>
      </c>
      <c r="G61" s="97" t="s">
        <v>120</v>
      </c>
      <c r="H61" s="89" t="s">
        <v>120</v>
      </c>
      <c r="I61" s="89" t="s">
        <v>120</v>
      </c>
      <c r="J61" s="89" t="s">
        <v>120</v>
      </c>
      <c r="K61" s="89">
        <f>(K59)-(H58)</f>
        <v>0</v>
      </c>
      <c r="L61" s="124" t="s">
        <v>25</v>
      </c>
    </row>
    <row r="62" spans="1:12" ht="120" x14ac:dyDescent="0.25">
      <c r="A62" s="64" t="s">
        <v>140</v>
      </c>
      <c r="B62" s="93" t="s">
        <v>164</v>
      </c>
      <c r="C62" s="89" t="s">
        <v>120</v>
      </c>
      <c r="D62" s="121">
        <f>D58</f>
        <v>0</v>
      </c>
      <c r="E62" s="89" t="s">
        <v>120</v>
      </c>
      <c r="F62" s="89" t="s">
        <v>120</v>
      </c>
      <c r="G62" s="97" t="s">
        <v>120</v>
      </c>
      <c r="H62" s="89" t="s">
        <v>120</v>
      </c>
      <c r="I62" s="89" t="s">
        <v>120</v>
      </c>
      <c r="J62" s="89" t="s">
        <v>120</v>
      </c>
      <c r="K62" s="89">
        <f>D62</f>
        <v>0</v>
      </c>
      <c r="L62" s="124" t="s">
        <v>3</v>
      </c>
    </row>
    <row r="63" spans="1:12" ht="60" x14ac:dyDescent="0.25">
      <c r="A63" s="64" t="s">
        <v>141</v>
      </c>
      <c r="B63" s="63" t="s">
        <v>165</v>
      </c>
      <c r="C63" s="89" t="s">
        <v>120</v>
      </c>
      <c r="D63" s="121" t="s">
        <v>120</v>
      </c>
      <c r="E63" s="89" t="s">
        <v>120</v>
      </c>
      <c r="F63" s="89" t="s">
        <v>120</v>
      </c>
      <c r="G63" s="87"/>
      <c r="H63" s="89">
        <f>H58</f>
        <v>0</v>
      </c>
      <c r="I63" s="89" t="s">
        <v>120</v>
      </c>
      <c r="J63" s="89">
        <v>1.25</v>
      </c>
      <c r="K63" s="89">
        <f>G63*H63*J63</f>
        <v>0</v>
      </c>
      <c r="L63" s="124" t="s">
        <v>136</v>
      </c>
    </row>
    <row r="64" spans="1:12" ht="90" x14ac:dyDescent="0.25">
      <c r="A64" s="64" t="s">
        <v>142</v>
      </c>
      <c r="B64" s="62" t="s">
        <v>19</v>
      </c>
      <c r="C64" s="89" t="s">
        <v>120</v>
      </c>
      <c r="D64" s="89" t="s">
        <v>120</v>
      </c>
      <c r="E64" s="89" t="s">
        <v>120</v>
      </c>
      <c r="F64" s="87"/>
      <c r="G64" s="89" t="s">
        <v>120</v>
      </c>
      <c r="H64" s="89" t="s">
        <v>120</v>
      </c>
      <c r="I64" s="89" t="s">
        <v>120</v>
      </c>
      <c r="J64" s="89" t="s">
        <v>120</v>
      </c>
      <c r="K64" s="89">
        <f>F64</f>
        <v>0</v>
      </c>
      <c r="L64" s="124" t="s">
        <v>71</v>
      </c>
    </row>
    <row r="65" spans="1:12" ht="90" x14ac:dyDescent="0.25">
      <c r="A65" s="64" t="s">
        <v>143</v>
      </c>
      <c r="B65" s="62" t="s">
        <v>17</v>
      </c>
      <c r="C65" s="89" t="s">
        <v>120</v>
      </c>
      <c r="D65" s="89" t="s">
        <v>120</v>
      </c>
      <c r="E65" s="89" t="s">
        <v>120</v>
      </c>
      <c r="F65" s="87"/>
      <c r="G65" s="89" t="s">
        <v>120</v>
      </c>
      <c r="H65" s="89" t="s">
        <v>120</v>
      </c>
      <c r="I65" s="89" t="s">
        <v>120</v>
      </c>
      <c r="J65" s="89" t="s">
        <v>120</v>
      </c>
      <c r="K65" s="89">
        <f>F65</f>
        <v>0</v>
      </c>
      <c r="L65" s="124" t="s">
        <v>71</v>
      </c>
    </row>
    <row r="66" spans="1:12" ht="60" x14ac:dyDescent="0.25">
      <c r="A66" s="64" t="s">
        <v>144</v>
      </c>
      <c r="B66" s="62" t="s">
        <v>15</v>
      </c>
      <c r="C66" s="89" t="s">
        <v>120</v>
      </c>
      <c r="D66" s="89" t="s">
        <v>120</v>
      </c>
      <c r="E66" s="89" t="s">
        <v>120</v>
      </c>
      <c r="F66" s="121">
        <f>F65</f>
        <v>0</v>
      </c>
      <c r="G66" s="89" t="s">
        <v>120</v>
      </c>
      <c r="H66" s="89" t="s">
        <v>120</v>
      </c>
      <c r="I66" s="89" t="s">
        <v>120</v>
      </c>
      <c r="J66" s="89" t="s">
        <v>120</v>
      </c>
      <c r="K66" s="89">
        <f>F66</f>
        <v>0</v>
      </c>
      <c r="L66" s="124" t="s">
        <v>71</v>
      </c>
    </row>
  </sheetData>
  <sheetProtection algorithmName="SHA-512" hashValue="LejAUfWZ0Is8KubHV9a4DHjc9bVx3GWQKg/1PgDwMg03CHIE7Oya25w79JjtjRYa5sbliPMhA66ydzWtcxtMAA==" saltValue="R0dEkUro3Mh5Kw5eW61VCQ==" spinCount="100000" sheet="1" objects="1" scenarios="1"/>
  <mergeCells count="87">
    <mergeCell ref="A14:A15"/>
    <mergeCell ref="B14:B15"/>
    <mergeCell ref="H14:H15"/>
    <mergeCell ref="I14:L15"/>
    <mergeCell ref="A1:L1"/>
    <mergeCell ref="A2:L2"/>
    <mergeCell ref="A3:L3"/>
    <mergeCell ref="A5:L5"/>
    <mergeCell ref="B6:L6"/>
    <mergeCell ref="A7:A8"/>
    <mergeCell ref="B7:B8"/>
    <mergeCell ref="I7:I8"/>
    <mergeCell ref="J7:L8"/>
    <mergeCell ref="J9:L9"/>
    <mergeCell ref="J10:L10"/>
    <mergeCell ref="J11:L11"/>
    <mergeCell ref="J12:L12"/>
    <mergeCell ref="B13:L13"/>
    <mergeCell ref="I16:L16"/>
    <mergeCell ref="I17:L17"/>
    <mergeCell ref="I18:L18"/>
    <mergeCell ref="I19:L19"/>
    <mergeCell ref="A20:A21"/>
    <mergeCell ref="B20:B21"/>
    <mergeCell ref="G20:H21"/>
    <mergeCell ref="I20:L21"/>
    <mergeCell ref="A28:A29"/>
    <mergeCell ref="B28:B29"/>
    <mergeCell ref="G28:G29"/>
    <mergeCell ref="H28:L29"/>
    <mergeCell ref="G22:H22"/>
    <mergeCell ref="I22:L22"/>
    <mergeCell ref="B23:L23"/>
    <mergeCell ref="A24:A25"/>
    <mergeCell ref="B24:B25"/>
    <mergeCell ref="C24:D24"/>
    <mergeCell ref="E24:F24"/>
    <mergeCell ref="I24:I25"/>
    <mergeCell ref="J24:L25"/>
    <mergeCell ref="C25:D25"/>
    <mergeCell ref="E25:F25"/>
    <mergeCell ref="C26:D26"/>
    <mergeCell ref="E26:F26"/>
    <mergeCell ref="J26:L26"/>
    <mergeCell ref="B27:L27"/>
    <mergeCell ref="H30:L30"/>
    <mergeCell ref="H31:L31"/>
    <mergeCell ref="H32:L32"/>
    <mergeCell ref="A33:A34"/>
    <mergeCell ref="B33:B34"/>
    <mergeCell ref="C33:D33"/>
    <mergeCell ref="E33:F33"/>
    <mergeCell ref="G33:G34"/>
    <mergeCell ref="H33:L34"/>
    <mergeCell ref="C34:D34"/>
    <mergeCell ref="E34:F34"/>
    <mergeCell ref="C35:D35"/>
    <mergeCell ref="E35:F35"/>
    <mergeCell ref="H35:L35"/>
    <mergeCell ref="C36:D36"/>
    <mergeCell ref="E36:F36"/>
    <mergeCell ref="H36:L36"/>
    <mergeCell ref="H39:L40"/>
    <mergeCell ref="C40:D40"/>
    <mergeCell ref="E40:F40"/>
    <mergeCell ref="C37:D37"/>
    <mergeCell ref="E37:F37"/>
    <mergeCell ref="H37:L37"/>
    <mergeCell ref="C38:D38"/>
    <mergeCell ref="E38:F38"/>
    <mergeCell ref="H38:L38"/>
    <mergeCell ref="A39:A40"/>
    <mergeCell ref="B39:B40"/>
    <mergeCell ref="C39:D39"/>
    <mergeCell ref="E39:F39"/>
    <mergeCell ref="G39:G40"/>
    <mergeCell ref="A45:L45"/>
    <mergeCell ref="A51:L51"/>
    <mergeCell ref="C41:D41"/>
    <mergeCell ref="E41:F41"/>
    <mergeCell ref="H41:L41"/>
    <mergeCell ref="B42:L42"/>
    <mergeCell ref="A43:A44"/>
    <mergeCell ref="B43:B44"/>
    <mergeCell ref="J43:J44"/>
    <mergeCell ref="K43:K44"/>
    <mergeCell ref="L43:L44"/>
  </mergeCells>
  <dataValidations count="1">
    <dataValidation type="decimal" allowBlank="1" showInputMessage="1" showErrorMessage="1" sqref="E10">
      <formula1>0.1</formula1>
      <formula2>0.15</formula2>
    </dataValidation>
  </dataValidations>
  <hyperlinks>
    <hyperlink ref="L49" r:id="rId1" display="m@"/>
  </hyperlinks>
  <pageMargins left="0.51181102362204722" right="0.51181102362204722" top="1.3779527559055118" bottom="1.1811023622047245" header="0.31496062992125984" footer="0.31496062992125984"/>
  <pageSetup paperSize="9" scale="51" orientation="portrait" verticalDpi="360" r:id="rId2"/>
  <headerFooter scaleWithDoc="0">
    <oddHeader>&amp;C&amp;G</oddHeader>
    <oddFooter>&amp;C&amp;G&amp;R&amp;G</oddFooter>
  </headerFooter>
  <legacyDrawing r:id="rId3"/>
  <legacyDrawingHF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Normal="100" zoomScaleSheetLayoutView="100" workbookViewId="0">
      <selection activeCell="A7" sqref="A7:K7"/>
    </sheetView>
  </sheetViews>
  <sheetFormatPr defaultRowHeight="15" x14ac:dyDescent="0.25"/>
  <cols>
    <col min="2" max="2" width="10.5703125" customWidth="1"/>
    <col min="4" max="4" width="12.140625" customWidth="1"/>
    <col min="5" max="5" width="30.5703125" customWidth="1"/>
    <col min="6" max="6" width="6.7109375" customWidth="1"/>
    <col min="7" max="7" width="17.42578125" customWidth="1"/>
    <col min="8" max="8" width="14.42578125" customWidth="1"/>
    <col min="9" max="9" width="11.85546875" customWidth="1"/>
    <col min="10" max="11" width="14.42578125" customWidth="1"/>
  </cols>
  <sheetData>
    <row r="1" spans="1:14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79"/>
    </row>
    <row r="2" spans="1:14" ht="18.75" x14ac:dyDescent="0.25">
      <c r="A2" s="143" t="s">
        <v>167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4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4" ht="18.75" x14ac:dyDescent="0.25">
      <c r="A4" s="17"/>
      <c r="B4" s="122"/>
      <c r="C4" s="122"/>
      <c r="D4" s="122"/>
      <c r="E4" s="122"/>
      <c r="F4" s="122"/>
      <c r="G4" s="122"/>
      <c r="H4" s="122"/>
      <c r="I4" s="137" t="s">
        <v>68</v>
      </c>
      <c r="J4" s="137"/>
      <c r="K4" s="80">
        <v>14.02</v>
      </c>
    </row>
    <row r="5" spans="1:14" x14ac:dyDescent="0.25">
      <c r="A5" s="15" t="s">
        <v>67</v>
      </c>
      <c r="B5" s="14"/>
      <c r="C5" s="14"/>
      <c r="D5" s="14"/>
      <c r="E5" s="14"/>
      <c r="F5" s="14"/>
      <c r="G5" s="14"/>
      <c r="H5" s="13"/>
      <c r="I5" s="137" t="s">
        <v>66</v>
      </c>
      <c r="J5" s="137"/>
      <c r="K5" s="80">
        <v>20.97</v>
      </c>
    </row>
    <row r="6" spans="1:14" x14ac:dyDescent="0.25">
      <c r="A6" s="15"/>
      <c r="B6" s="14"/>
      <c r="C6" s="14"/>
      <c r="D6" s="14"/>
      <c r="E6" s="14"/>
      <c r="F6" s="14"/>
      <c r="G6" s="14"/>
      <c r="H6" s="13"/>
      <c r="I6" s="13"/>
      <c r="J6" s="116"/>
      <c r="K6" s="12"/>
      <c r="N6" s="78"/>
    </row>
    <row r="7" spans="1:14" ht="18.75" x14ac:dyDescent="0.25">
      <c r="A7" s="134" t="s">
        <v>176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11"/>
    </row>
    <row r="8" spans="1:14" ht="51.75" x14ac:dyDescent="0.25">
      <c r="A8" s="115" t="s">
        <v>65</v>
      </c>
      <c r="B8" s="115" t="s">
        <v>64</v>
      </c>
      <c r="C8" s="115" t="s">
        <v>63</v>
      </c>
      <c r="D8" s="10" t="s">
        <v>62</v>
      </c>
      <c r="E8" s="115" t="s">
        <v>61</v>
      </c>
      <c r="F8" s="115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4" ht="21" customHeight="1" x14ac:dyDescent="0.25">
      <c r="A9" s="118">
        <v>1</v>
      </c>
      <c r="B9" s="8"/>
      <c r="C9" s="8"/>
      <c r="D9" s="8"/>
      <c r="E9" s="123" t="s">
        <v>55</v>
      </c>
      <c r="F9" s="6"/>
      <c r="G9" s="6"/>
      <c r="H9" s="25"/>
      <c r="I9" s="25"/>
      <c r="J9" s="53"/>
      <c r="K9" s="53"/>
    </row>
    <row r="10" spans="1:14" ht="30" x14ac:dyDescent="0.25">
      <c r="A10" s="124" t="s">
        <v>54</v>
      </c>
      <c r="B10" s="2">
        <v>72961</v>
      </c>
      <c r="C10" s="2" t="s">
        <v>6</v>
      </c>
      <c r="D10" s="2" t="s">
        <v>5</v>
      </c>
      <c r="E10" s="62" t="s">
        <v>53</v>
      </c>
      <c r="F10" s="124" t="s">
        <v>27</v>
      </c>
      <c r="G10" s="89">
        <f>'[7]MEMORIAL QUANT. CBUQ'!I9</f>
        <v>1428.84</v>
      </c>
      <c r="H10" s="89">
        <v>1.24</v>
      </c>
      <c r="I10" s="89">
        <f>IF(D10="S",($K$5/100)*H10,($K$4/100)*H10)+H10</f>
        <v>1.5000279999999999</v>
      </c>
      <c r="J10" s="89">
        <f>G10*H10</f>
        <v>1771.7615999999998</v>
      </c>
      <c r="K10" s="89">
        <f>I10*G10</f>
        <v>2143.3000075199998</v>
      </c>
      <c r="M10" s="78"/>
    </row>
    <row r="11" spans="1:14" ht="90" x14ac:dyDescent="0.25">
      <c r="A11" s="124" t="s">
        <v>52</v>
      </c>
      <c r="B11" s="88">
        <v>96387</v>
      </c>
      <c r="C11" s="2" t="s">
        <v>6</v>
      </c>
      <c r="D11" s="2" t="s">
        <v>5</v>
      </c>
      <c r="E11" s="62" t="s">
        <v>51</v>
      </c>
      <c r="F11" s="124" t="s">
        <v>25</v>
      </c>
      <c r="G11" s="89">
        <f>'[7]MEMORIAL QUANT. CBUQ'!I10</f>
        <v>214.32599999999999</v>
      </c>
      <c r="H11" s="89">
        <v>6.52</v>
      </c>
      <c r="I11" s="89">
        <f t="shared" ref="I11:I13" si="0">IF(D11="S",($K$5/100)*H11,($K$4/100)*H11)+H11</f>
        <v>7.887243999999999</v>
      </c>
      <c r="J11" s="89">
        <f t="shared" ref="J11:J13" si="1">G11*H11</f>
        <v>1397.4055199999998</v>
      </c>
      <c r="K11" s="89">
        <f t="shared" ref="K11:K13" si="2">I11*G11</f>
        <v>1690.4414575439998</v>
      </c>
    </row>
    <row r="12" spans="1:14" ht="64.5" customHeight="1" x14ac:dyDescent="0.25">
      <c r="A12" s="124" t="s">
        <v>95</v>
      </c>
      <c r="B12" s="88" t="s">
        <v>97</v>
      </c>
      <c r="C12" s="2" t="s">
        <v>6</v>
      </c>
      <c r="D12" s="2" t="s">
        <v>5</v>
      </c>
      <c r="E12" s="62" t="s">
        <v>98</v>
      </c>
      <c r="F12" s="124" t="s">
        <v>25</v>
      </c>
      <c r="G12" s="89">
        <f>'[7]MEMORIAL QUANT. CBUQ'!I11</f>
        <v>214.32599999999999</v>
      </c>
      <c r="H12" s="89">
        <v>4.4400000000000004</v>
      </c>
      <c r="I12" s="89">
        <f t="shared" si="0"/>
        <v>5.3710680000000002</v>
      </c>
      <c r="J12" s="89">
        <f t="shared" si="1"/>
        <v>951.60744000000011</v>
      </c>
      <c r="K12" s="89">
        <f t="shared" si="2"/>
        <v>1151.159520168</v>
      </c>
    </row>
    <row r="13" spans="1:14" ht="60" x14ac:dyDescent="0.25">
      <c r="A13" s="124" t="s">
        <v>96</v>
      </c>
      <c r="B13" s="4">
        <v>72838</v>
      </c>
      <c r="C13" s="2" t="s">
        <v>6</v>
      </c>
      <c r="D13" s="2" t="s">
        <v>5</v>
      </c>
      <c r="E13" s="63" t="s">
        <v>109</v>
      </c>
      <c r="F13" s="3" t="s">
        <v>99</v>
      </c>
      <c r="G13" s="89">
        <f>'[7]MEMORIAL QUANT. CBUQ'!I12</f>
        <v>946.463616</v>
      </c>
      <c r="H13" s="89">
        <v>0.85</v>
      </c>
      <c r="I13" s="89">
        <f t="shared" si="0"/>
        <v>1.0282450000000001</v>
      </c>
      <c r="J13" s="89">
        <f t="shared" si="1"/>
        <v>804.49407359999998</v>
      </c>
      <c r="K13" s="89">
        <f t="shared" si="2"/>
        <v>973.19648083392008</v>
      </c>
    </row>
    <row r="14" spans="1:14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4">
        <f>SUM(J10:J13)</f>
        <v>4925.2686335999997</v>
      </c>
      <c r="K14" s="54">
        <f>SUM(K10:K13)</f>
        <v>5958.0974660659194</v>
      </c>
    </row>
    <row r="15" spans="1:14" ht="33" customHeight="1" x14ac:dyDescent="0.25">
      <c r="A15" s="118">
        <v>2</v>
      </c>
      <c r="B15" s="8"/>
      <c r="C15" s="8"/>
      <c r="D15" s="8"/>
      <c r="E15" s="123" t="s">
        <v>50</v>
      </c>
      <c r="F15" s="6"/>
      <c r="G15" s="6"/>
      <c r="H15" s="25"/>
      <c r="I15" s="25"/>
      <c r="J15" s="53"/>
      <c r="K15" s="53"/>
    </row>
    <row r="16" spans="1:14" ht="30" x14ac:dyDescent="0.25">
      <c r="A16" s="5" t="s">
        <v>49</v>
      </c>
      <c r="B16" s="4">
        <v>96401</v>
      </c>
      <c r="C16" s="4" t="s">
        <v>6</v>
      </c>
      <c r="D16" s="4" t="s">
        <v>5</v>
      </c>
      <c r="E16" s="63" t="s">
        <v>100</v>
      </c>
      <c r="F16" s="3" t="s">
        <v>27</v>
      </c>
      <c r="G16" s="26">
        <f>'[7]MEMORIAL QUANT. CBUQ'!H16</f>
        <v>1215</v>
      </c>
      <c r="H16" s="26">
        <v>4.29</v>
      </c>
      <c r="I16" s="89">
        <f>IF(D16="S",($K$5/100)*H16,($K$4/100)*H16)+H16</f>
        <v>5.1896129999999996</v>
      </c>
      <c r="J16" s="26">
        <f>G16*H16</f>
        <v>5212.3500000000004</v>
      </c>
      <c r="K16" s="89">
        <f>I16*G16</f>
        <v>6305.3797949999998</v>
      </c>
    </row>
    <row r="17" spans="1:11" ht="84" customHeight="1" x14ac:dyDescent="0.25">
      <c r="A17" s="5" t="s">
        <v>48</v>
      </c>
      <c r="B17" s="4">
        <v>72840</v>
      </c>
      <c r="C17" s="4" t="s">
        <v>6</v>
      </c>
      <c r="D17" s="4" t="s">
        <v>5</v>
      </c>
      <c r="E17" s="63" t="s">
        <v>145</v>
      </c>
      <c r="F17" s="3" t="s">
        <v>99</v>
      </c>
      <c r="G17" s="26">
        <f>'[7]MEMORIAL QUANT. CBUQ'!H17</f>
        <v>104.976</v>
      </c>
      <c r="H17" s="26">
        <v>0.56999999999999995</v>
      </c>
      <c r="I17" s="89">
        <f t="shared" ref="I17:I20" si="3">IF(D17="S",($K$5/100)*H17,($K$4/100)*H17)+H17</f>
        <v>0.68952899999999995</v>
      </c>
      <c r="J17" s="26">
        <f>G17*H17</f>
        <v>59.836319999999994</v>
      </c>
      <c r="K17" s="89">
        <f>I17*G17</f>
        <v>72.383996303999993</v>
      </c>
    </row>
    <row r="18" spans="1:11" ht="75" x14ac:dyDescent="0.25">
      <c r="A18" s="124" t="s">
        <v>47</v>
      </c>
      <c r="B18" s="2">
        <v>95996</v>
      </c>
      <c r="C18" s="2" t="s">
        <v>6</v>
      </c>
      <c r="D18" s="2" t="s">
        <v>5</v>
      </c>
      <c r="E18" s="62" t="s">
        <v>46</v>
      </c>
      <c r="F18" s="124" t="s">
        <v>25</v>
      </c>
      <c r="G18" s="89">
        <f>'[7]MEMORIAL QUANT. CBUQ'!H18</f>
        <v>60.75</v>
      </c>
      <c r="H18" s="89">
        <v>643.61</v>
      </c>
      <c r="I18" s="89">
        <f t="shared" si="3"/>
        <v>778.575017</v>
      </c>
      <c r="J18" s="26">
        <f>G18*H18</f>
        <v>39099.307500000003</v>
      </c>
      <c r="K18" s="89">
        <f>I18*G18</f>
        <v>47298.43228275</v>
      </c>
    </row>
    <row r="19" spans="1:11" ht="60" x14ac:dyDescent="0.25">
      <c r="A19" s="124" t="s">
        <v>45</v>
      </c>
      <c r="B19" s="4">
        <v>95303</v>
      </c>
      <c r="C19" s="4" t="s">
        <v>6</v>
      </c>
      <c r="D19" s="4" t="s">
        <v>5</v>
      </c>
      <c r="E19" s="63" t="s">
        <v>44</v>
      </c>
      <c r="F19" s="3" t="s">
        <v>22</v>
      </c>
      <c r="G19" s="89">
        <f>'[7]MEMORIAL QUANT. CBUQ'!H19</f>
        <v>4374</v>
      </c>
      <c r="H19" s="89">
        <v>0.96</v>
      </c>
      <c r="I19" s="89">
        <f t="shared" si="3"/>
        <v>1.1613119999999999</v>
      </c>
      <c r="J19" s="26">
        <f>G19*H19</f>
        <v>4199.04</v>
      </c>
      <c r="K19" s="89">
        <f>I19*G19</f>
        <v>5079.5786879999996</v>
      </c>
    </row>
    <row r="20" spans="1:11" ht="45" x14ac:dyDescent="0.25">
      <c r="A20" s="124" t="s">
        <v>43</v>
      </c>
      <c r="B20" s="2">
        <v>94963</v>
      </c>
      <c r="C20" s="2" t="s">
        <v>6</v>
      </c>
      <c r="D20" s="2" t="s">
        <v>5</v>
      </c>
      <c r="E20" s="62" t="s">
        <v>146</v>
      </c>
      <c r="F20" s="124" t="s">
        <v>25</v>
      </c>
      <c r="G20" s="89">
        <f>'[7]MEMORIAL QUANT. CBUQ'!G22:H22</f>
        <v>0.42336000000000001</v>
      </c>
      <c r="H20" s="27">
        <v>345.06</v>
      </c>
      <c r="I20" s="89">
        <f t="shared" si="3"/>
        <v>417.419082</v>
      </c>
      <c r="J20" s="26">
        <f>G20*H20</f>
        <v>146.08460160000001</v>
      </c>
      <c r="K20" s="89">
        <f>I20*G20</f>
        <v>176.71854255552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4">
        <f>SUM(J16:J20)</f>
        <v>48716.618421600004</v>
      </c>
      <c r="K21" s="54">
        <f>SUM(K16:K20)</f>
        <v>58932.493304609525</v>
      </c>
    </row>
    <row r="22" spans="1:11" ht="15" customHeight="1" x14ac:dyDescent="0.25">
      <c r="A22" s="118">
        <v>3</v>
      </c>
      <c r="B22" s="8"/>
      <c r="C22" s="8"/>
      <c r="D22" s="8"/>
      <c r="E22" s="123" t="s">
        <v>42</v>
      </c>
      <c r="F22" s="6"/>
      <c r="G22" s="6"/>
      <c r="H22" s="25"/>
      <c r="I22" s="25"/>
      <c r="J22" s="53"/>
      <c r="K22" s="53"/>
    </row>
    <row r="23" spans="1:11" ht="105" x14ac:dyDescent="0.25">
      <c r="A23" s="124" t="s">
        <v>41</v>
      </c>
      <c r="B23" s="2">
        <v>94996</v>
      </c>
      <c r="C23" s="2" t="s">
        <v>6</v>
      </c>
      <c r="D23" s="2" t="s">
        <v>5</v>
      </c>
      <c r="E23" s="62" t="s">
        <v>113</v>
      </c>
      <c r="F23" s="124" t="s">
        <v>27</v>
      </c>
      <c r="G23" s="89">
        <f>'[7]MEMORIAL QUANT. CBUQ'!I26</f>
        <v>12.24</v>
      </c>
      <c r="H23" s="89">
        <v>83.62</v>
      </c>
      <c r="I23" s="89">
        <f t="shared" ref="I23" si="4">IF(D23="S",($K$5/100)*H23,($K$4/100)*H23)+H23</f>
        <v>101.155114</v>
      </c>
      <c r="J23" s="89">
        <f>G23*H23</f>
        <v>1023.5088000000001</v>
      </c>
      <c r="K23" s="89">
        <f>G23*I23</f>
        <v>1238.13859536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4">
        <f>J23</f>
        <v>1023.5088000000001</v>
      </c>
      <c r="K24" s="54">
        <f>K23</f>
        <v>1238.13859536</v>
      </c>
    </row>
    <row r="25" spans="1:11" ht="21" customHeight="1" x14ac:dyDescent="0.25">
      <c r="A25" s="118">
        <v>4</v>
      </c>
      <c r="B25" s="123"/>
      <c r="C25" s="123"/>
      <c r="D25" s="123"/>
      <c r="E25" s="123" t="s">
        <v>40</v>
      </c>
      <c r="F25" s="6"/>
      <c r="G25" s="6"/>
      <c r="H25" s="25"/>
      <c r="I25" s="25"/>
      <c r="J25" s="53"/>
      <c r="K25" s="53"/>
    </row>
    <row r="26" spans="1:11" ht="75" x14ac:dyDescent="0.25">
      <c r="A26" s="124" t="s">
        <v>39</v>
      </c>
      <c r="B26" s="2">
        <v>72947</v>
      </c>
      <c r="C26" s="2" t="s">
        <v>6</v>
      </c>
      <c r="D26" s="2" t="s">
        <v>5</v>
      </c>
      <c r="E26" s="62" t="s">
        <v>147</v>
      </c>
      <c r="F26" s="124" t="s">
        <v>27</v>
      </c>
      <c r="G26" s="89">
        <f>SUM('[7]MEMORIAL QUANT. CBUQ'!G30:G31)</f>
        <v>99.360000000000014</v>
      </c>
      <c r="H26" s="89">
        <v>24.63</v>
      </c>
      <c r="I26" s="89">
        <f t="shared" ref="I26:I29" si="5">IF(D26="S",($K$5/100)*H26,($K$4/100)*H26)+H26</f>
        <v>29.794910999999999</v>
      </c>
      <c r="J26" s="89">
        <f>G26*H26</f>
        <v>2447.2368000000001</v>
      </c>
      <c r="K26" s="89">
        <f>I26*G26</f>
        <v>2960.4223569600003</v>
      </c>
    </row>
    <row r="27" spans="1:11" ht="45" x14ac:dyDescent="0.25">
      <c r="A27" s="124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'[7]MEMORIAL QUANT. CBUQ'!G32</f>
        <v>17.999999999999996</v>
      </c>
      <c r="H27" s="91">
        <v>6.67</v>
      </c>
      <c r="I27" s="89">
        <f t="shared" si="5"/>
        <v>7.6051339999999996</v>
      </c>
      <c r="J27" s="91">
        <v>0</v>
      </c>
      <c r="K27" s="91">
        <v>0</v>
      </c>
    </row>
    <row r="28" spans="1:11" ht="30" x14ac:dyDescent="0.25">
      <c r="A28" s="124" t="s">
        <v>37</v>
      </c>
      <c r="B28" s="2">
        <v>34723</v>
      </c>
      <c r="C28" s="2" t="s">
        <v>6</v>
      </c>
      <c r="D28" s="2" t="s">
        <v>10</v>
      </c>
      <c r="E28" s="62" t="s">
        <v>36</v>
      </c>
      <c r="F28" s="124" t="s">
        <v>27</v>
      </c>
      <c r="G28" s="89">
        <f>SUM('[7]MEMORIAL QUANT. CBUQ'!G35:G38)</f>
        <v>0.97499999999999998</v>
      </c>
      <c r="H28" s="89">
        <v>519.75</v>
      </c>
      <c r="I28" s="89">
        <f t="shared" si="5"/>
        <v>592.61895000000004</v>
      </c>
      <c r="J28" s="89">
        <f>G28*H28</f>
        <v>506.75624999999997</v>
      </c>
      <c r="K28" s="89">
        <f>I28*G28</f>
        <v>577.80347625000002</v>
      </c>
    </row>
    <row r="29" spans="1:11" ht="60" x14ac:dyDescent="0.25">
      <c r="A29" s="124" t="s">
        <v>132</v>
      </c>
      <c r="B29" s="2">
        <v>21013</v>
      </c>
      <c r="C29" s="2" t="s">
        <v>6</v>
      </c>
      <c r="D29" s="2" t="s">
        <v>10</v>
      </c>
      <c r="E29" s="92" t="s">
        <v>153</v>
      </c>
      <c r="F29" s="124" t="s">
        <v>3</v>
      </c>
      <c r="G29" s="89">
        <f>'[7]MEMORIAL QUANT. CBUQ'!G41</f>
        <v>14</v>
      </c>
      <c r="H29" s="89">
        <v>33.31</v>
      </c>
      <c r="I29" s="89">
        <f t="shared" si="5"/>
        <v>37.980062000000004</v>
      </c>
      <c r="J29" s="89">
        <f>G29*H29</f>
        <v>466.34000000000003</v>
      </c>
      <c r="K29" s="89">
        <f>G29*I29</f>
        <v>531.72086800000011</v>
      </c>
    </row>
    <row r="30" spans="1:1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4">
        <f>SUM(J26:J29)</f>
        <v>3420.3330500000002</v>
      </c>
      <c r="K30" s="54">
        <f>SUM(K26:K29)</f>
        <v>4069.9467012100004</v>
      </c>
    </row>
    <row r="31" spans="1:11" ht="15.75" customHeight="1" x14ac:dyDescent="0.25">
      <c r="A31" s="118">
        <v>5</v>
      </c>
      <c r="B31" s="8"/>
      <c r="C31" s="8"/>
      <c r="D31" s="8"/>
      <c r="E31" s="123" t="s">
        <v>35</v>
      </c>
      <c r="F31" s="6"/>
      <c r="G31" s="6"/>
      <c r="H31" s="25"/>
      <c r="I31" s="25"/>
      <c r="J31" s="53"/>
      <c r="K31" s="53"/>
    </row>
    <row r="32" spans="1:11" ht="60" x14ac:dyDescent="0.25">
      <c r="A32" s="5" t="s">
        <v>34</v>
      </c>
      <c r="B32" s="2">
        <v>94265</v>
      </c>
      <c r="C32" s="2" t="s">
        <v>6</v>
      </c>
      <c r="D32" s="4" t="s">
        <v>5</v>
      </c>
      <c r="E32" s="62" t="s">
        <v>33</v>
      </c>
      <c r="F32" s="26" t="s">
        <v>3</v>
      </c>
      <c r="G32" s="26">
        <f>'[7]MEMORIAL QUANT. CBUQ'!K46</f>
        <v>486</v>
      </c>
      <c r="H32" s="26">
        <v>31.39</v>
      </c>
      <c r="I32" s="89">
        <f t="shared" ref="I32:I51" si="6">IF(D32="S",($K$5/100)*H32,($K$4/100)*H32)+H32</f>
        <v>37.972482999999997</v>
      </c>
      <c r="J32" s="26">
        <f t="shared" ref="J32:J51" si="7">G32*H32</f>
        <v>15255.54</v>
      </c>
      <c r="K32" s="89">
        <f t="shared" ref="K32:K51" si="8">I32*G32</f>
        <v>18454.626737999999</v>
      </c>
    </row>
    <row r="33" spans="1:11" ht="60" x14ac:dyDescent="0.25">
      <c r="A33" s="124" t="s">
        <v>32</v>
      </c>
      <c r="B33" s="2">
        <v>94281</v>
      </c>
      <c r="C33" s="2" t="s">
        <v>6</v>
      </c>
      <c r="D33" s="2" t="s">
        <v>5</v>
      </c>
      <c r="E33" s="62" t="s">
        <v>31</v>
      </c>
      <c r="F33" s="89" t="s">
        <v>3</v>
      </c>
      <c r="G33" s="89">
        <f>'[7]MEMORIAL QUANT. CBUQ'!K47</f>
        <v>486</v>
      </c>
      <c r="H33" s="89">
        <v>37.49</v>
      </c>
      <c r="I33" s="89">
        <f t="shared" si="6"/>
        <v>45.351652999999999</v>
      </c>
      <c r="J33" s="26">
        <f t="shared" si="7"/>
        <v>18220.14</v>
      </c>
      <c r="K33" s="89">
        <f t="shared" si="8"/>
        <v>22040.903358</v>
      </c>
    </row>
    <row r="34" spans="1:11" ht="165" x14ac:dyDescent="0.25">
      <c r="A34" s="124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89" t="s">
        <v>25</v>
      </c>
      <c r="G34" s="89">
        <f>'[7]MEMORIAL QUANT. CBUQ'!K48</f>
        <v>32.076000000000001</v>
      </c>
      <c r="H34" s="89">
        <v>11.93</v>
      </c>
      <c r="I34" s="89">
        <f t="shared" si="6"/>
        <v>14.431721</v>
      </c>
      <c r="J34" s="26">
        <f t="shared" si="7"/>
        <v>382.66667999999999</v>
      </c>
      <c r="K34" s="89">
        <f t="shared" si="8"/>
        <v>462.91188279599999</v>
      </c>
    </row>
    <row r="35" spans="1:11" ht="60" x14ac:dyDescent="0.25">
      <c r="A35" s="124" t="s">
        <v>29</v>
      </c>
      <c r="B35" s="2">
        <v>94097</v>
      </c>
      <c r="C35" s="2" t="s">
        <v>6</v>
      </c>
      <c r="D35" s="2" t="s">
        <v>5</v>
      </c>
      <c r="E35" s="62" t="s">
        <v>28</v>
      </c>
      <c r="F35" s="89" t="s">
        <v>27</v>
      </c>
      <c r="G35" s="89">
        <f>'[7]MEMORIAL QUANT. CBUQ'!K49</f>
        <v>213.84</v>
      </c>
      <c r="H35" s="89">
        <v>4.5999999999999996</v>
      </c>
      <c r="I35" s="89">
        <f t="shared" si="6"/>
        <v>5.5646199999999997</v>
      </c>
      <c r="J35" s="26">
        <f t="shared" si="7"/>
        <v>983.66399999999999</v>
      </c>
      <c r="K35" s="89">
        <f t="shared" si="8"/>
        <v>1189.9383407999999</v>
      </c>
    </row>
    <row r="36" spans="1:11" ht="45" x14ac:dyDescent="0.25">
      <c r="A36" s="124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89" t="s">
        <v>136</v>
      </c>
      <c r="G36" s="89">
        <f>'[7]MEMORIAL QUANT. CBUQ'!K50</f>
        <v>220.12155000000001</v>
      </c>
      <c r="H36" s="89">
        <v>1.76</v>
      </c>
      <c r="I36" s="89">
        <f t="shared" si="6"/>
        <v>2.1290719999999999</v>
      </c>
      <c r="J36" s="26">
        <f t="shared" si="7"/>
        <v>387.413928</v>
      </c>
      <c r="K36" s="89">
        <f t="shared" ref="K36:K48" si="9">G36*I36</f>
        <v>468.65462870160002</v>
      </c>
    </row>
    <row r="37" spans="1:11" ht="30" x14ac:dyDescent="0.25">
      <c r="A37" s="124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89" t="s">
        <v>3</v>
      </c>
      <c r="G37" s="89">
        <f>'[7]MEMORIAL QUANT. CBUQ'!K52</f>
        <v>0</v>
      </c>
      <c r="H37" s="89">
        <v>51.95</v>
      </c>
      <c r="I37" s="89">
        <f t="shared" si="6"/>
        <v>59.23339</v>
      </c>
      <c r="J37" s="26">
        <f t="shared" si="7"/>
        <v>0</v>
      </c>
      <c r="K37" s="89">
        <f t="shared" si="9"/>
        <v>0</v>
      </c>
    </row>
    <row r="38" spans="1:11" ht="165" x14ac:dyDescent="0.25">
      <c r="A38" s="124" t="s">
        <v>21</v>
      </c>
      <c r="B38" s="2">
        <v>90106</v>
      </c>
      <c r="C38" s="2" t="s">
        <v>6</v>
      </c>
      <c r="D38" s="2" t="s">
        <v>5</v>
      </c>
      <c r="E38" s="62" t="s">
        <v>156</v>
      </c>
      <c r="F38" s="89" t="s">
        <v>25</v>
      </c>
      <c r="G38" s="89">
        <f>'[7]MEMORIAL QUANT. CBUQ'!K53</f>
        <v>0</v>
      </c>
      <c r="H38" s="89">
        <v>10.220000000000001</v>
      </c>
      <c r="I38" s="89">
        <f t="shared" si="6"/>
        <v>12.363134000000001</v>
      </c>
      <c r="J38" s="26">
        <f t="shared" si="7"/>
        <v>0</v>
      </c>
      <c r="K38" s="89">
        <f t="shared" si="9"/>
        <v>0</v>
      </c>
    </row>
    <row r="39" spans="1:11" ht="60" x14ac:dyDescent="0.25">
      <c r="A39" s="124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89" t="s">
        <v>25</v>
      </c>
      <c r="G39" s="89">
        <f>'[7]MEMORIAL QUANT. CBUQ'!K54</f>
        <v>0</v>
      </c>
      <c r="H39" s="89">
        <v>4.5999999999999996</v>
      </c>
      <c r="I39" s="89">
        <f t="shared" si="6"/>
        <v>5.5646199999999997</v>
      </c>
      <c r="J39" s="26">
        <f t="shared" si="7"/>
        <v>0</v>
      </c>
      <c r="K39" s="89">
        <f t="shared" si="9"/>
        <v>0</v>
      </c>
    </row>
    <row r="40" spans="1:11" ht="99" customHeight="1" x14ac:dyDescent="0.25">
      <c r="A40" s="124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89" t="s">
        <v>25</v>
      </c>
      <c r="G40" s="89">
        <f>'[7]MEMORIAL QUANT. CBUQ'!K55</f>
        <v>0</v>
      </c>
      <c r="H40" s="89">
        <v>19.600000000000001</v>
      </c>
      <c r="I40" s="89">
        <f t="shared" si="6"/>
        <v>23.710120000000003</v>
      </c>
      <c r="J40" s="26">
        <f t="shared" si="7"/>
        <v>0</v>
      </c>
      <c r="K40" s="89">
        <f t="shared" si="9"/>
        <v>0</v>
      </c>
    </row>
    <row r="41" spans="1:11" ht="95.25" customHeight="1" x14ac:dyDescent="0.25">
      <c r="A41" s="124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89" t="s">
        <v>3</v>
      </c>
      <c r="G41" s="89">
        <f>'[7]MEMORIAL QUANT. CBUQ'!K56</f>
        <v>0</v>
      </c>
      <c r="H41" s="89">
        <v>37.54</v>
      </c>
      <c r="I41" s="89">
        <f t="shared" si="6"/>
        <v>45.412137999999999</v>
      </c>
      <c r="J41" s="26">
        <f t="shared" si="7"/>
        <v>0</v>
      </c>
      <c r="K41" s="89">
        <f t="shared" si="9"/>
        <v>0</v>
      </c>
    </row>
    <row r="42" spans="1:11" ht="45" x14ac:dyDescent="0.25">
      <c r="A42" s="124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26" t="s">
        <v>22</v>
      </c>
      <c r="G42" s="89">
        <f>'[7]MEMORIAL QUANT. CBUQ'!K57</f>
        <v>0</v>
      </c>
      <c r="H42" s="89">
        <v>1.76</v>
      </c>
      <c r="I42" s="89">
        <f t="shared" si="6"/>
        <v>2.1290719999999999</v>
      </c>
      <c r="J42" s="26">
        <f t="shared" si="7"/>
        <v>0</v>
      </c>
      <c r="K42" s="89">
        <f t="shared" si="9"/>
        <v>0</v>
      </c>
    </row>
    <row r="43" spans="1:11" ht="30" x14ac:dyDescent="0.25">
      <c r="A43" s="124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89" t="s">
        <v>3</v>
      </c>
      <c r="G43" s="89">
        <f>'[7]MEMORIAL QUANT. CBUQ'!K58</f>
        <v>0</v>
      </c>
      <c r="H43" s="89">
        <v>104.87</v>
      </c>
      <c r="I43" s="89">
        <f t="shared" si="6"/>
        <v>119.57277400000001</v>
      </c>
      <c r="J43" s="26">
        <f t="shared" si="7"/>
        <v>0</v>
      </c>
      <c r="K43" s="89">
        <f t="shared" si="9"/>
        <v>0</v>
      </c>
    </row>
    <row r="44" spans="1:11" ht="165" x14ac:dyDescent="0.25">
      <c r="A44" s="124" t="s">
        <v>7</v>
      </c>
      <c r="B44" s="2">
        <v>90106</v>
      </c>
      <c r="C44" s="2" t="s">
        <v>6</v>
      </c>
      <c r="D44" s="2" t="s">
        <v>5</v>
      </c>
      <c r="E44" s="63" t="s">
        <v>157</v>
      </c>
      <c r="F44" s="26" t="s">
        <v>25</v>
      </c>
      <c r="G44" s="89">
        <f>'[7]MEMORIAL QUANT. CBUQ'!K59</f>
        <v>0</v>
      </c>
      <c r="H44" s="89">
        <v>10.220000000000001</v>
      </c>
      <c r="I44" s="89">
        <f t="shared" si="6"/>
        <v>12.363134000000001</v>
      </c>
      <c r="J44" s="26">
        <f t="shared" si="7"/>
        <v>0</v>
      </c>
      <c r="K44" s="89">
        <f t="shared" si="9"/>
        <v>0</v>
      </c>
    </row>
    <row r="45" spans="1:11" ht="89.25" customHeight="1" x14ac:dyDescent="0.25">
      <c r="A45" s="124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89" t="s">
        <v>25</v>
      </c>
      <c r="G45" s="89">
        <f>'[7]MEMORIAL QUANT. CBUQ'!K60</f>
        <v>0</v>
      </c>
      <c r="H45" s="89">
        <v>4.5999999999999996</v>
      </c>
      <c r="I45" s="89">
        <f t="shared" si="6"/>
        <v>5.5646199999999997</v>
      </c>
      <c r="J45" s="26">
        <f t="shared" si="7"/>
        <v>0</v>
      </c>
      <c r="K45" s="89">
        <f t="shared" si="9"/>
        <v>0</v>
      </c>
    </row>
    <row r="46" spans="1:11" ht="89.25" customHeight="1" x14ac:dyDescent="0.25">
      <c r="A46" s="124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89" t="s">
        <v>25</v>
      </c>
      <c r="G46" s="89">
        <f>'[7]MEMORIAL QUANT. CBUQ'!K61</f>
        <v>0</v>
      </c>
      <c r="H46" s="89">
        <v>19.600000000000001</v>
      </c>
      <c r="I46" s="89">
        <f t="shared" si="6"/>
        <v>23.710120000000003</v>
      </c>
      <c r="J46" s="26">
        <f t="shared" si="7"/>
        <v>0</v>
      </c>
      <c r="K46" s="89">
        <f t="shared" si="9"/>
        <v>0</v>
      </c>
    </row>
    <row r="47" spans="1:11" ht="89.25" customHeight="1" x14ac:dyDescent="0.25">
      <c r="A47" s="124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89" t="s">
        <v>3</v>
      </c>
      <c r="G47" s="89">
        <f>'[7]MEMORIAL QUANT. CBUQ'!K62</f>
        <v>0</v>
      </c>
      <c r="H47" s="89">
        <v>54.41</v>
      </c>
      <c r="I47" s="89">
        <f t="shared" si="6"/>
        <v>65.819776999999988</v>
      </c>
      <c r="J47" s="26">
        <f t="shared" si="7"/>
        <v>0</v>
      </c>
      <c r="K47" s="89">
        <f t="shared" si="9"/>
        <v>0</v>
      </c>
    </row>
    <row r="48" spans="1:11" ht="45" x14ac:dyDescent="0.25">
      <c r="A48" s="124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26" t="s">
        <v>22</v>
      </c>
      <c r="G48" s="89">
        <f>'[7]MEMORIAL QUANT. CBUQ'!K63</f>
        <v>0</v>
      </c>
      <c r="H48" s="89">
        <v>1.76</v>
      </c>
      <c r="I48" s="89">
        <f t="shared" si="6"/>
        <v>2.1290719999999999</v>
      </c>
      <c r="J48" s="26">
        <f t="shared" si="7"/>
        <v>0</v>
      </c>
      <c r="K48" s="89">
        <f t="shared" si="9"/>
        <v>0</v>
      </c>
    </row>
    <row r="49" spans="1:11" ht="75" x14ac:dyDescent="0.25">
      <c r="A49" s="124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89" t="s">
        <v>14</v>
      </c>
      <c r="G49" s="89">
        <f>'[7]MEMORIAL QUANT. CBUQ'!K64</f>
        <v>0</v>
      </c>
      <c r="H49" s="89">
        <v>694.56</v>
      </c>
      <c r="I49" s="89">
        <f t="shared" si="6"/>
        <v>840.20923199999993</v>
      </c>
      <c r="J49" s="26">
        <f t="shared" si="7"/>
        <v>0</v>
      </c>
      <c r="K49" s="89">
        <f t="shared" si="8"/>
        <v>0</v>
      </c>
    </row>
    <row r="50" spans="1:11" ht="75" x14ac:dyDescent="0.25">
      <c r="A50" s="124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89" t="s">
        <v>14</v>
      </c>
      <c r="G50" s="89">
        <f>'[7]MEMORIAL QUANT. CBUQ'!K65</f>
        <v>0</v>
      </c>
      <c r="H50" s="89">
        <v>332.61</v>
      </c>
      <c r="I50" s="89">
        <f t="shared" si="6"/>
        <v>402.358317</v>
      </c>
      <c r="J50" s="26">
        <f t="shared" si="7"/>
        <v>0</v>
      </c>
      <c r="K50" s="89">
        <f t="shared" si="8"/>
        <v>0</v>
      </c>
    </row>
    <row r="51" spans="1:11" ht="60" x14ac:dyDescent="0.25">
      <c r="A51" s="124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89" t="s">
        <v>14</v>
      </c>
      <c r="G51" s="89">
        <f>'[7]MEMORIAL QUANT. CBUQ'!K66</f>
        <v>0</v>
      </c>
      <c r="H51" s="89">
        <v>431.62</v>
      </c>
      <c r="I51" s="89">
        <f t="shared" si="6"/>
        <v>492.13312400000001</v>
      </c>
      <c r="J51" s="26">
        <f t="shared" si="7"/>
        <v>0</v>
      </c>
      <c r="K51" s="89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4">
        <f>SUM(J32:J51)</f>
        <v>35229.424608000001</v>
      </c>
      <c r="K52" s="54">
        <f>SUM(K32:K51)</f>
        <v>42617.034948297602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15"/>
      <c r="J53" s="138">
        <f>J14+J21+J24+J30+J52</f>
        <v>93315.153513199999</v>
      </c>
      <c r="K53" s="139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15"/>
      <c r="J54" s="138">
        <f>K14+K21+K24+K30+K52</f>
        <v>112815.71101554306</v>
      </c>
      <c r="K54" s="139"/>
    </row>
  </sheetData>
  <sheetProtection algorithmName="SHA-512" hashValue="YpLgvlKCQBV/uqMe9pA/KLto8SuvTTnKcDPk0YlVoS5sCghtc+o7hFwkx/v4YJnKfDksa+GVIwZX+GA9Z76GLA==" saltValue="Ztlqnw09Y7YhWnrEjriVOg==" spinCount="100000" sheet="1" objects="1" scenarios="1"/>
  <autoFilter ref="A8:K54"/>
  <mergeCells count="15">
    <mergeCell ref="A7:K7"/>
    <mergeCell ref="A1:J1"/>
    <mergeCell ref="A2:K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zoomScale="115" zoomScaleNormal="100" zoomScaleSheetLayoutView="115" workbookViewId="0">
      <selection activeCell="N54" sqref="N54"/>
    </sheetView>
  </sheetViews>
  <sheetFormatPr defaultRowHeight="15" x14ac:dyDescent="0.25"/>
  <cols>
    <col min="1" max="1" width="9.140625" style="30"/>
    <col min="2" max="2" width="10.5703125" style="30" customWidth="1"/>
    <col min="3" max="3" width="9.140625" style="30"/>
    <col min="4" max="4" width="12.140625" style="30" customWidth="1"/>
    <col min="5" max="5" width="30.5703125" style="30" customWidth="1"/>
    <col min="6" max="6" width="6.7109375" style="30" customWidth="1"/>
    <col min="7" max="7" width="17.42578125" style="30" customWidth="1"/>
    <col min="8" max="8" width="14.42578125" style="30" customWidth="1"/>
    <col min="9" max="9" width="11.85546875" style="30" customWidth="1"/>
    <col min="10" max="11" width="14.42578125" style="30" customWidth="1"/>
    <col min="12" max="16384" width="9.140625" style="30"/>
  </cols>
  <sheetData>
    <row r="1" spans="1:13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113"/>
    </row>
    <row r="2" spans="1:13" ht="18.75" x14ac:dyDescent="0.25">
      <c r="A2" s="143" t="str">
        <f>'[7]CBUQ NÃO DESONERADA'!A2:K2</f>
        <v>PREFEITURA MUNICIPAL DE OURÉM</v>
      </c>
      <c r="B2" s="144"/>
      <c r="C2" s="144"/>
      <c r="D2" s="144"/>
      <c r="E2" s="144"/>
      <c r="F2" s="144"/>
      <c r="G2" s="144"/>
      <c r="H2" s="144"/>
      <c r="I2" s="144"/>
      <c r="J2" s="144"/>
      <c r="K2" s="117"/>
    </row>
    <row r="3" spans="1:13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3" ht="18.75" x14ac:dyDescent="0.25">
      <c r="A4" s="17"/>
      <c r="B4" s="122"/>
      <c r="C4" s="122"/>
      <c r="D4" s="122"/>
      <c r="E4" s="122"/>
      <c r="F4" s="122"/>
      <c r="G4" s="122"/>
      <c r="H4" s="122"/>
      <c r="I4" s="137" t="s">
        <v>68</v>
      </c>
      <c r="J4" s="137"/>
      <c r="K4" s="114">
        <v>14.02</v>
      </c>
    </row>
    <row r="5" spans="1:13" x14ac:dyDescent="0.25">
      <c r="A5" s="15" t="s">
        <v>105</v>
      </c>
      <c r="B5" s="14"/>
      <c r="C5" s="14"/>
      <c r="D5" s="14"/>
      <c r="E5" s="14"/>
      <c r="F5" s="14"/>
      <c r="G5" s="14"/>
      <c r="H5" s="37"/>
      <c r="I5" s="137" t="s">
        <v>66</v>
      </c>
      <c r="J5" s="137"/>
      <c r="K5" s="114">
        <v>27.03</v>
      </c>
    </row>
    <row r="6" spans="1:13" x14ac:dyDescent="0.25">
      <c r="A6" s="15"/>
      <c r="B6" s="14"/>
      <c r="C6" s="14"/>
      <c r="D6" s="14"/>
      <c r="E6" s="14"/>
      <c r="F6" s="14"/>
      <c r="G6" s="14"/>
      <c r="H6" s="37"/>
      <c r="I6" s="37"/>
      <c r="J6" s="116"/>
      <c r="K6" s="12"/>
    </row>
    <row r="7" spans="1:13" ht="18.75" x14ac:dyDescent="0.25">
      <c r="A7" s="134" t="str">
        <f>'[7]CBUQ NÃO DESONERADA'!A7:K7</f>
        <v>RUA E (Trecho: Entre Tv. 1 e Tv. 5)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40"/>
    </row>
    <row r="8" spans="1:13" ht="51.75" x14ac:dyDescent="0.25">
      <c r="A8" s="115" t="s">
        <v>65</v>
      </c>
      <c r="B8" s="115" t="s">
        <v>64</v>
      </c>
      <c r="C8" s="115" t="s">
        <v>63</v>
      </c>
      <c r="D8" s="10" t="s">
        <v>62</v>
      </c>
      <c r="E8" s="115" t="s">
        <v>61</v>
      </c>
      <c r="F8" s="115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3" ht="21" customHeight="1" x14ac:dyDescent="0.25">
      <c r="A9" s="118">
        <v>1</v>
      </c>
      <c r="B9" s="41"/>
      <c r="C9" s="41"/>
      <c r="D9" s="41"/>
      <c r="E9" s="123" t="s">
        <v>55</v>
      </c>
      <c r="F9" s="42"/>
      <c r="G9" s="42"/>
      <c r="H9" s="43"/>
      <c r="I9" s="43"/>
      <c r="J9" s="55"/>
      <c r="K9" s="55"/>
    </row>
    <row r="10" spans="1:13" ht="30" x14ac:dyDescent="0.25">
      <c r="A10" s="44" t="s">
        <v>54</v>
      </c>
      <c r="B10" s="45">
        <v>72961</v>
      </c>
      <c r="C10" s="45" t="s">
        <v>6</v>
      </c>
      <c r="D10" s="45" t="s">
        <v>5</v>
      </c>
      <c r="E10" s="84" t="s">
        <v>53</v>
      </c>
      <c r="F10" s="44" t="s">
        <v>27</v>
      </c>
      <c r="G10" s="89">
        <f>'[7]MEMORIAL QUANT. CBUQ'!I9</f>
        <v>1428.84</v>
      </c>
      <c r="H10" s="46">
        <v>1.2</v>
      </c>
      <c r="I10" s="46">
        <f>IF(D10="S",($K$5/100)*H10,($K$4/100)*H10)+H10</f>
        <v>1.5243599999999999</v>
      </c>
      <c r="J10" s="56">
        <f>G10*H10</f>
        <v>1714.6079999999999</v>
      </c>
      <c r="K10" s="56">
        <f>I10*G10</f>
        <v>2178.0665423999999</v>
      </c>
    </row>
    <row r="11" spans="1:13" ht="90" x14ac:dyDescent="0.25">
      <c r="A11" s="44" t="s">
        <v>52</v>
      </c>
      <c r="B11" s="88">
        <v>96387</v>
      </c>
      <c r="C11" s="45" t="s">
        <v>6</v>
      </c>
      <c r="D11" s="45" t="s">
        <v>5</v>
      </c>
      <c r="E11" s="84" t="s">
        <v>51</v>
      </c>
      <c r="F11" s="44" t="s">
        <v>25</v>
      </c>
      <c r="G11" s="89">
        <f>'[7]MEMORIAL QUANT. CBUQ'!I10</f>
        <v>214.32599999999999</v>
      </c>
      <c r="H11" s="46">
        <v>6.23</v>
      </c>
      <c r="I11" s="46">
        <f t="shared" ref="I11:I13" si="0">IF(D11="S",($K$5/100)*H11,($K$4/100)*H11)+H11</f>
        <v>7.9139690000000007</v>
      </c>
      <c r="J11" s="56">
        <f t="shared" ref="J11:J13" si="1">G11*H11</f>
        <v>1335.25098</v>
      </c>
      <c r="K11" s="56">
        <f t="shared" ref="K11:K13" si="2">I11*G11</f>
        <v>1696.1693198940002</v>
      </c>
    </row>
    <row r="12" spans="1:13" ht="60" x14ac:dyDescent="0.25">
      <c r="A12" s="44" t="s">
        <v>95</v>
      </c>
      <c r="B12" s="88" t="s">
        <v>97</v>
      </c>
      <c r="C12" s="45" t="s">
        <v>6</v>
      </c>
      <c r="D12" s="45" t="s">
        <v>5</v>
      </c>
      <c r="E12" s="84" t="s">
        <v>98</v>
      </c>
      <c r="F12" s="44" t="s">
        <v>25</v>
      </c>
      <c r="G12" s="89">
        <f>'[7]MEMORIAL QUANT. CBUQ'!I11</f>
        <v>214.32599999999999</v>
      </c>
      <c r="H12" s="46">
        <v>4.33</v>
      </c>
      <c r="I12" s="46">
        <f t="shared" si="0"/>
        <v>5.5003989999999998</v>
      </c>
      <c r="J12" s="56">
        <f t="shared" si="1"/>
        <v>928.03157999999996</v>
      </c>
      <c r="K12" s="56">
        <f t="shared" si="2"/>
        <v>1178.8785160739999</v>
      </c>
    </row>
    <row r="13" spans="1:13" ht="60" x14ac:dyDescent="0.25">
      <c r="A13" s="44" t="s">
        <v>96</v>
      </c>
      <c r="B13" s="48">
        <v>72838</v>
      </c>
      <c r="C13" s="45" t="s">
        <v>6</v>
      </c>
      <c r="D13" s="45" t="s">
        <v>5</v>
      </c>
      <c r="E13" s="63" t="s">
        <v>109</v>
      </c>
      <c r="F13" s="47" t="s">
        <v>99</v>
      </c>
      <c r="G13" s="89">
        <f>'[7]MEMORIAL QUANT. CBUQ'!I12</f>
        <v>946.463616</v>
      </c>
      <c r="H13" s="46">
        <v>0.83</v>
      </c>
      <c r="I13" s="46">
        <f t="shared" si="0"/>
        <v>1.054349</v>
      </c>
      <c r="J13" s="56">
        <f t="shared" si="1"/>
        <v>785.56480127999998</v>
      </c>
      <c r="K13" s="56">
        <f t="shared" si="2"/>
        <v>997.90296706598394</v>
      </c>
    </row>
    <row r="14" spans="1:13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6">
        <f>SUM(J10:J13)</f>
        <v>4763.45536128</v>
      </c>
      <c r="K14" s="56">
        <f>SUM(K10:K13)</f>
        <v>6051.0173454339838</v>
      </c>
    </row>
    <row r="15" spans="1:13" ht="33" customHeight="1" x14ac:dyDescent="0.25">
      <c r="A15" s="118">
        <v>2</v>
      </c>
      <c r="B15" s="41"/>
      <c r="C15" s="41"/>
      <c r="D15" s="41"/>
      <c r="E15" s="123" t="s">
        <v>50</v>
      </c>
      <c r="F15" s="42"/>
      <c r="G15" s="42"/>
      <c r="H15" s="43"/>
      <c r="I15" s="43"/>
      <c r="J15" s="55"/>
      <c r="K15" s="55"/>
    </row>
    <row r="16" spans="1:13" ht="30" x14ac:dyDescent="0.25">
      <c r="A16" s="47" t="s">
        <v>49</v>
      </c>
      <c r="B16" s="48">
        <v>96401</v>
      </c>
      <c r="C16" s="48" t="s">
        <v>6</v>
      </c>
      <c r="D16" s="48" t="s">
        <v>5</v>
      </c>
      <c r="E16" s="85" t="s">
        <v>100</v>
      </c>
      <c r="F16" s="47" t="s">
        <v>27</v>
      </c>
      <c r="G16" s="26">
        <f>'[7]MEMORIAL QUANT. CBUQ'!H16</f>
        <v>1215</v>
      </c>
      <c r="H16" s="49">
        <v>4.28</v>
      </c>
      <c r="I16" s="46">
        <f t="shared" ref="I16:I20" si="3">IF(D16="S",($K$5/100)*H16,($K$4/100)*H16)+H16</f>
        <v>5.4368840000000001</v>
      </c>
      <c r="J16" s="57">
        <f>G16*H16</f>
        <v>5200.2000000000007</v>
      </c>
      <c r="K16" s="56">
        <f>I16*G16</f>
        <v>6605.8140599999997</v>
      </c>
    </row>
    <row r="17" spans="1:11" ht="75" x14ac:dyDescent="0.25">
      <c r="A17" s="47" t="s">
        <v>48</v>
      </c>
      <c r="B17" s="48">
        <v>72840</v>
      </c>
      <c r="C17" s="48" t="s">
        <v>6</v>
      </c>
      <c r="D17" s="48" t="s">
        <v>5</v>
      </c>
      <c r="E17" s="63" t="s">
        <v>145</v>
      </c>
      <c r="F17" s="47" t="s">
        <v>99</v>
      </c>
      <c r="G17" s="26">
        <f>'[7]MEMORIAL QUANT. CBUQ'!H17</f>
        <v>104.976</v>
      </c>
      <c r="H17" s="49">
        <v>0.56000000000000005</v>
      </c>
      <c r="I17" s="46">
        <f t="shared" si="3"/>
        <v>0.711368</v>
      </c>
      <c r="J17" s="57">
        <f>G17*H17</f>
        <v>58.786560000000009</v>
      </c>
      <c r="K17" s="56">
        <f>I17*G17</f>
        <v>74.676567168000005</v>
      </c>
    </row>
    <row r="18" spans="1:11" ht="75" x14ac:dyDescent="0.25">
      <c r="A18" s="44" t="s">
        <v>47</v>
      </c>
      <c r="B18" s="45">
        <v>95996</v>
      </c>
      <c r="C18" s="45" t="s">
        <v>6</v>
      </c>
      <c r="D18" s="45" t="s">
        <v>5</v>
      </c>
      <c r="E18" s="84" t="s">
        <v>46</v>
      </c>
      <c r="F18" s="44" t="s">
        <v>25</v>
      </c>
      <c r="G18" s="89">
        <f>'[7]MEMORIAL QUANT. CBUQ'!H18</f>
        <v>60.75</v>
      </c>
      <c r="H18" s="46">
        <v>641.91</v>
      </c>
      <c r="I18" s="46">
        <f t="shared" si="3"/>
        <v>815.418273</v>
      </c>
      <c r="J18" s="57">
        <f>G18*H18</f>
        <v>38996.032500000001</v>
      </c>
      <c r="K18" s="56">
        <f>I18*G18</f>
        <v>49536.660084750001</v>
      </c>
    </row>
    <row r="19" spans="1:11" ht="60" x14ac:dyDescent="0.25">
      <c r="A19" s="44" t="s">
        <v>45</v>
      </c>
      <c r="B19" s="48">
        <v>95303</v>
      </c>
      <c r="C19" s="48" t="s">
        <v>6</v>
      </c>
      <c r="D19" s="48" t="s">
        <v>5</v>
      </c>
      <c r="E19" s="85" t="s">
        <v>44</v>
      </c>
      <c r="F19" s="47" t="s">
        <v>22</v>
      </c>
      <c r="G19" s="89">
        <f>'[7]MEMORIAL QUANT. CBUQ'!H19</f>
        <v>4374</v>
      </c>
      <c r="H19" s="46">
        <v>0.95</v>
      </c>
      <c r="I19" s="46">
        <f t="shared" si="3"/>
        <v>1.206785</v>
      </c>
      <c r="J19" s="57">
        <f>G19*H19</f>
        <v>4155.3</v>
      </c>
      <c r="K19" s="56">
        <f>I19*G19</f>
        <v>5278.4775900000004</v>
      </c>
    </row>
    <row r="20" spans="1:11" ht="45" x14ac:dyDescent="0.25">
      <c r="A20" s="44" t="s">
        <v>43</v>
      </c>
      <c r="B20" s="45">
        <v>94963</v>
      </c>
      <c r="C20" s="45" t="s">
        <v>6</v>
      </c>
      <c r="D20" s="45" t="s">
        <v>5</v>
      </c>
      <c r="E20" s="93" t="s">
        <v>146</v>
      </c>
      <c r="F20" s="44" t="s">
        <v>25</v>
      </c>
      <c r="G20" s="89">
        <f>'[7]MEMORIAL QUANT. CBUQ'!G22:H22</f>
        <v>0.42336000000000001</v>
      </c>
      <c r="H20" s="50">
        <v>339.24</v>
      </c>
      <c r="I20" s="46">
        <f t="shared" si="3"/>
        <v>430.93657200000001</v>
      </c>
      <c r="J20" s="57">
        <f>G20*H20</f>
        <v>143.6206464</v>
      </c>
      <c r="K20" s="56">
        <f>I20*G20</f>
        <v>182.44130712192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6">
        <f>SUM(J16:J20)</f>
        <v>48553.939706400008</v>
      </c>
      <c r="K21" s="56">
        <f>SUM(K16:K20)</f>
        <v>61678.069609039921</v>
      </c>
    </row>
    <row r="22" spans="1:11" ht="15" customHeight="1" x14ac:dyDescent="0.25">
      <c r="A22" s="118">
        <v>3</v>
      </c>
      <c r="B22" s="41"/>
      <c r="C22" s="41"/>
      <c r="D22" s="41"/>
      <c r="E22" s="123" t="s">
        <v>42</v>
      </c>
      <c r="F22" s="42"/>
      <c r="G22" s="42"/>
      <c r="H22" s="43"/>
      <c r="I22" s="43"/>
      <c r="J22" s="55"/>
      <c r="K22" s="55"/>
    </row>
    <row r="23" spans="1:11" ht="105" x14ac:dyDescent="0.25">
      <c r="A23" s="44" t="s">
        <v>41</v>
      </c>
      <c r="B23" s="45">
        <v>94996</v>
      </c>
      <c r="C23" s="45" t="s">
        <v>6</v>
      </c>
      <c r="D23" s="45" t="s">
        <v>5</v>
      </c>
      <c r="E23" s="62" t="s">
        <v>113</v>
      </c>
      <c r="F23" s="44" t="s">
        <v>27</v>
      </c>
      <c r="G23" s="89">
        <f>'[7]MEMORIAL QUANT. CBUQ'!I26</f>
        <v>12.24</v>
      </c>
      <c r="H23" s="46">
        <v>80.97</v>
      </c>
      <c r="I23" s="46">
        <f t="shared" ref="I23" si="4">IF(D23="S",($K$5/100)*H23,($K$4/100)*H23)+H23</f>
        <v>102.856191</v>
      </c>
      <c r="J23" s="56">
        <f>G23*H23</f>
        <v>991.07280000000003</v>
      </c>
      <c r="K23" s="56">
        <f>G23*I23</f>
        <v>1258.95977784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6">
        <f>J23</f>
        <v>991.07280000000003</v>
      </c>
      <c r="K24" s="56">
        <f>K23</f>
        <v>1258.95977784</v>
      </c>
    </row>
    <row r="25" spans="1:11" ht="21" customHeight="1" x14ac:dyDescent="0.25">
      <c r="A25" s="118">
        <v>4</v>
      </c>
      <c r="B25" s="123"/>
      <c r="C25" s="123"/>
      <c r="D25" s="123"/>
      <c r="E25" s="123" t="s">
        <v>40</v>
      </c>
      <c r="F25" s="42"/>
      <c r="G25" s="42"/>
      <c r="H25" s="43"/>
      <c r="I25" s="43"/>
      <c r="J25" s="55"/>
      <c r="K25" s="55"/>
    </row>
    <row r="26" spans="1:11" ht="75" x14ac:dyDescent="0.25">
      <c r="A26" s="44" t="s">
        <v>39</v>
      </c>
      <c r="B26" s="45">
        <v>72947</v>
      </c>
      <c r="C26" s="45" t="s">
        <v>6</v>
      </c>
      <c r="D26" s="45" t="s">
        <v>5</v>
      </c>
      <c r="E26" s="62" t="s">
        <v>147</v>
      </c>
      <c r="F26" s="44" t="s">
        <v>27</v>
      </c>
      <c r="G26" s="89">
        <f>SUM('[7]MEMORIAL QUANT. CBUQ'!G30:G31)</f>
        <v>99.360000000000014</v>
      </c>
      <c r="H26" s="46">
        <v>24.57</v>
      </c>
      <c r="I26" s="46">
        <f t="shared" ref="I26:I29" si="5">IF(D26="S",($K$5/100)*H26,($K$4/100)*H26)+H26</f>
        <v>31.211271</v>
      </c>
      <c r="J26" s="56">
        <f>G26*H26</f>
        <v>2441.2752000000005</v>
      </c>
      <c r="K26" s="56">
        <f>I26*G26</f>
        <v>3101.1518865600005</v>
      </c>
    </row>
    <row r="27" spans="1:11" ht="45" x14ac:dyDescent="0.25">
      <c r="A27" s="124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'[7]MEMORIAL QUANT. CBUQ'!G32</f>
        <v>17.999999999999996</v>
      </c>
      <c r="H27" s="46">
        <v>6.67</v>
      </c>
      <c r="I27" s="46">
        <f t="shared" si="5"/>
        <v>7.6051339999999996</v>
      </c>
      <c r="J27" s="56">
        <f>G27*H27</f>
        <v>120.05999999999997</v>
      </c>
      <c r="K27" s="56">
        <f>I27*G27</f>
        <v>136.89241199999998</v>
      </c>
    </row>
    <row r="28" spans="1:11" ht="30" x14ac:dyDescent="0.25">
      <c r="A28" s="44" t="s">
        <v>37</v>
      </c>
      <c r="B28" s="45">
        <v>34723</v>
      </c>
      <c r="C28" s="45" t="s">
        <v>6</v>
      </c>
      <c r="D28" s="45" t="s">
        <v>10</v>
      </c>
      <c r="E28" s="84" t="s">
        <v>36</v>
      </c>
      <c r="F28" s="44" t="s">
        <v>27</v>
      </c>
      <c r="G28" s="89">
        <f>SUM('[7]MEMORIAL QUANT. CBUQ'!G35:G38)</f>
        <v>0.97499999999999998</v>
      </c>
      <c r="H28" s="46">
        <v>519.75</v>
      </c>
      <c r="I28" s="46">
        <f t="shared" si="5"/>
        <v>592.61895000000004</v>
      </c>
      <c r="J28" s="56">
        <f>G28*H28</f>
        <v>506.75624999999997</v>
      </c>
      <c r="K28" s="56">
        <f>I28*G28</f>
        <v>577.80347625000002</v>
      </c>
    </row>
    <row r="29" spans="1:11" ht="60" x14ac:dyDescent="0.25">
      <c r="A29" s="65" t="s">
        <v>132</v>
      </c>
      <c r="B29" s="45">
        <v>21013</v>
      </c>
      <c r="C29" s="67" t="s">
        <v>6</v>
      </c>
      <c r="D29" s="67" t="s">
        <v>10</v>
      </c>
      <c r="E29" s="92" t="s">
        <v>153</v>
      </c>
      <c r="F29" s="65" t="s">
        <v>3</v>
      </c>
      <c r="G29" s="89">
        <f>'[7]MEMORIAL QUANT. CBUQ'!G41</f>
        <v>14</v>
      </c>
      <c r="H29" s="46">
        <v>33.31</v>
      </c>
      <c r="I29" s="46">
        <f t="shared" si="5"/>
        <v>37.980062000000004</v>
      </c>
      <c r="J29" s="56">
        <f>G29*H29</f>
        <v>466.34000000000003</v>
      </c>
      <c r="K29" s="56">
        <f>G29*I29</f>
        <v>531.72086800000011</v>
      </c>
    </row>
    <row r="30" spans="1:11" ht="15.75" customHeight="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6">
        <f>SUM(J26:J29)</f>
        <v>3534.4314500000005</v>
      </c>
      <c r="K30" s="56">
        <f>SUM(K26:K29)</f>
        <v>4347.5686428100007</v>
      </c>
    </row>
    <row r="31" spans="1:11" x14ac:dyDescent="0.25">
      <c r="A31" s="118">
        <v>5</v>
      </c>
      <c r="B31" s="41"/>
      <c r="C31" s="41"/>
      <c r="D31" s="41"/>
      <c r="E31" s="123" t="s">
        <v>35</v>
      </c>
      <c r="F31" s="42"/>
      <c r="G31" s="42"/>
      <c r="H31" s="43"/>
      <c r="I31" s="43"/>
      <c r="J31" s="55"/>
      <c r="K31" s="55"/>
    </row>
    <row r="32" spans="1:11" ht="60" x14ac:dyDescent="0.25">
      <c r="A32" s="47" t="s">
        <v>34</v>
      </c>
      <c r="B32" s="45">
        <v>94265</v>
      </c>
      <c r="C32" s="45" t="s">
        <v>6</v>
      </c>
      <c r="D32" s="48" t="s">
        <v>5</v>
      </c>
      <c r="E32" s="84" t="s">
        <v>33</v>
      </c>
      <c r="F32" s="47" t="s">
        <v>3</v>
      </c>
      <c r="G32" s="26">
        <f>'[7]MEMORIAL QUANT. CBUQ'!K46</f>
        <v>486</v>
      </c>
      <c r="H32" s="49">
        <v>30.08</v>
      </c>
      <c r="I32" s="46">
        <f t="shared" ref="I32:I51" si="6">IF(D32="S",($K$5/100)*H32,($K$4/100)*H32)+H32</f>
        <v>38.210623999999996</v>
      </c>
      <c r="J32" s="57">
        <f t="shared" ref="J32:J51" si="7">G32*H32</f>
        <v>14618.88</v>
      </c>
      <c r="K32" s="56">
        <f t="shared" ref="K32:K51" si="8">I32*G32</f>
        <v>18570.363264</v>
      </c>
    </row>
    <row r="33" spans="1:11" ht="60" x14ac:dyDescent="0.25">
      <c r="A33" s="44" t="s">
        <v>32</v>
      </c>
      <c r="B33" s="45">
        <v>94281</v>
      </c>
      <c r="C33" s="45" t="s">
        <v>6</v>
      </c>
      <c r="D33" s="45" t="s">
        <v>5</v>
      </c>
      <c r="E33" s="84" t="s">
        <v>31</v>
      </c>
      <c r="F33" s="44" t="s">
        <v>3</v>
      </c>
      <c r="G33" s="89">
        <f>'[7]MEMORIAL QUANT. CBUQ'!K47</f>
        <v>486</v>
      </c>
      <c r="H33" s="46">
        <v>35.81</v>
      </c>
      <c r="I33" s="46">
        <f t="shared" si="6"/>
        <v>45.489443000000001</v>
      </c>
      <c r="J33" s="57">
        <f t="shared" si="7"/>
        <v>17403.66</v>
      </c>
      <c r="K33" s="56">
        <f t="shared" si="8"/>
        <v>22107.869298000001</v>
      </c>
    </row>
    <row r="34" spans="1:11" ht="165" x14ac:dyDescent="0.25">
      <c r="A34" s="124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44" t="s">
        <v>25</v>
      </c>
      <c r="G34" s="89">
        <f>'[7]MEMORIAL QUANT. CBUQ'!K48</f>
        <v>32.076000000000001</v>
      </c>
      <c r="H34" s="46">
        <v>11.38</v>
      </c>
      <c r="I34" s="46">
        <f t="shared" si="6"/>
        <v>14.456014000000001</v>
      </c>
      <c r="J34" s="57">
        <f t="shared" si="7"/>
        <v>365.02488000000005</v>
      </c>
      <c r="K34" s="56">
        <f t="shared" si="8"/>
        <v>463.69110506400006</v>
      </c>
    </row>
    <row r="35" spans="1:11" ht="60" x14ac:dyDescent="0.25">
      <c r="A35" s="44" t="s">
        <v>29</v>
      </c>
      <c r="B35" s="45">
        <v>94097</v>
      </c>
      <c r="C35" s="45" t="s">
        <v>6</v>
      </c>
      <c r="D35" s="45" t="s">
        <v>5</v>
      </c>
      <c r="E35" s="84" t="s">
        <v>28</v>
      </c>
      <c r="F35" s="44" t="s">
        <v>27</v>
      </c>
      <c r="G35" s="89">
        <f>'[7]MEMORIAL QUANT. CBUQ'!K49</f>
        <v>213.84</v>
      </c>
      <c r="H35" s="46">
        <v>4.1500000000000004</v>
      </c>
      <c r="I35" s="46">
        <f t="shared" si="6"/>
        <v>5.2717450000000001</v>
      </c>
      <c r="J35" s="57">
        <f t="shared" si="7"/>
        <v>887.43600000000004</v>
      </c>
      <c r="K35" s="56">
        <f t="shared" si="8"/>
        <v>1127.3099508</v>
      </c>
    </row>
    <row r="36" spans="1:11" ht="45" x14ac:dyDescent="0.25">
      <c r="A36" s="65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124" t="s">
        <v>136</v>
      </c>
      <c r="G36" s="89">
        <f>'[7]MEMORIAL QUANT. CBUQ'!K50</f>
        <v>220.12155000000001</v>
      </c>
      <c r="H36" s="46">
        <v>1.74</v>
      </c>
      <c r="I36" s="46">
        <f t="shared" si="6"/>
        <v>2.2103220000000001</v>
      </c>
      <c r="J36" s="57">
        <f t="shared" si="7"/>
        <v>383.01149700000002</v>
      </c>
      <c r="K36" s="56">
        <f t="shared" si="8"/>
        <v>486.53950463910007</v>
      </c>
    </row>
    <row r="37" spans="1:11" ht="30" x14ac:dyDescent="0.25">
      <c r="A37" s="124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124" t="s">
        <v>3</v>
      </c>
      <c r="G37" s="89">
        <f>'[7]MEMORIAL QUANT. CBUQ'!K52</f>
        <v>0</v>
      </c>
      <c r="H37" s="46">
        <v>51.95</v>
      </c>
      <c r="I37" s="46">
        <f t="shared" si="6"/>
        <v>59.23339</v>
      </c>
      <c r="J37" s="57">
        <f t="shared" si="7"/>
        <v>0</v>
      </c>
      <c r="K37" s="56">
        <f t="shared" si="8"/>
        <v>0</v>
      </c>
    </row>
    <row r="38" spans="1:11" ht="165" x14ac:dyDescent="0.25">
      <c r="A38" s="124" t="s">
        <v>21</v>
      </c>
      <c r="B38" s="2">
        <v>90106</v>
      </c>
      <c r="C38" s="2" t="s">
        <v>6</v>
      </c>
      <c r="D38" s="2" t="s">
        <v>5</v>
      </c>
      <c r="E38" s="62" t="s">
        <v>152</v>
      </c>
      <c r="F38" s="124" t="s">
        <v>25</v>
      </c>
      <c r="G38" s="89">
        <f>'[7]MEMORIAL QUANT. CBUQ'!K53</f>
        <v>0</v>
      </c>
      <c r="H38" s="91">
        <v>9.73</v>
      </c>
      <c r="I38" s="46">
        <f t="shared" si="6"/>
        <v>12.360019000000001</v>
      </c>
      <c r="J38" s="57">
        <f t="shared" si="7"/>
        <v>0</v>
      </c>
      <c r="K38" s="56">
        <f t="shared" si="8"/>
        <v>0</v>
      </c>
    </row>
    <row r="39" spans="1:11" ht="60" x14ac:dyDescent="0.25">
      <c r="A39" s="124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124" t="s">
        <v>25</v>
      </c>
      <c r="G39" s="89">
        <f>'[7]MEMORIAL QUANT. CBUQ'!K54</f>
        <v>0</v>
      </c>
      <c r="H39" s="46">
        <v>4.1500000000000004</v>
      </c>
      <c r="I39" s="46">
        <f t="shared" si="6"/>
        <v>5.2717450000000001</v>
      </c>
      <c r="J39" s="57">
        <f t="shared" si="7"/>
        <v>0</v>
      </c>
      <c r="K39" s="56">
        <f t="shared" si="8"/>
        <v>0</v>
      </c>
    </row>
    <row r="40" spans="1:11" ht="90" x14ac:dyDescent="0.25">
      <c r="A40" s="124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124" t="s">
        <v>25</v>
      </c>
      <c r="G40" s="89">
        <f>'[7]MEMORIAL QUANT. CBUQ'!K55</f>
        <v>0</v>
      </c>
      <c r="H40" s="46">
        <v>18.149999999999999</v>
      </c>
      <c r="I40" s="46">
        <f t="shared" si="6"/>
        <v>23.055944999999998</v>
      </c>
      <c r="J40" s="57">
        <f t="shared" si="7"/>
        <v>0</v>
      </c>
      <c r="K40" s="56">
        <f t="shared" si="8"/>
        <v>0</v>
      </c>
    </row>
    <row r="41" spans="1:11" ht="90" x14ac:dyDescent="0.25">
      <c r="A41" s="124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124" t="s">
        <v>3</v>
      </c>
      <c r="G41" s="89">
        <f>'[7]MEMORIAL QUANT. CBUQ'!K56</f>
        <v>0</v>
      </c>
      <c r="H41" s="46">
        <v>35.08</v>
      </c>
      <c r="I41" s="46">
        <f t="shared" si="6"/>
        <v>44.562123999999997</v>
      </c>
      <c r="J41" s="57">
        <f t="shared" si="7"/>
        <v>0</v>
      </c>
      <c r="K41" s="56">
        <f t="shared" si="8"/>
        <v>0</v>
      </c>
    </row>
    <row r="42" spans="1:11" ht="45" x14ac:dyDescent="0.25">
      <c r="A42" s="124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3" t="s">
        <v>22</v>
      </c>
      <c r="G42" s="89">
        <f>'[7]MEMORIAL QUANT. CBUQ'!K57</f>
        <v>0</v>
      </c>
      <c r="H42" s="46">
        <v>1.74</v>
      </c>
      <c r="I42" s="46">
        <f t="shared" si="6"/>
        <v>2.2103220000000001</v>
      </c>
      <c r="J42" s="57">
        <f t="shared" si="7"/>
        <v>0</v>
      </c>
      <c r="K42" s="56">
        <f t="shared" si="8"/>
        <v>0</v>
      </c>
    </row>
    <row r="43" spans="1:11" ht="30" x14ac:dyDescent="0.25">
      <c r="A43" s="124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124" t="s">
        <v>3</v>
      </c>
      <c r="G43" s="89">
        <f>'[7]MEMORIAL QUANT. CBUQ'!K58</f>
        <v>0</v>
      </c>
      <c r="H43" s="46">
        <v>104.87</v>
      </c>
      <c r="I43" s="46">
        <f t="shared" si="6"/>
        <v>119.57277400000001</v>
      </c>
      <c r="J43" s="57">
        <f t="shared" si="7"/>
        <v>0</v>
      </c>
      <c r="K43" s="56">
        <f t="shared" si="8"/>
        <v>0</v>
      </c>
    </row>
    <row r="44" spans="1:11" ht="165" x14ac:dyDescent="0.25">
      <c r="A44" s="124" t="s">
        <v>7</v>
      </c>
      <c r="B44" s="2">
        <v>90106</v>
      </c>
      <c r="C44" s="2" t="s">
        <v>6</v>
      </c>
      <c r="D44" s="2" t="s">
        <v>5</v>
      </c>
      <c r="E44" s="63" t="s">
        <v>152</v>
      </c>
      <c r="F44" s="3" t="s">
        <v>25</v>
      </c>
      <c r="G44" s="89">
        <f>'[7]MEMORIAL QUANT. CBUQ'!K59</f>
        <v>0</v>
      </c>
      <c r="H44" s="91">
        <v>9.73</v>
      </c>
      <c r="I44" s="46">
        <f t="shared" si="6"/>
        <v>12.360019000000001</v>
      </c>
      <c r="J44" s="57">
        <f t="shared" si="7"/>
        <v>0</v>
      </c>
      <c r="K44" s="56">
        <f t="shared" si="8"/>
        <v>0</v>
      </c>
    </row>
    <row r="45" spans="1:11" ht="60" x14ac:dyDescent="0.25">
      <c r="A45" s="124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124" t="s">
        <v>25</v>
      </c>
      <c r="G45" s="89">
        <f>'[7]MEMORIAL QUANT. CBUQ'!K60</f>
        <v>0</v>
      </c>
      <c r="H45" s="46">
        <v>4.1500000000000004</v>
      </c>
      <c r="I45" s="46">
        <f t="shared" si="6"/>
        <v>5.2717450000000001</v>
      </c>
      <c r="J45" s="57">
        <f t="shared" si="7"/>
        <v>0</v>
      </c>
      <c r="K45" s="56">
        <f t="shared" si="8"/>
        <v>0</v>
      </c>
    </row>
    <row r="46" spans="1:11" ht="90" x14ac:dyDescent="0.25">
      <c r="A46" s="124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124" t="s">
        <v>25</v>
      </c>
      <c r="G46" s="89">
        <f>'[7]MEMORIAL QUANT. CBUQ'!K61</f>
        <v>0</v>
      </c>
      <c r="H46" s="46">
        <v>18.149999999999999</v>
      </c>
      <c r="I46" s="46">
        <f t="shared" si="6"/>
        <v>23.055944999999998</v>
      </c>
      <c r="J46" s="57">
        <f t="shared" si="7"/>
        <v>0</v>
      </c>
      <c r="K46" s="56">
        <f t="shared" si="8"/>
        <v>0</v>
      </c>
    </row>
    <row r="47" spans="1:11" ht="90" x14ac:dyDescent="0.25">
      <c r="A47" s="124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124" t="s">
        <v>3</v>
      </c>
      <c r="G47" s="89">
        <f>'[7]MEMORIAL QUANT. CBUQ'!K62</f>
        <v>0</v>
      </c>
      <c r="H47" s="46">
        <v>50.87</v>
      </c>
      <c r="I47" s="46">
        <f t="shared" si="6"/>
        <v>64.620160999999996</v>
      </c>
      <c r="J47" s="57">
        <f t="shared" si="7"/>
        <v>0</v>
      </c>
      <c r="K47" s="56">
        <f t="shared" si="8"/>
        <v>0</v>
      </c>
    </row>
    <row r="48" spans="1:11" ht="45" x14ac:dyDescent="0.25">
      <c r="A48" s="124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3" t="s">
        <v>22</v>
      </c>
      <c r="G48" s="89">
        <f>'[7]MEMORIAL QUANT. CBUQ'!K63</f>
        <v>0</v>
      </c>
      <c r="H48" s="46">
        <v>1.74</v>
      </c>
      <c r="I48" s="46">
        <f t="shared" si="6"/>
        <v>2.2103220000000001</v>
      </c>
      <c r="J48" s="57">
        <f t="shared" si="7"/>
        <v>0</v>
      </c>
      <c r="K48" s="56">
        <f t="shared" si="8"/>
        <v>0</v>
      </c>
    </row>
    <row r="49" spans="1:11" ht="75" x14ac:dyDescent="0.25">
      <c r="A49" s="124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124" t="s">
        <v>14</v>
      </c>
      <c r="G49" s="89">
        <f>'[7]MEMORIAL QUANT. CBUQ'!K64</f>
        <v>0</v>
      </c>
      <c r="H49" s="46">
        <v>647.98</v>
      </c>
      <c r="I49" s="46">
        <f t="shared" si="6"/>
        <v>823.12899400000003</v>
      </c>
      <c r="J49" s="57">
        <f t="shared" si="7"/>
        <v>0</v>
      </c>
      <c r="K49" s="56">
        <f t="shared" si="8"/>
        <v>0</v>
      </c>
    </row>
    <row r="50" spans="1:11" ht="75" x14ac:dyDescent="0.25">
      <c r="A50" s="124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124" t="s">
        <v>14</v>
      </c>
      <c r="G50" s="89">
        <f>'[7]MEMORIAL QUANT. CBUQ'!K65</f>
        <v>0</v>
      </c>
      <c r="H50" s="46">
        <v>319.32</v>
      </c>
      <c r="I50" s="46">
        <f t="shared" si="6"/>
        <v>405.63219600000002</v>
      </c>
      <c r="J50" s="57">
        <f t="shared" si="7"/>
        <v>0</v>
      </c>
      <c r="K50" s="56">
        <f t="shared" si="8"/>
        <v>0</v>
      </c>
    </row>
    <row r="51" spans="1:11" ht="60" x14ac:dyDescent="0.25">
      <c r="A51" s="124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124" t="s">
        <v>14</v>
      </c>
      <c r="G51" s="89">
        <f>'[7]MEMORIAL QUANT. CBUQ'!K66</f>
        <v>0</v>
      </c>
      <c r="H51" s="46">
        <v>431.62</v>
      </c>
      <c r="I51" s="46">
        <f t="shared" si="6"/>
        <v>492.13312400000001</v>
      </c>
      <c r="J51" s="57">
        <f t="shared" si="7"/>
        <v>0</v>
      </c>
      <c r="K51" s="56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6">
        <f>SUM(J32:J51)</f>
        <v>33658.012376999999</v>
      </c>
      <c r="K52" s="56">
        <f>SUM(K32:K51)</f>
        <v>42755.773122503102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15"/>
      <c r="J53" s="146">
        <f>J14+J21+J24+J30+J52</f>
        <v>91500.91169468002</v>
      </c>
      <c r="K53" s="147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15"/>
      <c r="J54" s="146">
        <f>K14+K21+K24+K30+K52</f>
        <v>116091.38849762702</v>
      </c>
      <c r="K54" s="147"/>
    </row>
  </sheetData>
  <sheetProtection algorithmName="SHA-512" hashValue="nHw0yo6ia+qp+Lmoni3YecgF857AxpmHteF4oDfs+z6YxBZ9hUA8T666nmZeYkXJaii9CAFivqz6r/rQyaFhJQ==" saltValue="9Kg/il7dCzzY9yQriWRhBQ==" spinCount="100000" sheet="1" objects="1" scenarios="1"/>
  <autoFilter ref="A8:K54"/>
  <mergeCells count="15">
    <mergeCell ref="A7:K7"/>
    <mergeCell ref="A1:J1"/>
    <mergeCell ref="A2:J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6"/>
  <sheetViews>
    <sheetView view="pageBreakPreview" zoomScale="85" zoomScaleNormal="100" zoomScaleSheetLayoutView="85" workbookViewId="0">
      <selection activeCell="A5" sqref="A5:L5"/>
    </sheetView>
  </sheetViews>
  <sheetFormatPr defaultRowHeight="15" x14ac:dyDescent="0.25"/>
  <cols>
    <col min="2" max="2" width="25.85546875" style="99" customWidth="1"/>
    <col min="3" max="3" width="13.5703125" customWidth="1"/>
    <col min="4" max="4" width="18.140625" customWidth="1"/>
    <col min="5" max="5" width="23" customWidth="1"/>
    <col min="6" max="6" width="14.140625" customWidth="1"/>
    <col min="7" max="8" width="12.85546875" customWidth="1"/>
    <col min="9" max="9" width="14" customWidth="1"/>
    <col min="10" max="10" width="17.42578125" customWidth="1"/>
    <col min="16" max="16" width="10" bestFit="1" customWidth="1"/>
  </cols>
  <sheetData>
    <row r="1" spans="1:13" ht="18.75" x14ac:dyDescent="0.25">
      <c r="A1" s="171" t="s">
        <v>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2"/>
    </row>
    <row r="2" spans="1:13" ht="18.75" x14ac:dyDescent="0.25">
      <c r="A2" s="144" t="s">
        <v>166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1:13" ht="18.75" x14ac:dyDescent="0.25">
      <c r="A3" s="144" t="s">
        <v>169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1:13" x14ac:dyDescent="0.25">
      <c r="A4" s="13"/>
      <c r="B4" s="98"/>
      <c r="C4" s="13"/>
      <c r="D4" s="13"/>
      <c r="E4" s="13"/>
      <c r="F4" s="13"/>
      <c r="G4" s="13"/>
      <c r="H4" s="13"/>
      <c r="I4" s="13"/>
      <c r="J4" s="13"/>
      <c r="K4" s="13"/>
      <c r="L4" s="68"/>
    </row>
    <row r="5" spans="1:13" ht="18.75" x14ac:dyDescent="0.25">
      <c r="A5" s="173" t="str">
        <f>'[7]CBUQ NÃO DESONERADA'!A7:K7</f>
        <v>RUA E (Trecho: Entre Tv. 1 e Tv. 5)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4"/>
    </row>
    <row r="6" spans="1:13" x14ac:dyDescent="0.25">
      <c r="A6" s="118" t="s">
        <v>93</v>
      </c>
      <c r="B6" s="182" t="s">
        <v>55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24"/>
    </row>
    <row r="7" spans="1:13" ht="45" x14ac:dyDescent="0.25">
      <c r="A7" s="183" t="s">
        <v>65</v>
      </c>
      <c r="B7" s="184" t="s">
        <v>61</v>
      </c>
      <c r="C7" s="125" t="s">
        <v>85</v>
      </c>
      <c r="D7" s="125" t="s">
        <v>84</v>
      </c>
      <c r="E7" s="120" t="s">
        <v>90</v>
      </c>
      <c r="F7" s="119" t="s">
        <v>101</v>
      </c>
      <c r="G7" s="120" t="s">
        <v>80</v>
      </c>
      <c r="H7" s="120" t="s">
        <v>81</v>
      </c>
      <c r="I7" s="169" t="s">
        <v>78</v>
      </c>
      <c r="J7" s="160" t="s">
        <v>71</v>
      </c>
      <c r="K7" s="161"/>
      <c r="L7" s="162"/>
      <c r="M7" s="23"/>
    </row>
    <row r="8" spans="1:13" x14ac:dyDescent="0.25">
      <c r="A8" s="183"/>
      <c r="B8" s="184"/>
      <c r="C8" s="120" t="s">
        <v>77</v>
      </c>
      <c r="D8" s="120" t="s">
        <v>77</v>
      </c>
      <c r="E8" s="120" t="s">
        <v>77</v>
      </c>
      <c r="F8" s="120" t="s">
        <v>102</v>
      </c>
      <c r="G8" s="120" t="s">
        <v>74</v>
      </c>
      <c r="H8" s="120" t="s">
        <v>89</v>
      </c>
      <c r="I8" s="169"/>
      <c r="J8" s="163"/>
      <c r="K8" s="164"/>
      <c r="L8" s="165"/>
      <c r="M8" s="23"/>
    </row>
    <row r="9" spans="1:13" ht="45.75" customHeight="1" x14ac:dyDescent="0.25">
      <c r="A9" s="124" t="s">
        <v>54</v>
      </c>
      <c r="B9" s="62" t="s">
        <v>53</v>
      </c>
      <c r="C9" s="87">
        <v>5.88</v>
      </c>
      <c r="D9" s="87">
        <v>243</v>
      </c>
      <c r="E9" s="89"/>
      <c r="F9" s="89"/>
      <c r="G9" s="89"/>
      <c r="H9" s="89"/>
      <c r="I9" s="89">
        <f>C9*D9</f>
        <v>1428.84</v>
      </c>
      <c r="J9" s="166" t="s">
        <v>27</v>
      </c>
      <c r="K9" s="167"/>
      <c r="L9" s="168"/>
      <c r="M9" s="23"/>
    </row>
    <row r="10" spans="1:13" ht="97.5" customHeight="1" x14ac:dyDescent="0.25">
      <c r="A10" s="124" t="s">
        <v>52</v>
      </c>
      <c r="B10" s="62" t="s">
        <v>51</v>
      </c>
      <c r="C10" s="121">
        <f>C9</f>
        <v>5.88</v>
      </c>
      <c r="D10" s="121">
        <f>D9</f>
        <v>243</v>
      </c>
      <c r="E10" s="87">
        <v>0.15</v>
      </c>
      <c r="F10" s="89"/>
      <c r="G10" s="89"/>
      <c r="H10" s="89"/>
      <c r="I10" s="89">
        <f>C10*D10*E10</f>
        <v>214.32599999999999</v>
      </c>
      <c r="J10" s="166" t="s">
        <v>25</v>
      </c>
      <c r="K10" s="167"/>
      <c r="L10" s="168"/>
      <c r="M10" s="23"/>
    </row>
    <row r="11" spans="1:13" ht="100.5" customHeight="1" x14ac:dyDescent="0.25">
      <c r="A11" s="124" t="s">
        <v>95</v>
      </c>
      <c r="B11" s="62" t="s">
        <v>98</v>
      </c>
      <c r="C11" s="121">
        <f>C9</f>
        <v>5.88</v>
      </c>
      <c r="D11" s="121">
        <f>D9</f>
        <v>243</v>
      </c>
      <c r="E11" s="121">
        <f>+E10</f>
        <v>0.15</v>
      </c>
      <c r="F11" s="89"/>
      <c r="G11" s="89"/>
      <c r="H11" s="89"/>
      <c r="I11" s="89">
        <f>C11*D11*E11</f>
        <v>214.32599999999999</v>
      </c>
      <c r="J11" s="166" t="s">
        <v>25</v>
      </c>
      <c r="K11" s="167"/>
      <c r="L11" s="168"/>
      <c r="M11" s="23"/>
    </row>
    <row r="12" spans="1:13" ht="78.75" customHeight="1" x14ac:dyDescent="0.25">
      <c r="A12" s="124" t="s">
        <v>96</v>
      </c>
      <c r="B12" s="63" t="s">
        <v>107</v>
      </c>
      <c r="C12" s="89"/>
      <c r="D12" s="89"/>
      <c r="E12" s="89"/>
      <c r="F12" s="89">
        <v>1.6</v>
      </c>
      <c r="G12" s="89">
        <f>I11*F12</f>
        <v>342.92160000000001</v>
      </c>
      <c r="H12" s="87">
        <v>2.76</v>
      </c>
      <c r="I12" s="89">
        <f>G12*H12</f>
        <v>946.463616</v>
      </c>
      <c r="J12" s="166" t="s">
        <v>108</v>
      </c>
      <c r="K12" s="167"/>
      <c r="L12" s="168"/>
      <c r="M12" s="23"/>
    </row>
    <row r="13" spans="1:13" x14ac:dyDescent="0.25">
      <c r="A13" s="118" t="s">
        <v>92</v>
      </c>
      <c r="B13" s="179" t="s">
        <v>91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1"/>
      <c r="M13" s="21"/>
    </row>
    <row r="14" spans="1:13" x14ac:dyDescent="0.25">
      <c r="A14" s="175" t="s">
        <v>65</v>
      </c>
      <c r="B14" s="177" t="s">
        <v>61</v>
      </c>
      <c r="C14" s="125" t="s">
        <v>85</v>
      </c>
      <c r="D14" s="125" t="s">
        <v>84</v>
      </c>
      <c r="E14" s="125" t="s">
        <v>90</v>
      </c>
      <c r="F14" s="125" t="s">
        <v>80</v>
      </c>
      <c r="G14" s="125" t="s">
        <v>81</v>
      </c>
      <c r="H14" s="175" t="s">
        <v>78</v>
      </c>
      <c r="I14" s="185" t="s">
        <v>71</v>
      </c>
      <c r="J14" s="186"/>
      <c r="K14" s="186"/>
      <c r="L14" s="187"/>
      <c r="M14" s="22"/>
    </row>
    <row r="15" spans="1:13" x14ac:dyDescent="0.25">
      <c r="A15" s="176"/>
      <c r="B15" s="178"/>
      <c r="C15" s="125" t="s">
        <v>77</v>
      </c>
      <c r="D15" s="125" t="s">
        <v>77</v>
      </c>
      <c r="E15" s="125" t="s">
        <v>77</v>
      </c>
      <c r="F15" s="125" t="s">
        <v>74</v>
      </c>
      <c r="G15" s="125" t="s">
        <v>89</v>
      </c>
      <c r="H15" s="176"/>
      <c r="I15" s="188"/>
      <c r="J15" s="189"/>
      <c r="K15" s="189"/>
      <c r="L15" s="190"/>
      <c r="M15" s="21"/>
    </row>
    <row r="16" spans="1:13" ht="30" x14ac:dyDescent="0.25">
      <c r="A16" s="124" t="s">
        <v>49</v>
      </c>
      <c r="B16" s="63" t="s">
        <v>100</v>
      </c>
      <c r="C16" s="121">
        <f>+C9-(2*(C46+C47))</f>
        <v>5</v>
      </c>
      <c r="D16" s="121">
        <f>+D9</f>
        <v>243</v>
      </c>
      <c r="E16" s="89"/>
      <c r="F16" s="89"/>
      <c r="G16" s="89"/>
      <c r="H16" s="89">
        <f>C16*D16</f>
        <v>1215</v>
      </c>
      <c r="I16" s="166" t="s">
        <v>27</v>
      </c>
      <c r="J16" s="167"/>
      <c r="K16" s="167"/>
      <c r="L16" s="168"/>
      <c r="M16" s="21"/>
    </row>
    <row r="17" spans="1:14" ht="90" x14ac:dyDescent="0.25">
      <c r="A17" s="124" t="s">
        <v>48</v>
      </c>
      <c r="B17" s="63" t="s">
        <v>103</v>
      </c>
      <c r="C17" s="89"/>
      <c r="D17" s="89"/>
      <c r="E17" s="89"/>
      <c r="F17" s="89">
        <f>(0.0012)*H16</f>
        <v>1.458</v>
      </c>
      <c r="G17" s="87">
        <v>72</v>
      </c>
      <c r="H17" s="89">
        <f>F17*G17</f>
        <v>104.976</v>
      </c>
      <c r="I17" s="166" t="s">
        <v>99</v>
      </c>
      <c r="J17" s="167"/>
      <c r="K17" s="167"/>
      <c r="L17" s="168"/>
    </row>
    <row r="18" spans="1:14" ht="75" x14ac:dyDescent="0.25">
      <c r="A18" s="124" t="s">
        <v>47</v>
      </c>
      <c r="B18" s="62" t="s">
        <v>46</v>
      </c>
      <c r="C18" s="121">
        <f>C16</f>
        <v>5</v>
      </c>
      <c r="D18" s="121">
        <f>D16</f>
        <v>243</v>
      </c>
      <c r="E18" s="89">
        <v>0.05</v>
      </c>
      <c r="F18" s="89"/>
      <c r="G18" s="89"/>
      <c r="H18" s="89">
        <f>C18*D18*E18</f>
        <v>60.75</v>
      </c>
      <c r="I18" s="166" t="s">
        <v>25</v>
      </c>
      <c r="J18" s="167"/>
      <c r="K18" s="167"/>
      <c r="L18" s="168"/>
      <c r="N18" s="20"/>
    </row>
    <row r="19" spans="1:14" ht="60" x14ac:dyDescent="0.25">
      <c r="A19" s="124" t="s">
        <v>45</v>
      </c>
      <c r="B19" s="63" t="s">
        <v>44</v>
      </c>
      <c r="C19" s="89"/>
      <c r="D19" s="89"/>
      <c r="E19" s="89"/>
      <c r="F19" s="89">
        <f>H18</f>
        <v>60.75</v>
      </c>
      <c r="G19" s="87">
        <f>G17</f>
        <v>72</v>
      </c>
      <c r="H19" s="89">
        <f>F19*G19</f>
        <v>4374</v>
      </c>
      <c r="I19" s="166" t="s">
        <v>110</v>
      </c>
      <c r="J19" s="167"/>
      <c r="K19" s="167"/>
      <c r="L19" s="168"/>
    </row>
    <row r="20" spans="1:14" x14ac:dyDescent="0.25">
      <c r="A20" s="195" t="s">
        <v>65</v>
      </c>
      <c r="B20" s="205" t="s">
        <v>61</v>
      </c>
      <c r="C20" s="120" t="s">
        <v>85</v>
      </c>
      <c r="D20" s="120" t="s">
        <v>112</v>
      </c>
      <c r="E20" s="120" t="s">
        <v>90</v>
      </c>
      <c r="F20" s="120" t="s">
        <v>82</v>
      </c>
      <c r="G20" s="207" t="s">
        <v>78</v>
      </c>
      <c r="H20" s="208"/>
      <c r="I20" s="160" t="s">
        <v>71</v>
      </c>
      <c r="J20" s="161"/>
      <c r="K20" s="161"/>
      <c r="L20" s="162"/>
    </row>
    <row r="21" spans="1:14" x14ac:dyDescent="0.25">
      <c r="A21" s="196"/>
      <c r="B21" s="206"/>
      <c r="C21" s="120" t="s">
        <v>77</v>
      </c>
      <c r="D21" s="120" t="s">
        <v>77</v>
      </c>
      <c r="E21" s="120" t="s">
        <v>77</v>
      </c>
      <c r="F21" s="120" t="s">
        <v>71</v>
      </c>
      <c r="G21" s="209"/>
      <c r="H21" s="210"/>
      <c r="I21" s="163"/>
      <c r="J21" s="164"/>
      <c r="K21" s="164"/>
      <c r="L21" s="165"/>
    </row>
    <row r="22" spans="1:14" ht="89.25" customHeight="1" x14ac:dyDescent="0.25">
      <c r="A22" s="124" t="s">
        <v>43</v>
      </c>
      <c r="B22" s="62" t="s">
        <v>111</v>
      </c>
      <c r="C22" s="89">
        <f>C9</f>
        <v>5.88</v>
      </c>
      <c r="D22" s="121">
        <v>0.3</v>
      </c>
      <c r="E22" s="89">
        <v>0.12</v>
      </c>
      <c r="F22" s="87">
        <v>2</v>
      </c>
      <c r="G22" s="211">
        <f>C22*D22*E22*F22</f>
        <v>0.42336000000000001</v>
      </c>
      <c r="H22" s="212"/>
      <c r="I22" s="166" t="s">
        <v>25</v>
      </c>
      <c r="J22" s="167"/>
      <c r="K22" s="167"/>
      <c r="L22" s="168"/>
    </row>
    <row r="23" spans="1:14" x14ac:dyDescent="0.25">
      <c r="A23" s="118" t="s">
        <v>88</v>
      </c>
      <c r="B23" s="158" t="s">
        <v>42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</row>
    <row r="24" spans="1:14" x14ac:dyDescent="0.25">
      <c r="A24" s="191" t="s">
        <v>65</v>
      </c>
      <c r="B24" s="192" t="s">
        <v>61</v>
      </c>
      <c r="C24" s="169" t="s">
        <v>114</v>
      </c>
      <c r="D24" s="169"/>
      <c r="E24" s="169" t="s">
        <v>115</v>
      </c>
      <c r="F24" s="169"/>
      <c r="G24" s="120" t="s">
        <v>112</v>
      </c>
      <c r="H24" s="120" t="s">
        <v>82</v>
      </c>
      <c r="I24" s="169" t="s">
        <v>78</v>
      </c>
      <c r="J24" s="160" t="s">
        <v>71</v>
      </c>
      <c r="K24" s="161"/>
      <c r="L24" s="162"/>
    </row>
    <row r="25" spans="1:14" x14ac:dyDescent="0.25">
      <c r="A25" s="191"/>
      <c r="B25" s="192"/>
      <c r="C25" s="169" t="s">
        <v>77</v>
      </c>
      <c r="D25" s="169"/>
      <c r="E25" s="169" t="s">
        <v>77</v>
      </c>
      <c r="F25" s="169"/>
      <c r="G25" s="120" t="s">
        <v>77</v>
      </c>
      <c r="H25" s="120" t="s">
        <v>71</v>
      </c>
      <c r="I25" s="169"/>
      <c r="J25" s="163"/>
      <c r="K25" s="164"/>
      <c r="L25" s="165"/>
    </row>
    <row r="26" spans="1:14" ht="125.25" customHeight="1" x14ac:dyDescent="0.25">
      <c r="A26" s="64" t="s">
        <v>41</v>
      </c>
      <c r="B26" s="62" t="s">
        <v>113</v>
      </c>
      <c r="C26" s="170">
        <v>2.2000000000000002</v>
      </c>
      <c r="D26" s="170"/>
      <c r="E26" s="170">
        <v>1.2</v>
      </c>
      <c r="F26" s="170"/>
      <c r="G26" s="121">
        <v>1.2</v>
      </c>
      <c r="H26" s="87">
        <v>6</v>
      </c>
      <c r="I26" s="27">
        <f>(((C26+E26)*G26)/2)*H26</f>
        <v>12.24</v>
      </c>
      <c r="J26" s="166" t="s">
        <v>27</v>
      </c>
      <c r="K26" s="167"/>
      <c r="L26" s="168"/>
    </row>
    <row r="27" spans="1:14" x14ac:dyDescent="0.25">
      <c r="A27" s="118" t="s">
        <v>87</v>
      </c>
      <c r="B27" s="158" t="s">
        <v>40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</row>
    <row r="28" spans="1:14" x14ac:dyDescent="0.25">
      <c r="A28" s="191" t="s">
        <v>65</v>
      </c>
      <c r="B28" s="192" t="s">
        <v>61</v>
      </c>
      <c r="C28" s="120" t="s">
        <v>85</v>
      </c>
      <c r="D28" s="120" t="s">
        <v>84</v>
      </c>
      <c r="E28" s="120" t="s">
        <v>119</v>
      </c>
      <c r="F28" s="120" t="s">
        <v>82</v>
      </c>
      <c r="G28" s="169" t="s">
        <v>78</v>
      </c>
      <c r="H28" s="160" t="s">
        <v>71</v>
      </c>
      <c r="I28" s="161"/>
      <c r="J28" s="161"/>
      <c r="K28" s="161"/>
      <c r="L28" s="162"/>
    </row>
    <row r="29" spans="1:14" x14ac:dyDescent="0.25">
      <c r="A29" s="191"/>
      <c r="B29" s="192"/>
      <c r="C29" s="120" t="s">
        <v>77</v>
      </c>
      <c r="D29" s="120" t="s">
        <v>77</v>
      </c>
      <c r="E29" s="120" t="s">
        <v>76</v>
      </c>
      <c r="F29" s="120" t="s">
        <v>76</v>
      </c>
      <c r="G29" s="169"/>
      <c r="H29" s="163"/>
      <c r="I29" s="164"/>
      <c r="J29" s="164"/>
      <c r="K29" s="164"/>
      <c r="L29" s="165"/>
    </row>
    <row r="30" spans="1:14" ht="90" x14ac:dyDescent="0.25">
      <c r="A30" s="5" t="s">
        <v>116</v>
      </c>
      <c r="B30" s="62" t="s">
        <v>118</v>
      </c>
      <c r="C30" s="94">
        <v>0.1</v>
      </c>
      <c r="D30" s="94">
        <f>D9</f>
        <v>243</v>
      </c>
      <c r="E30" s="94" t="s">
        <v>120</v>
      </c>
      <c r="F30" s="86">
        <v>3</v>
      </c>
      <c r="G30" s="94">
        <f>C30*D30*F30</f>
        <v>72.900000000000006</v>
      </c>
      <c r="H30" s="213" t="s">
        <v>27</v>
      </c>
      <c r="I30" s="214"/>
      <c r="J30" s="214"/>
      <c r="K30" s="214"/>
      <c r="L30" s="215"/>
    </row>
    <row r="31" spans="1:14" ht="75" x14ac:dyDescent="0.25">
      <c r="A31" s="124" t="s">
        <v>117</v>
      </c>
      <c r="B31" s="62" t="s">
        <v>121</v>
      </c>
      <c r="C31" s="121">
        <v>0.4</v>
      </c>
      <c r="D31" s="121">
        <v>3</v>
      </c>
      <c r="E31" s="121">
        <f>C9/(2*C31)</f>
        <v>7.35</v>
      </c>
      <c r="F31" s="121">
        <f>ROUNDUP(H26/2,0)</f>
        <v>3</v>
      </c>
      <c r="G31" s="89">
        <f>C31*D31*E31*F31</f>
        <v>26.46</v>
      </c>
      <c r="H31" s="166" t="s">
        <v>27</v>
      </c>
      <c r="I31" s="167"/>
      <c r="J31" s="167"/>
      <c r="K31" s="167"/>
      <c r="L31" s="168"/>
    </row>
    <row r="32" spans="1:14" ht="45" x14ac:dyDescent="0.25">
      <c r="A32" s="124" t="s">
        <v>38</v>
      </c>
      <c r="B32" s="93" t="s">
        <v>122</v>
      </c>
      <c r="C32" s="121">
        <v>0.4</v>
      </c>
      <c r="D32" s="121">
        <f>+E26</f>
        <v>1.2</v>
      </c>
      <c r="E32" s="121" t="s">
        <v>120</v>
      </c>
      <c r="F32" s="121">
        <f>H26</f>
        <v>6</v>
      </c>
      <c r="G32" s="89">
        <f>(D32/C32)*F32</f>
        <v>17.999999999999996</v>
      </c>
      <c r="H32" s="166" t="s">
        <v>27</v>
      </c>
      <c r="I32" s="167"/>
      <c r="J32" s="167"/>
      <c r="K32" s="167"/>
      <c r="L32" s="168"/>
    </row>
    <row r="33" spans="1:15" x14ac:dyDescent="0.25">
      <c r="A33" s="195" t="s">
        <v>37</v>
      </c>
      <c r="B33" s="199" t="s">
        <v>61</v>
      </c>
      <c r="C33" s="197" t="s">
        <v>123</v>
      </c>
      <c r="D33" s="197"/>
      <c r="E33" s="198" t="s">
        <v>82</v>
      </c>
      <c r="F33" s="198"/>
      <c r="G33" s="195" t="s">
        <v>78</v>
      </c>
      <c r="H33" s="160" t="s">
        <v>71</v>
      </c>
      <c r="I33" s="161"/>
      <c r="J33" s="161"/>
      <c r="K33" s="161"/>
      <c r="L33" s="162"/>
    </row>
    <row r="34" spans="1:15" x14ac:dyDescent="0.25">
      <c r="A34" s="196"/>
      <c r="B34" s="200"/>
      <c r="C34" s="201" t="s">
        <v>27</v>
      </c>
      <c r="D34" s="202"/>
      <c r="E34" s="203" t="s">
        <v>76</v>
      </c>
      <c r="F34" s="204"/>
      <c r="G34" s="196"/>
      <c r="H34" s="163"/>
      <c r="I34" s="164"/>
      <c r="J34" s="164"/>
      <c r="K34" s="164"/>
      <c r="L34" s="165"/>
    </row>
    <row r="35" spans="1:15" ht="75" x14ac:dyDescent="0.25">
      <c r="A35" s="124" t="s">
        <v>124</v>
      </c>
      <c r="B35" s="62" t="s">
        <v>127</v>
      </c>
      <c r="C35" s="216">
        <v>0.3</v>
      </c>
      <c r="D35" s="217"/>
      <c r="E35" s="193">
        <v>2</v>
      </c>
      <c r="F35" s="194"/>
      <c r="G35" s="89">
        <f>+C35*E35</f>
        <v>0.6</v>
      </c>
      <c r="H35" s="166" t="s">
        <v>27</v>
      </c>
      <c r="I35" s="167"/>
      <c r="J35" s="167"/>
      <c r="K35" s="167"/>
      <c r="L35" s="168"/>
    </row>
    <row r="36" spans="1:15" ht="60" x14ac:dyDescent="0.25">
      <c r="A36" s="124" t="s">
        <v>125</v>
      </c>
      <c r="B36" s="62" t="s">
        <v>128</v>
      </c>
      <c r="C36" s="216">
        <v>0.13</v>
      </c>
      <c r="D36" s="217"/>
      <c r="E36" s="193"/>
      <c r="F36" s="194"/>
      <c r="G36" s="89">
        <f t="shared" ref="G36:G38" si="0">+C36*E36</f>
        <v>0</v>
      </c>
      <c r="H36" s="166" t="s">
        <v>27</v>
      </c>
      <c r="I36" s="167"/>
      <c r="J36" s="167"/>
      <c r="K36" s="167"/>
      <c r="L36" s="168"/>
    </row>
    <row r="37" spans="1:15" ht="75" x14ac:dyDescent="0.25">
      <c r="A37" s="124" t="s">
        <v>126</v>
      </c>
      <c r="B37" s="62" t="s">
        <v>129</v>
      </c>
      <c r="C37" s="216">
        <v>0.2</v>
      </c>
      <c r="D37" s="217"/>
      <c r="E37" s="193"/>
      <c r="F37" s="194"/>
      <c r="G37" s="89">
        <f t="shared" si="0"/>
        <v>0</v>
      </c>
      <c r="H37" s="166" t="s">
        <v>27</v>
      </c>
      <c r="I37" s="167"/>
      <c r="J37" s="167"/>
      <c r="K37" s="167"/>
      <c r="L37" s="168"/>
    </row>
    <row r="38" spans="1:15" ht="75" x14ac:dyDescent="0.25">
      <c r="A38" s="124" t="s">
        <v>131</v>
      </c>
      <c r="B38" s="62" t="s">
        <v>130</v>
      </c>
      <c r="C38" s="216">
        <v>0.125</v>
      </c>
      <c r="D38" s="217"/>
      <c r="E38" s="193">
        <f>F31</f>
        <v>3</v>
      </c>
      <c r="F38" s="194"/>
      <c r="G38" s="89">
        <f t="shared" si="0"/>
        <v>0.375</v>
      </c>
      <c r="H38" s="166" t="s">
        <v>27</v>
      </c>
      <c r="I38" s="167"/>
      <c r="J38" s="167"/>
      <c r="K38" s="167"/>
      <c r="L38" s="168"/>
    </row>
    <row r="39" spans="1:15" x14ac:dyDescent="0.25">
      <c r="A39" s="195" t="s">
        <v>132</v>
      </c>
      <c r="B39" s="199" t="s">
        <v>61</v>
      </c>
      <c r="C39" s="201" t="s">
        <v>112</v>
      </c>
      <c r="D39" s="202"/>
      <c r="E39" s="203" t="s">
        <v>82</v>
      </c>
      <c r="F39" s="204"/>
      <c r="G39" s="195" t="s">
        <v>78</v>
      </c>
      <c r="H39" s="160" t="s">
        <v>71</v>
      </c>
      <c r="I39" s="161"/>
      <c r="J39" s="161"/>
      <c r="K39" s="161"/>
      <c r="L39" s="162"/>
    </row>
    <row r="40" spans="1:15" x14ac:dyDescent="0.25">
      <c r="A40" s="196"/>
      <c r="B40" s="200"/>
      <c r="C40" s="201" t="s">
        <v>77</v>
      </c>
      <c r="D40" s="202"/>
      <c r="E40" s="203" t="s">
        <v>71</v>
      </c>
      <c r="F40" s="204"/>
      <c r="G40" s="196"/>
      <c r="H40" s="163"/>
      <c r="I40" s="164"/>
      <c r="J40" s="164"/>
      <c r="K40" s="164"/>
      <c r="L40" s="165"/>
    </row>
    <row r="41" spans="1:15" ht="60" x14ac:dyDescent="0.25">
      <c r="A41" s="124" t="s">
        <v>133</v>
      </c>
      <c r="B41" s="92" t="s">
        <v>153</v>
      </c>
      <c r="C41" s="216">
        <v>2.8</v>
      </c>
      <c r="D41" s="217"/>
      <c r="E41" s="216">
        <f>SUM(E35:F38)</f>
        <v>5</v>
      </c>
      <c r="F41" s="217"/>
      <c r="G41" s="89">
        <f>C41*E41</f>
        <v>14</v>
      </c>
      <c r="H41" s="166" t="s">
        <v>3</v>
      </c>
      <c r="I41" s="167"/>
      <c r="J41" s="167"/>
      <c r="K41" s="167"/>
      <c r="L41" s="168"/>
    </row>
    <row r="42" spans="1:15" x14ac:dyDescent="0.25">
      <c r="A42" s="118" t="s">
        <v>86</v>
      </c>
      <c r="B42" s="158" t="s">
        <v>35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O42" s="11"/>
    </row>
    <row r="43" spans="1:15" ht="30" x14ac:dyDescent="0.25">
      <c r="A43" s="191" t="s">
        <v>65</v>
      </c>
      <c r="B43" s="192" t="s">
        <v>61</v>
      </c>
      <c r="C43" s="120" t="s">
        <v>85</v>
      </c>
      <c r="D43" s="120" t="s">
        <v>84</v>
      </c>
      <c r="E43" s="120" t="s">
        <v>83</v>
      </c>
      <c r="F43" s="120" t="s">
        <v>82</v>
      </c>
      <c r="G43" s="120" t="s">
        <v>81</v>
      </c>
      <c r="H43" s="119" t="s">
        <v>80</v>
      </c>
      <c r="I43" s="119" t="s">
        <v>79</v>
      </c>
      <c r="J43" s="159" t="s">
        <v>104</v>
      </c>
      <c r="K43" s="169" t="s">
        <v>78</v>
      </c>
      <c r="L43" s="169" t="s">
        <v>71</v>
      </c>
      <c r="M43" s="19"/>
    </row>
    <row r="44" spans="1:15" x14ac:dyDescent="0.25">
      <c r="A44" s="191"/>
      <c r="B44" s="192"/>
      <c r="C44" s="120" t="s">
        <v>77</v>
      </c>
      <c r="D44" s="120" t="s">
        <v>77</v>
      </c>
      <c r="E44" s="120" t="s">
        <v>77</v>
      </c>
      <c r="F44" s="120" t="s">
        <v>76</v>
      </c>
      <c r="G44" s="120" t="s">
        <v>75</v>
      </c>
      <c r="H44" s="120" t="s">
        <v>74</v>
      </c>
      <c r="I44" s="120" t="s">
        <v>73</v>
      </c>
      <c r="J44" s="159"/>
      <c r="K44" s="169"/>
      <c r="L44" s="169"/>
    </row>
    <row r="45" spans="1:15" x14ac:dyDescent="0.25">
      <c r="A45" s="218" t="s">
        <v>134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20"/>
    </row>
    <row r="46" spans="1:15" ht="60" x14ac:dyDescent="0.25">
      <c r="A46" s="64" t="s">
        <v>34</v>
      </c>
      <c r="B46" s="62" t="s">
        <v>33</v>
      </c>
      <c r="C46" s="89">
        <v>0.14000000000000001</v>
      </c>
      <c r="D46" s="87">
        <f>2*D9</f>
        <v>486</v>
      </c>
      <c r="E46" s="89" t="s">
        <v>120</v>
      </c>
      <c r="F46" s="89" t="s">
        <v>120</v>
      </c>
      <c r="G46" s="89" t="s">
        <v>120</v>
      </c>
      <c r="H46" s="89" t="s">
        <v>120</v>
      </c>
      <c r="I46" s="96" t="s">
        <v>120</v>
      </c>
      <c r="J46" s="96" t="s">
        <v>120</v>
      </c>
      <c r="K46" s="89">
        <f>D46</f>
        <v>486</v>
      </c>
      <c r="L46" s="124" t="s">
        <v>3</v>
      </c>
    </row>
    <row r="47" spans="1:15" ht="60" x14ac:dyDescent="0.25">
      <c r="A47" s="64" t="s">
        <v>32</v>
      </c>
      <c r="B47" s="62" t="s">
        <v>31</v>
      </c>
      <c r="C47" s="89">
        <v>0.3</v>
      </c>
      <c r="D47" s="87">
        <f>D46</f>
        <v>486</v>
      </c>
      <c r="E47" s="89" t="s">
        <v>120</v>
      </c>
      <c r="F47" s="89" t="s">
        <v>120</v>
      </c>
      <c r="G47" s="89" t="s">
        <v>120</v>
      </c>
      <c r="H47" s="89" t="s">
        <v>120</v>
      </c>
      <c r="I47" s="89" t="s">
        <v>120</v>
      </c>
      <c r="J47" s="89" t="s">
        <v>120</v>
      </c>
      <c r="K47" s="89">
        <f>D47</f>
        <v>486</v>
      </c>
      <c r="L47" s="124" t="s">
        <v>3</v>
      </c>
    </row>
    <row r="48" spans="1:15" ht="195" x14ac:dyDescent="0.25">
      <c r="A48" s="64" t="s">
        <v>30</v>
      </c>
      <c r="B48" s="62" t="s">
        <v>151</v>
      </c>
      <c r="C48" s="121">
        <f>C47+C46</f>
        <v>0.44</v>
      </c>
      <c r="D48" s="121">
        <f>D47</f>
        <v>486</v>
      </c>
      <c r="E48" s="121">
        <v>0.15</v>
      </c>
      <c r="F48" s="89" t="s">
        <v>120</v>
      </c>
      <c r="G48" s="89" t="s">
        <v>120</v>
      </c>
      <c r="H48" s="89" t="s">
        <v>120</v>
      </c>
      <c r="I48" s="89" t="s">
        <v>120</v>
      </c>
      <c r="J48" s="89" t="s">
        <v>120</v>
      </c>
      <c r="K48" s="89">
        <f>C48*D48*E48</f>
        <v>32.076000000000001</v>
      </c>
      <c r="L48" s="124" t="s">
        <v>25</v>
      </c>
    </row>
    <row r="49" spans="1:12" ht="60" x14ac:dyDescent="0.25">
      <c r="A49" s="64" t="s">
        <v>29</v>
      </c>
      <c r="B49" s="62" t="s">
        <v>28</v>
      </c>
      <c r="C49" s="121">
        <f>C48</f>
        <v>0.44</v>
      </c>
      <c r="D49" s="121">
        <f>D48</f>
        <v>486</v>
      </c>
      <c r="E49" s="89" t="s">
        <v>120</v>
      </c>
      <c r="F49" s="89" t="s">
        <v>120</v>
      </c>
      <c r="G49" s="89" t="s">
        <v>120</v>
      </c>
      <c r="H49" s="89" t="s">
        <v>120</v>
      </c>
      <c r="I49" s="89" t="s">
        <v>120</v>
      </c>
      <c r="J49" s="89" t="s">
        <v>120</v>
      </c>
      <c r="K49" s="95">
        <f>C49*D49</f>
        <v>213.84</v>
      </c>
      <c r="L49" s="73" t="s">
        <v>27</v>
      </c>
    </row>
    <row r="50" spans="1:12" ht="60" x14ac:dyDescent="0.25">
      <c r="A50" s="64" t="s">
        <v>26</v>
      </c>
      <c r="B50" s="62" t="s">
        <v>135</v>
      </c>
      <c r="C50" s="121"/>
      <c r="D50" s="121"/>
      <c r="E50" s="89"/>
      <c r="F50" s="89"/>
      <c r="G50" s="87">
        <v>5.49</v>
      </c>
      <c r="H50" s="89">
        <f>K48*J50</f>
        <v>40.094999999999999</v>
      </c>
      <c r="I50" s="89"/>
      <c r="J50" s="89">
        <v>1.25</v>
      </c>
      <c r="K50" s="95">
        <f>G50*H50</f>
        <v>220.12155000000001</v>
      </c>
      <c r="L50" s="73" t="s">
        <v>136</v>
      </c>
    </row>
    <row r="51" spans="1:12" x14ac:dyDescent="0.25">
      <c r="A51" s="201" t="s">
        <v>137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02"/>
    </row>
    <row r="52" spans="1:12" ht="45" x14ac:dyDescent="0.25">
      <c r="A52" s="74" t="s">
        <v>24</v>
      </c>
      <c r="B52" s="93" t="s">
        <v>9</v>
      </c>
      <c r="C52" s="76" t="s">
        <v>120</v>
      </c>
      <c r="D52" s="86"/>
      <c r="E52" s="76" t="s">
        <v>120</v>
      </c>
      <c r="F52" s="76" t="s">
        <v>120</v>
      </c>
      <c r="G52" s="76" t="s">
        <v>120</v>
      </c>
      <c r="H52" s="76">
        <f>D52*I52</f>
        <v>0</v>
      </c>
      <c r="I52" s="76">
        <v>0.13</v>
      </c>
      <c r="J52" s="76"/>
      <c r="K52" s="76">
        <f>D52</f>
        <v>0</v>
      </c>
      <c r="L52" s="75" t="s">
        <v>3</v>
      </c>
    </row>
    <row r="53" spans="1:12" ht="225" x14ac:dyDescent="0.25">
      <c r="A53" s="74" t="s">
        <v>21</v>
      </c>
      <c r="B53" s="93" t="s">
        <v>154</v>
      </c>
      <c r="C53" s="76">
        <v>0.9</v>
      </c>
      <c r="D53" s="76">
        <f>D52</f>
        <v>0</v>
      </c>
      <c r="E53" s="76">
        <v>1</v>
      </c>
      <c r="F53" s="76" t="s">
        <v>120</v>
      </c>
      <c r="G53" s="76" t="s">
        <v>120</v>
      </c>
      <c r="H53" s="76" t="s">
        <v>120</v>
      </c>
      <c r="I53" s="76" t="s">
        <v>120</v>
      </c>
      <c r="J53" s="76" t="s">
        <v>120</v>
      </c>
      <c r="K53" s="76">
        <f>C53*D53*E53</f>
        <v>0</v>
      </c>
      <c r="L53" s="75" t="s">
        <v>25</v>
      </c>
    </row>
    <row r="54" spans="1:12" ht="75" x14ac:dyDescent="0.25">
      <c r="A54" s="74" t="s">
        <v>18</v>
      </c>
      <c r="B54" s="93" t="s">
        <v>158</v>
      </c>
      <c r="C54" s="76">
        <v>0.9</v>
      </c>
      <c r="D54" s="76">
        <f>D52</f>
        <v>0</v>
      </c>
      <c r="E54" s="76" t="s">
        <v>120</v>
      </c>
      <c r="F54" s="76" t="s">
        <v>120</v>
      </c>
      <c r="G54" s="76" t="s">
        <v>120</v>
      </c>
      <c r="H54" s="76" t="s">
        <v>120</v>
      </c>
      <c r="I54" s="76" t="s">
        <v>120</v>
      </c>
      <c r="J54" s="76" t="s">
        <v>120</v>
      </c>
      <c r="K54" s="76">
        <f>C54*D54</f>
        <v>0</v>
      </c>
      <c r="L54" s="75" t="s">
        <v>25</v>
      </c>
    </row>
    <row r="55" spans="1:12" ht="105" x14ac:dyDescent="0.25">
      <c r="A55" s="64" t="s">
        <v>16</v>
      </c>
      <c r="B55" s="93" t="s">
        <v>159</v>
      </c>
      <c r="C55" s="121">
        <v>0.9</v>
      </c>
      <c r="D55" s="121">
        <f>D53</f>
        <v>0</v>
      </c>
      <c r="E55" s="121">
        <f>E53</f>
        <v>1</v>
      </c>
      <c r="F55" s="89" t="s">
        <v>120</v>
      </c>
      <c r="G55" s="89" t="s">
        <v>120</v>
      </c>
      <c r="H55" s="89" t="s">
        <v>120</v>
      </c>
      <c r="I55" s="89" t="s">
        <v>120</v>
      </c>
      <c r="J55" s="89" t="s">
        <v>120</v>
      </c>
      <c r="K55" s="95">
        <f>K53-H52</f>
        <v>0</v>
      </c>
      <c r="L55" s="73" t="s">
        <v>25</v>
      </c>
    </row>
    <row r="56" spans="1:12" ht="120" x14ac:dyDescent="0.25">
      <c r="A56" s="64" t="s">
        <v>13</v>
      </c>
      <c r="B56" s="93" t="s">
        <v>160</v>
      </c>
      <c r="C56" s="121" t="s">
        <v>120</v>
      </c>
      <c r="D56" s="121">
        <f>D52</f>
        <v>0</v>
      </c>
      <c r="E56" s="121" t="s">
        <v>120</v>
      </c>
      <c r="F56" s="89" t="s">
        <v>120</v>
      </c>
      <c r="G56" s="89" t="s">
        <v>120</v>
      </c>
      <c r="H56" s="89" t="s">
        <v>120</v>
      </c>
      <c r="I56" s="89" t="s">
        <v>120</v>
      </c>
      <c r="J56" s="89" t="s">
        <v>120</v>
      </c>
      <c r="K56" s="95">
        <f>D56</f>
        <v>0</v>
      </c>
      <c r="L56" s="73" t="s">
        <v>3</v>
      </c>
    </row>
    <row r="57" spans="1:12" ht="60" x14ac:dyDescent="0.25">
      <c r="A57" s="64" t="s">
        <v>11</v>
      </c>
      <c r="B57" s="63" t="s">
        <v>161</v>
      </c>
      <c r="C57" s="89" t="s">
        <v>120</v>
      </c>
      <c r="D57" s="89" t="s">
        <v>120</v>
      </c>
      <c r="E57" s="89" t="s">
        <v>120</v>
      </c>
      <c r="F57" s="89" t="s">
        <v>120</v>
      </c>
      <c r="G57" s="87"/>
      <c r="H57" s="89">
        <f>H52</f>
        <v>0</v>
      </c>
      <c r="I57" s="89" t="s">
        <v>120</v>
      </c>
      <c r="J57" s="89">
        <v>1.25</v>
      </c>
      <c r="K57" s="89">
        <f>G57*H57*J57</f>
        <v>0</v>
      </c>
      <c r="L57" s="124" t="s">
        <v>72</v>
      </c>
    </row>
    <row r="58" spans="1:12" ht="45" x14ac:dyDescent="0.25">
      <c r="A58" s="64" t="s">
        <v>8</v>
      </c>
      <c r="B58" s="62" t="s">
        <v>12</v>
      </c>
      <c r="C58" s="89" t="s">
        <v>120</v>
      </c>
      <c r="D58" s="87"/>
      <c r="E58" s="89" t="s">
        <v>120</v>
      </c>
      <c r="F58" s="89" t="s">
        <v>120</v>
      </c>
      <c r="G58" s="97" t="s">
        <v>120</v>
      </c>
      <c r="H58" s="89">
        <f>D58*I58</f>
        <v>0</v>
      </c>
      <c r="I58" s="89">
        <f>3.14*((0.3)^2)</f>
        <v>0.28260000000000002</v>
      </c>
      <c r="J58" s="89" t="s">
        <v>120</v>
      </c>
      <c r="K58" s="89">
        <f>D58</f>
        <v>0</v>
      </c>
      <c r="L58" s="124" t="s">
        <v>3</v>
      </c>
    </row>
    <row r="59" spans="1:12" ht="225" x14ac:dyDescent="0.25">
      <c r="A59" s="64" t="s">
        <v>7</v>
      </c>
      <c r="B59" s="93" t="s">
        <v>155</v>
      </c>
      <c r="C59" s="89">
        <v>1.1499999999999999</v>
      </c>
      <c r="D59" s="121">
        <f>D58</f>
        <v>0</v>
      </c>
      <c r="E59" s="89">
        <f>0.6+0.6</f>
        <v>1.2</v>
      </c>
      <c r="F59" s="89" t="s">
        <v>120</v>
      </c>
      <c r="G59" s="97" t="s">
        <v>120</v>
      </c>
      <c r="H59" s="89" t="s">
        <v>120</v>
      </c>
      <c r="I59" s="89" t="s">
        <v>120</v>
      </c>
      <c r="J59" s="89" t="s">
        <v>120</v>
      </c>
      <c r="K59" s="89">
        <f>C59*D59*E59</f>
        <v>0</v>
      </c>
      <c r="L59" s="124" t="s">
        <v>25</v>
      </c>
    </row>
    <row r="60" spans="1:12" ht="75" x14ac:dyDescent="0.25">
      <c r="A60" s="64" t="s">
        <v>138</v>
      </c>
      <c r="B60" s="93" t="s">
        <v>162</v>
      </c>
      <c r="C60" s="89">
        <f>C59</f>
        <v>1.1499999999999999</v>
      </c>
      <c r="D60" s="121">
        <f>D58</f>
        <v>0</v>
      </c>
      <c r="E60" s="89" t="s">
        <v>120</v>
      </c>
      <c r="F60" s="89" t="s">
        <v>120</v>
      </c>
      <c r="G60" s="97" t="s">
        <v>120</v>
      </c>
      <c r="H60" s="89" t="s">
        <v>120</v>
      </c>
      <c r="I60" s="89" t="s">
        <v>120</v>
      </c>
      <c r="J60" s="89" t="s">
        <v>120</v>
      </c>
      <c r="K60" s="89">
        <f>C60*D60</f>
        <v>0</v>
      </c>
      <c r="L60" s="124" t="s">
        <v>27</v>
      </c>
    </row>
    <row r="61" spans="1:12" ht="120" x14ac:dyDescent="0.25">
      <c r="A61" s="64" t="s">
        <v>139</v>
      </c>
      <c r="B61" s="93" t="s">
        <v>163</v>
      </c>
      <c r="C61" s="89">
        <f>C59</f>
        <v>1.1499999999999999</v>
      </c>
      <c r="D61" s="121">
        <f>D58</f>
        <v>0</v>
      </c>
      <c r="E61" s="89">
        <f>E59</f>
        <v>1.2</v>
      </c>
      <c r="F61" s="89" t="s">
        <v>120</v>
      </c>
      <c r="G61" s="97" t="s">
        <v>120</v>
      </c>
      <c r="H61" s="89" t="s">
        <v>120</v>
      </c>
      <c r="I61" s="89" t="s">
        <v>120</v>
      </c>
      <c r="J61" s="89" t="s">
        <v>120</v>
      </c>
      <c r="K61" s="89">
        <f>(K59)-(H58)</f>
        <v>0</v>
      </c>
      <c r="L61" s="124" t="s">
        <v>25</v>
      </c>
    </row>
    <row r="62" spans="1:12" ht="120" x14ac:dyDescent="0.25">
      <c r="A62" s="64" t="s">
        <v>140</v>
      </c>
      <c r="B62" s="93" t="s">
        <v>164</v>
      </c>
      <c r="C62" s="89" t="s">
        <v>120</v>
      </c>
      <c r="D62" s="121">
        <f>D58</f>
        <v>0</v>
      </c>
      <c r="E62" s="89" t="s">
        <v>120</v>
      </c>
      <c r="F62" s="89" t="s">
        <v>120</v>
      </c>
      <c r="G62" s="97" t="s">
        <v>120</v>
      </c>
      <c r="H62" s="89" t="s">
        <v>120</v>
      </c>
      <c r="I62" s="89" t="s">
        <v>120</v>
      </c>
      <c r="J62" s="89" t="s">
        <v>120</v>
      </c>
      <c r="K62" s="89">
        <f>D62</f>
        <v>0</v>
      </c>
      <c r="L62" s="124" t="s">
        <v>3</v>
      </c>
    </row>
    <row r="63" spans="1:12" ht="60" x14ac:dyDescent="0.25">
      <c r="A63" s="64" t="s">
        <v>141</v>
      </c>
      <c r="B63" s="63" t="s">
        <v>165</v>
      </c>
      <c r="C63" s="89" t="s">
        <v>120</v>
      </c>
      <c r="D63" s="121" t="s">
        <v>120</v>
      </c>
      <c r="E63" s="89" t="s">
        <v>120</v>
      </c>
      <c r="F63" s="89" t="s">
        <v>120</v>
      </c>
      <c r="G63" s="87"/>
      <c r="H63" s="89">
        <f>H58</f>
        <v>0</v>
      </c>
      <c r="I63" s="89" t="s">
        <v>120</v>
      </c>
      <c r="J63" s="89">
        <v>1.25</v>
      </c>
      <c r="K63" s="89">
        <f>G63*H63*J63</f>
        <v>0</v>
      </c>
      <c r="L63" s="124" t="s">
        <v>136</v>
      </c>
    </row>
    <row r="64" spans="1:12" ht="90" x14ac:dyDescent="0.25">
      <c r="A64" s="64" t="s">
        <v>142</v>
      </c>
      <c r="B64" s="62" t="s">
        <v>19</v>
      </c>
      <c r="C64" s="89" t="s">
        <v>120</v>
      </c>
      <c r="D64" s="89" t="s">
        <v>120</v>
      </c>
      <c r="E64" s="89" t="s">
        <v>120</v>
      </c>
      <c r="F64" s="87"/>
      <c r="G64" s="89" t="s">
        <v>120</v>
      </c>
      <c r="H64" s="89" t="s">
        <v>120</v>
      </c>
      <c r="I64" s="89" t="s">
        <v>120</v>
      </c>
      <c r="J64" s="89" t="s">
        <v>120</v>
      </c>
      <c r="K64" s="89">
        <f>F64</f>
        <v>0</v>
      </c>
      <c r="L64" s="124" t="s">
        <v>71</v>
      </c>
    </row>
    <row r="65" spans="1:12" ht="90" x14ac:dyDescent="0.25">
      <c r="A65" s="64" t="s">
        <v>143</v>
      </c>
      <c r="B65" s="62" t="s">
        <v>17</v>
      </c>
      <c r="C65" s="89" t="s">
        <v>120</v>
      </c>
      <c r="D65" s="89" t="s">
        <v>120</v>
      </c>
      <c r="E65" s="89" t="s">
        <v>120</v>
      </c>
      <c r="F65" s="87"/>
      <c r="G65" s="89" t="s">
        <v>120</v>
      </c>
      <c r="H65" s="89" t="s">
        <v>120</v>
      </c>
      <c r="I65" s="89" t="s">
        <v>120</v>
      </c>
      <c r="J65" s="89" t="s">
        <v>120</v>
      </c>
      <c r="K65" s="89">
        <f>F65</f>
        <v>0</v>
      </c>
      <c r="L65" s="124" t="s">
        <v>71</v>
      </c>
    </row>
    <row r="66" spans="1:12" ht="60" x14ac:dyDescent="0.25">
      <c r="A66" s="64" t="s">
        <v>144</v>
      </c>
      <c r="B66" s="62" t="s">
        <v>15</v>
      </c>
      <c r="C66" s="89" t="s">
        <v>120</v>
      </c>
      <c r="D66" s="89" t="s">
        <v>120</v>
      </c>
      <c r="E66" s="89" t="s">
        <v>120</v>
      </c>
      <c r="F66" s="121">
        <f>F65</f>
        <v>0</v>
      </c>
      <c r="G66" s="89" t="s">
        <v>120</v>
      </c>
      <c r="H66" s="89" t="s">
        <v>120</v>
      </c>
      <c r="I66" s="89" t="s">
        <v>120</v>
      </c>
      <c r="J66" s="89" t="s">
        <v>120</v>
      </c>
      <c r="K66" s="89">
        <f>F66</f>
        <v>0</v>
      </c>
      <c r="L66" s="124" t="s">
        <v>71</v>
      </c>
    </row>
  </sheetData>
  <sheetProtection algorithmName="SHA-512" hashValue="LejAUfWZ0Is8KubHV9a4DHjc9bVx3GWQKg/1PgDwMg03CHIE7Oya25w79JjtjRYa5sbliPMhA66ydzWtcxtMAA==" saltValue="R0dEkUro3Mh5Kw5eW61VCQ==" spinCount="100000" sheet="1" objects="1" scenarios="1"/>
  <mergeCells count="87">
    <mergeCell ref="A14:A15"/>
    <mergeCell ref="B14:B15"/>
    <mergeCell ref="H14:H15"/>
    <mergeCell ref="I14:L15"/>
    <mergeCell ref="A1:L1"/>
    <mergeCell ref="A2:L2"/>
    <mergeCell ref="A3:L3"/>
    <mergeCell ref="A5:L5"/>
    <mergeCell ref="B6:L6"/>
    <mergeCell ref="A7:A8"/>
    <mergeCell ref="B7:B8"/>
    <mergeCell ref="I7:I8"/>
    <mergeCell ref="J7:L8"/>
    <mergeCell ref="J9:L9"/>
    <mergeCell ref="J10:L10"/>
    <mergeCell ref="J11:L11"/>
    <mergeCell ref="J12:L12"/>
    <mergeCell ref="B13:L13"/>
    <mergeCell ref="I16:L16"/>
    <mergeCell ref="I17:L17"/>
    <mergeCell ref="I18:L18"/>
    <mergeCell ref="I19:L19"/>
    <mergeCell ref="A20:A21"/>
    <mergeCell ref="B20:B21"/>
    <mergeCell ref="G20:H21"/>
    <mergeCell ref="I20:L21"/>
    <mergeCell ref="A28:A29"/>
    <mergeCell ref="B28:B29"/>
    <mergeCell ref="G28:G29"/>
    <mergeCell ref="H28:L29"/>
    <mergeCell ref="G22:H22"/>
    <mergeCell ref="I22:L22"/>
    <mergeCell ref="B23:L23"/>
    <mergeCell ref="A24:A25"/>
    <mergeCell ref="B24:B25"/>
    <mergeCell ref="C24:D24"/>
    <mergeCell ref="E24:F24"/>
    <mergeCell ref="I24:I25"/>
    <mergeCell ref="J24:L25"/>
    <mergeCell ref="C25:D25"/>
    <mergeCell ref="E25:F25"/>
    <mergeCell ref="C26:D26"/>
    <mergeCell ref="E26:F26"/>
    <mergeCell ref="J26:L26"/>
    <mergeCell ref="B27:L27"/>
    <mergeCell ref="H30:L30"/>
    <mergeCell ref="H31:L31"/>
    <mergeCell ref="H32:L32"/>
    <mergeCell ref="A33:A34"/>
    <mergeCell ref="B33:B34"/>
    <mergeCell ref="C33:D33"/>
    <mergeCell ref="E33:F33"/>
    <mergeCell ref="G33:G34"/>
    <mergeCell ref="H33:L34"/>
    <mergeCell ref="C34:D34"/>
    <mergeCell ref="E34:F34"/>
    <mergeCell ref="C35:D35"/>
    <mergeCell ref="E35:F35"/>
    <mergeCell ref="H35:L35"/>
    <mergeCell ref="C36:D36"/>
    <mergeCell ref="E36:F36"/>
    <mergeCell ref="H36:L36"/>
    <mergeCell ref="H39:L40"/>
    <mergeCell ref="C40:D40"/>
    <mergeCell ref="E40:F40"/>
    <mergeCell ref="C37:D37"/>
    <mergeCell ref="E37:F37"/>
    <mergeCell ref="H37:L37"/>
    <mergeCell ref="C38:D38"/>
    <mergeCell ref="E38:F38"/>
    <mergeCell ref="H38:L38"/>
    <mergeCell ref="A39:A40"/>
    <mergeCell ref="B39:B40"/>
    <mergeCell ref="C39:D39"/>
    <mergeCell ref="E39:F39"/>
    <mergeCell ref="G39:G40"/>
    <mergeCell ref="A45:L45"/>
    <mergeCell ref="A51:L51"/>
    <mergeCell ref="C41:D41"/>
    <mergeCell ref="E41:F41"/>
    <mergeCell ref="H41:L41"/>
    <mergeCell ref="B42:L42"/>
    <mergeCell ref="A43:A44"/>
    <mergeCell ref="B43:B44"/>
    <mergeCell ref="J43:J44"/>
    <mergeCell ref="K43:K44"/>
    <mergeCell ref="L43:L44"/>
  </mergeCells>
  <dataValidations count="1">
    <dataValidation type="decimal" allowBlank="1" showInputMessage="1" showErrorMessage="1" sqref="E10">
      <formula1>0.1</formula1>
      <formula2>0.15</formula2>
    </dataValidation>
  </dataValidations>
  <hyperlinks>
    <hyperlink ref="L49" r:id="rId1" display="m@"/>
  </hyperlinks>
  <pageMargins left="0.51181102362204722" right="0.51181102362204722" top="1.3779527559055118" bottom="1.1811023622047245" header="0.31496062992125984" footer="0.31496062992125984"/>
  <pageSetup paperSize="9" scale="51" orientation="portrait" verticalDpi="360" r:id="rId2"/>
  <headerFooter scaleWithDoc="0">
    <oddHeader>&amp;C&amp;G</oddHeader>
    <oddFooter>&amp;C&amp;G&amp;R&amp;G</oddFooter>
  </headerFooter>
  <legacyDrawing r:id="rId3"/>
  <legacyDrawingHF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Normal="100" zoomScaleSheetLayoutView="100" workbookViewId="0">
      <selection activeCell="A7" sqref="A7:K7"/>
    </sheetView>
  </sheetViews>
  <sheetFormatPr defaultRowHeight="15" x14ac:dyDescent="0.25"/>
  <cols>
    <col min="2" max="2" width="10.5703125" customWidth="1"/>
    <col min="4" max="4" width="12.140625" customWidth="1"/>
    <col min="5" max="5" width="30.5703125" customWidth="1"/>
    <col min="6" max="6" width="6.7109375" customWidth="1"/>
    <col min="7" max="7" width="17.42578125" customWidth="1"/>
    <col min="8" max="8" width="14.42578125" customWidth="1"/>
    <col min="9" max="9" width="11.85546875" customWidth="1"/>
    <col min="10" max="11" width="14.42578125" customWidth="1"/>
  </cols>
  <sheetData>
    <row r="1" spans="1:14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79"/>
    </row>
    <row r="2" spans="1:14" ht="18.75" x14ac:dyDescent="0.25">
      <c r="A2" s="143" t="s">
        <v>167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4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4" ht="18.75" x14ac:dyDescent="0.25">
      <c r="A4" s="17"/>
      <c r="B4" s="122"/>
      <c r="C4" s="122"/>
      <c r="D4" s="122"/>
      <c r="E4" s="122"/>
      <c r="F4" s="122"/>
      <c r="G4" s="122"/>
      <c r="H4" s="122"/>
      <c r="I4" s="137" t="s">
        <v>68</v>
      </c>
      <c r="J4" s="137"/>
      <c r="K4" s="80">
        <v>14.02</v>
      </c>
    </row>
    <row r="5" spans="1:14" x14ac:dyDescent="0.25">
      <c r="A5" s="15" t="s">
        <v>67</v>
      </c>
      <c r="B5" s="14"/>
      <c r="C5" s="14"/>
      <c r="D5" s="14"/>
      <c r="E5" s="14"/>
      <c r="F5" s="14"/>
      <c r="G5" s="14"/>
      <c r="H5" s="13"/>
      <c r="I5" s="137" t="s">
        <v>66</v>
      </c>
      <c r="J5" s="137"/>
      <c r="K5" s="80">
        <v>20.97</v>
      </c>
    </row>
    <row r="6" spans="1:14" x14ac:dyDescent="0.25">
      <c r="A6" s="15"/>
      <c r="B6" s="14"/>
      <c r="C6" s="14"/>
      <c r="D6" s="14"/>
      <c r="E6" s="14"/>
      <c r="F6" s="14"/>
      <c r="G6" s="14"/>
      <c r="H6" s="13"/>
      <c r="I6" s="13"/>
      <c r="J6" s="116"/>
      <c r="K6" s="12"/>
      <c r="N6" s="78"/>
    </row>
    <row r="7" spans="1:14" ht="18.75" x14ac:dyDescent="0.25">
      <c r="A7" s="134" t="s">
        <v>177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11"/>
    </row>
    <row r="8" spans="1:14" ht="51.75" x14ac:dyDescent="0.25">
      <c r="A8" s="115" t="s">
        <v>65</v>
      </c>
      <c r="B8" s="115" t="s">
        <v>64</v>
      </c>
      <c r="C8" s="115" t="s">
        <v>63</v>
      </c>
      <c r="D8" s="10" t="s">
        <v>62</v>
      </c>
      <c r="E8" s="115" t="s">
        <v>61</v>
      </c>
      <c r="F8" s="115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4" ht="21" customHeight="1" x14ac:dyDescent="0.25">
      <c r="A9" s="118">
        <v>1</v>
      </c>
      <c r="B9" s="8"/>
      <c r="C9" s="8"/>
      <c r="D9" s="8"/>
      <c r="E9" s="123" t="s">
        <v>55</v>
      </c>
      <c r="F9" s="6"/>
      <c r="G9" s="6"/>
      <c r="H9" s="25"/>
      <c r="I9" s="25"/>
      <c r="J9" s="53"/>
      <c r="K9" s="53"/>
    </row>
    <row r="10" spans="1:14" ht="30" x14ac:dyDescent="0.25">
      <c r="A10" s="124" t="s">
        <v>54</v>
      </c>
      <c r="B10" s="2">
        <v>72961</v>
      </c>
      <c r="C10" s="2" t="s">
        <v>6</v>
      </c>
      <c r="D10" s="2" t="s">
        <v>5</v>
      </c>
      <c r="E10" s="62" t="s">
        <v>53</v>
      </c>
      <c r="F10" s="124" t="s">
        <v>27</v>
      </c>
      <c r="G10" s="89">
        <f>'[8]MEMORIAL QUANT. CBUQ'!I9</f>
        <v>1846.32</v>
      </c>
      <c r="H10" s="89">
        <v>1.24</v>
      </c>
      <c r="I10" s="89">
        <f>IF(D10="S",($K$5/100)*H10,($K$4/100)*H10)+H10</f>
        <v>1.5000279999999999</v>
      </c>
      <c r="J10" s="89">
        <f>G10*H10</f>
        <v>2289.4367999999999</v>
      </c>
      <c r="K10" s="89">
        <f>I10*G10</f>
        <v>2769.5316969599999</v>
      </c>
      <c r="M10" s="78"/>
    </row>
    <row r="11" spans="1:14" ht="90" x14ac:dyDescent="0.25">
      <c r="A11" s="124" t="s">
        <v>52</v>
      </c>
      <c r="B11" s="88">
        <v>96387</v>
      </c>
      <c r="C11" s="2" t="s">
        <v>6</v>
      </c>
      <c r="D11" s="2" t="s">
        <v>5</v>
      </c>
      <c r="E11" s="62" t="s">
        <v>51</v>
      </c>
      <c r="F11" s="124" t="s">
        <v>25</v>
      </c>
      <c r="G11" s="89">
        <f>'[8]MEMORIAL QUANT. CBUQ'!I10</f>
        <v>276.94799999999998</v>
      </c>
      <c r="H11" s="89">
        <v>6.52</v>
      </c>
      <c r="I11" s="89">
        <f t="shared" ref="I11:I13" si="0">IF(D11="S",($K$5/100)*H11,($K$4/100)*H11)+H11</f>
        <v>7.887243999999999</v>
      </c>
      <c r="J11" s="89">
        <f t="shared" ref="J11:J13" si="1">G11*H11</f>
        <v>1805.7009599999997</v>
      </c>
      <c r="K11" s="89">
        <f t="shared" ref="K11:K13" si="2">I11*G11</f>
        <v>2184.3564513119995</v>
      </c>
    </row>
    <row r="12" spans="1:14" ht="64.5" customHeight="1" x14ac:dyDescent="0.25">
      <c r="A12" s="124" t="s">
        <v>95</v>
      </c>
      <c r="B12" s="88" t="s">
        <v>97</v>
      </c>
      <c r="C12" s="2" t="s">
        <v>6</v>
      </c>
      <c r="D12" s="2" t="s">
        <v>5</v>
      </c>
      <c r="E12" s="62" t="s">
        <v>98</v>
      </c>
      <c r="F12" s="124" t="s">
        <v>25</v>
      </c>
      <c r="G12" s="89">
        <f>'[8]MEMORIAL QUANT. CBUQ'!I11</f>
        <v>276.94799999999998</v>
      </c>
      <c r="H12" s="89">
        <v>4.4400000000000004</v>
      </c>
      <c r="I12" s="89">
        <f t="shared" si="0"/>
        <v>5.3710680000000002</v>
      </c>
      <c r="J12" s="89">
        <f t="shared" si="1"/>
        <v>1229.64912</v>
      </c>
      <c r="K12" s="89">
        <f t="shared" si="2"/>
        <v>1487.506540464</v>
      </c>
    </row>
    <row r="13" spans="1:14" ht="60" x14ac:dyDescent="0.25">
      <c r="A13" s="124" t="s">
        <v>96</v>
      </c>
      <c r="B13" s="4">
        <v>72838</v>
      </c>
      <c r="C13" s="2" t="s">
        <v>6</v>
      </c>
      <c r="D13" s="2" t="s">
        <v>5</v>
      </c>
      <c r="E13" s="63" t="s">
        <v>109</v>
      </c>
      <c r="F13" s="3" t="s">
        <v>99</v>
      </c>
      <c r="G13" s="89">
        <f>'[8]MEMORIAL QUANT. CBUQ'!I12</f>
        <v>1223.0023679999999</v>
      </c>
      <c r="H13" s="89">
        <v>0.85</v>
      </c>
      <c r="I13" s="89">
        <f t="shared" si="0"/>
        <v>1.0282450000000001</v>
      </c>
      <c r="J13" s="89">
        <f t="shared" si="1"/>
        <v>1039.5520127999998</v>
      </c>
      <c r="K13" s="89">
        <f t="shared" si="2"/>
        <v>1257.54606988416</v>
      </c>
    </row>
    <row r="14" spans="1:14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4">
        <f>SUM(J10:J13)</f>
        <v>6364.3388927999995</v>
      </c>
      <c r="K14" s="54">
        <f>SUM(K10:K13)</f>
        <v>7698.9407586201587</v>
      </c>
    </row>
    <row r="15" spans="1:14" ht="33" customHeight="1" x14ac:dyDescent="0.25">
      <c r="A15" s="118">
        <v>2</v>
      </c>
      <c r="B15" s="8"/>
      <c r="C15" s="8"/>
      <c r="D15" s="8"/>
      <c r="E15" s="123" t="s">
        <v>50</v>
      </c>
      <c r="F15" s="6"/>
      <c r="G15" s="6"/>
      <c r="H15" s="25"/>
      <c r="I15" s="25"/>
      <c r="J15" s="53"/>
      <c r="K15" s="53"/>
    </row>
    <row r="16" spans="1:14" ht="30" x14ac:dyDescent="0.25">
      <c r="A16" s="5" t="s">
        <v>49</v>
      </c>
      <c r="B16" s="4">
        <v>96401</v>
      </c>
      <c r="C16" s="4" t="s">
        <v>6</v>
      </c>
      <c r="D16" s="4" t="s">
        <v>5</v>
      </c>
      <c r="E16" s="63" t="s">
        <v>100</v>
      </c>
      <c r="F16" s="3" t="s">
        <v>27</v>
      </c>
      <c r="G16" s="26">
        <f>'[8]MEMORIAL QUANT. CBUQ'!H16</f>
        <v>1570</v>
      </c>
      <c r="H16" s="26">
        <v>4.29</v>
      </c>
      <c r="I16" s="89">
        <f>IF(D16="S",($K$5/100)*H16,($K$4/100)*H16)+H16</f>
        <v>5.1896129999999996</v>
      </c>
      <c r="J16" s="26">
        <f>G16*H16</f>
        <v>6735.3</v>
      </c>
      <c r="K16" s="89">
        <f>I16*G16</f>
        <v>8147.6924099999997</v>
      </c>
    </row>
    <row r="17" spans="1:11" ht="84" customHeight="1" x14ac:dyDescent="0.25">
      <c r="A17" s="5" t="s">
        <v>48</v>
      </c>
      <c r="B17" s="4">
        <v>72840</v>
      </c>
      <c r="C17" s="4" t="s">
        <v>6</v>
      </c>
      <c r="D17" s="4" t="s">
        <v>5</v>
      </c>
      <c r="E17" s="63" t="s">
        <v>145</v>
      </c>
      <c r="F17" s="3" t="s">
        <v>99</v>
      </c>
      <c r="G17" s="26">
        <f>'[8]MEMORIAL QUANT. CBUQ'!H17</f>
        <v>135.648</v>
      </c>
      <c r="H17" s="26">
        <v>0.56999999999999995</v>
      </c>
      <c r="I17" s="89">
        <f t="shared" ref="I17:I20" si="3">IF(D17="S",($K$5/100)*H17,($K$4/100)*H17)+H17</f>
        <v>0.68952899999999995</v>
      </c>
      <c r="J17" s="26">
        <f>G17*H17</f>
        <v>77.319359999999989</v>
      </c>
      <c r="K17" s="89">
        <f>I17*G17</f>
        <v>93.533229791999986</v>
      </c>
    </row>
    <row r="18" spans="1:11" ht="75" x14ac:dyDescent="0.25">
      <c r="A18" s="124" t="s">
        <v>47</v>
      </c>
      <c r="B18" s="2">
        <v>95996</v>
      </c>
      <c r="C18" s="2" t="s">
        <v>6</v>
      </c>
      <c r="D18" s="2" t="s">
        <v>5</v>
      </c>
      <c r="E18" s="62" t="s">
        <v>46</v>
      </c>
      <c r="F18" s="124" t="s">
        <v>25</v>
      </c>
      <c r="G18" s="89">
        <f>'[8]MEMORIAL QUANT. CBUQ'!H18</f>
        <v>78.5</v>
      </c>
      <c r="H18" s="89">
        <v>643.61</v>
      </c>
      <c r="I18" s="89">
        <f t="shared" si="3"/>
        <v>778.575017</v>
      </c>
      <c r="J18" s="26">
        <f>G18*H18</f>
        <v>50523.385000000002</v>
      </c>
      <c r="K18" s="89">
        <f>I18*G18</f>
        <v>61118.138834500001</v>
      </c>
    </row>
    <row r="19" spans="1:11" ht="60" x14ac:dyDescent="0.25">
      <c r="A19" s="124" t="s">
        <v>45</v>
      </c>
      <c r="B19" s="4">
        <v>95303</v>
      </c>
      <c r="C19" s="4" t="s">
        <v>6</v>
      </c>
      <c r="D19" s="4" t="s">
        <v>5</v>
      </c>
      <c r="E19" s="63" t="s">
        <v>44</v>
      </c>
      <c r="F19" s="3" t="s">
        <v>22</v>
      </c>
      <c r="G19" s="89">
        <f>'[8]MEMORIAL QUANT. CBUQ'!H19</f>
        <v>5652</v>
      </c>
      <c r="H19" s="89">
        <v>0.96</v>
      </c>
      <c r="I19" s="89">
        <f t="shared" si="3"/>
        <v>1.1613119999999999</v>
      </c>
      <c r="J19" s="26">
        <f>G19*H19</f>
        <v>5425.92</v>
      </c>
      <c r="K19" s="89">
        <f>I19*G19</f>
        <v>6563.7354239999995</v>
      </c>
    </row>
    <row r="20" spans="1:11" ht="45" x14ac:dyDescent="0.25">
      <c r="A20" s="124" t="s">
        <v>43</v>
      </c>
      <c r="B20" s="2">
        <v>94963</v>
      </c>
      <c r="C20" s="2" t="s">
        <v>6</v>
      </c>
      <c r="D20" s="2" t="s">
        <v>5</v>
      </c>
      <c r="E20" s="62" t="s">
        <v>146</v>
      </c>
      <c r="F20" s="124" t="s">
        <v>25</v>
      </c>
      <c r="G20" s="89">
        <f>'[8]MEMORIAL QUANT. CBUQ'!G22:H22</f>
        <v>0.42336000000000001</v>
      </c>
      <c r="H20" s="27">
        <v>345.06</v>
      </c>
      <c r="I20" s="89">
        <f t="shared" si="3"/>
        <v>417.419082</v>
      </c>
      <c r="J20" s="26">
        <f>G20*H20</f>
        <v>146.08460160000001</v>
      </c>
      <c r="K20" s="89">
        <f>I20*G20</f>
        <v>176.71854255552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4">
        <f>SUM(J16:J20)</f>
        <v>62908.008961600004</v>
      </c>
      <c r="K21" s="54">
        <f>SUM(K16:K20)</f>
        <v>76099.818440847521</v>
      </c>
    </row>
    <row r="22" spans="1:11" ht="15" customHeight="1" x14ac:dyDescent="0.25">
      <c r="A22" s="118">
        <v>3</v>
      </c>
      <c r="B22" s="8"/>
      <c r="C22" s="8"/>
      <c r="D22" s="8"/>
      <c r="E22" s="123" t="s">
        <v>42</v>
      </c>
      <c r="F22" s="6"/>
      <c r="G22" s="6"/>
      <c r="H22" s="25"/>
      <c r="I22" s="25"/>
      <c r="J22" s="53"/>
      <c r="K22" s="53"/>
    </row>
    <row r="23" spans="1:11" ht="105" x14ac:dyDescent="0.25">
      <c r="A23" s="124" t="s">
        <v>41</v>
      </c>
      <c r="B23" s="2">
        <v>94996</v>
      </c>
      <c r="C23" s="2" t="s">
        <v>6</v>
      </c>
      <c r="D23" s="2" t="s">
        <v>5</v>
      </c>
      <c r="E23" s="62" t="s">
        <v>113</v>
      </c>
      <c r="F23" s="124" t="s">
        <v>27</v>
      </c>
      <c r="G23" s="89">
        <f>'[8]MEMORIAL QUANT. CBUQ'!I26</f>
        <v>28.560000000000002</v>
      </c>
      <c r="H23" s="89">
        <v>83.62</v>
      </c>
      <c r="I23" s="89">
        <f t="shared" ref="I23" si="4">IF(D23="S",($K$5/100)*H23,($K$4/100)*H23)+H23</f>
        <v>101.155114</v>
      </c>
      <c r="J23" s="89">
        <f>G23*H23</f>
        <v>2388.1872000000003</v>
      </c>
      <c r="K23" s="89">
        <f>G23*I23</f>
        <v>2888.99005584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4">
        <f>J23</f>
        <v>2388.1872000000003</v>
      </c>
      <c r="K24" s="54">
        <f>K23</f>
        <v>2888.99005584</v>
      </c>
    </row>
    <row r="25" spans="1:11" ht="21" customHeight="1" x14ac:dyDescent="0.25">
      <c r="A25" s="118">
        <v>4</v>
      </c>
      <c r="B25" s="123"/>
      <c r="C25" s="123"/>
      <c r="D25" s="123"/>
      <c r="E25" s="123" t="s">
        <v>40</v>
      </c>
      <c r="F25" s="6"/>
      <c r="G25" s="6"/>
      <c r="H25" s="25"/>
      <c r="I25" s="25"/>
      <c r="J25" s="53"/>
      <c r="K25" s="53"/>
    </row>
    <row r="26" spans="1:11" ht="75" x14ac:dyDescent="0.25">
      <c r="A26" s="124" t="s">
        <v>39</v>
      </c>
      <c r="B26" s="2">
        <v>72947</v>
      </c>
      <c r="C26" s="2" t="s">
        <v>6</v>
      </c>
      <c r="D26" s="2" t="s">
        <v>5</v>
      </c>
      <c r="E26" s="62" t="s">
        <v>147</v>
      </c>
      <c r="F26" s="124" t="s">
        <v>27</v>
      </c>
      <c r="G26" s="89">
        <f>SUM('[8]MEMORIAL QUANT. CBUQ'!G30:G31)</f>
        <v>155.94</v>
      </c>
      <c r="H26" s="89">
        <v>24.63</v>
      </c>
      <c r="I26" s="89">
        <f t="shared" ref="I26:I29" si="5">IF(D26="S",($K$5/100)*H26,($K$4/100)*H26)+H26</f>
        <v>29.794910999999999</v>
      </c>
      <c r="J26" s="89">
        <f>G26*H26</f>
        <v>3840.8021999999996</v>
      </c>
      <c r="K26" s="89">
        <f>I26*G26</f>
        <v>4646.2184213399996</v>
      </c>
    </row>
    <row r="27" spans="1:11" ht="45" x14ac:dyDescent="0.25">
      <c r="A27" s="124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'[8]MEMORIAL QUANT. CBUQ'!G32</f>
        <v>41.999999999999993</v>
      </c>
      <c r="H27" s="91">
        <v>6.67</v>
      </c>
      <c r="I27" s="89">
        <f t="shared" si="5"/>
        <v>7.6051339999999996</v>
      </c>
      <c r="J27" s="91">
        <v>0</v>
      </c>
      <c r="K27" s="91">
        <v>0</v>
      </c>
    </row>
    <row r="28" spans="1:11" ht="30" x14ac:dyDescent="0.25">
      <c r="A28" s="124" t="s">
        <v>37</v>
      </c>
      <c r="B28" s="2">
        <v>34723</v>
      </c>
      <c r="C28" s="2" t="s">
        <v>6</v>
      </c>
      <c r="D28" s="2" t="s">
        <v>10</v>
      </c>
      <c r="E28" s="62" t="s">
        <v>36</v>
      </c>
      <c r="F28" s="124" t="s">
        <v>27</v>
      </c>
      <c r="G28" s="89">
        <f>SUM('[8]MEMORIAL QUANT. CBUQ'!G35:G38)</f>
        <v>1.175</v>
      </c>
      <c r="H28" s="89">
        <v>519.75</v>
      </c>
      <c r="I28" s="89">
        <f t="shared" si="5"/>
        <v>592.61895000000004</v>
      </c>
      <c r="J28" s="89">
        <f>G28*H28</f>
        <v>610.70625000000007</v>
      </c>
      <c r="K28" s="89">
        <f>I28*G28</f>
        <v>696.32726625000009</v>
      </c>
    </row>
    <row r="29" spans="1:11" ht="60" x14ac:dyDescent="0.25">
      <c r="A29" s="124" t="s">
        <v>132</v>
      </c>
      <c r="B29" s="2">
        <v>21013</v>
      </c>
      <c r="C29" s="2" t="s">
        <v>6</v>
      </c>
      <c r="D29" s="2" t="s">
        <v>10</v>
      </c>
      <c r="E29" s="92" t="s">
        <v>153</v>
      </c>
      <c r="F29" s="124" t="s">
        <v>3</v>
      </c>
      <c r="G29" s="89">
        <f>'[8]MEMORIAL QUANT. CBUQ'!G41</f>
        <v>22.4</v>
      </c>
      <c r="H29" s="89">
        <v>33.31</v>
      </c>
      <c r="I29" s="89">
        <f t="shared" si="5"/>
        <v>37.980062000000004</v>
      </c>
      <c r="J29" s="89">
        <f>G29*H29</f>
        <v>746.14400000000001</v>
      </c>
      <c r="K29" s="89">
        <f>G29*I29</f>
        <v>850.75338880000004</v>
      </c>
    </row>
    <row r="30" spans="1:1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4">
        <f>SUM(J26:J29)</f>
        <v>5197.6524499999996</v>
      </c>
      <c r="K30" s="54">
        <f>SUM(K26:K29)</f>
        <v>6193.2990763899998</v>
      </c>
    </row>
    <row r="31" spans="1:11" ht="15.75" customHeight="1" x14ac:dyDescent="0.25">
      <c r="A31" s="118">
        <v>5</v>
      </c>
      <c r="B31" s="8"/>
      <c r="C31" s="8"/>
      <c r="D31" s="8"/>
      <c r="E31" s="123" t="s">
        <v>35</v>
      </c>
      <c r="F31" s="6"/>
      <c r="G31" s="6"/>
      <c r="H31" s="25"/>
      <c r="I31" s="25"/>
      <c r="J31" s="53"/>
      <c r="K31" s="53"/>
    </row>
    <row r="32" spans="1:11" ht="60" x14ac:dyDescent="0.25">
      <c r="A32" s="5" t="s">
        <v>34</v>
      </c>
      <c r="B32" s="2">
        <v>94265</v>
      </c>
      <c r="C32" s="2" t="s">
        <v>6</v>
      </c>
      <c r="D32" s="4" t="s">
        <v>5</v>
      </c>
      <c r="E32" s="62" t="s">
        <v>33</v>
      </c>
      <c r="F32" s="26" t="s">
        <v>3</v>
      </c>
      <c r="G32" s="26">
        <f>'[8]MEMORIAL QUANT. CBUQ'!K46</f>
        <v>628</v>
      </c>
      <c r="H32" s="26">
        <v>31.39</v>
      </c>
      <c r="I32" s="89">
        <f t="shared" ref="I32:I51" si="6">IF(D32="S",($K$5/100)*H32,($K$4/100)*H32)+H32</f>
        <v>37.972482999999997</v>
      </c>
      <c r="J32" s="26">
        <f t="shared" ref="J32:J51" si="7">G32*H32</f>
        <v>19712.920000000002</v>
      </c>
      <c r="K32" s="89">
        <f t="shared" ref="K32:K51" si="8">I32*G32</f>
        <v>23846.719323999998</v>
      </c>
    </row>
    <row r="33" spans="1:11" ht="60" x14ac:dyDescent="0.25">
      <c r="A33" s="124" t="s">
        <v>32</v>
      </c>
      <c r="B33" s="2">
        <v>94281</v>
      </c>
      <c r="C33" s="2" t="s">
        <v>6</v>
      </c>
      <c r="D33" s="2" t="s">
        <v>5</v>
      </c>
      <c r="E33" s="62" t="s">
        <v>31</v>
      </c>
      <c r="F33" s="89" t="s">
        <v>3</v>
      </c>
      <c r="G33" s="89">
        <f>'[8]MEMORIAL QUANT. CBUQ'!K47</f>
        <v>628</v>
      </c>
      <c r="H33" s="89">
        <v>37.49</v>
      </c>
      <c r="I33" s="89">
        <f t="shared" si="6"/>
        <v>45.351652999999999</v>
      </c>
      <c r="J33" s="26">
        <f t="shared" si="7"/>
        <v>23543.72</v>
      </c>
      <c r="K33" s="89">
        <f t="shared" si="8"/>
        <v>28480.838083999999</v>
      </c>
    </row>
    <row r="34" spans="1:11" ht="165" x14ac:dyDescent="0.25">
      <c r="A34" s="124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89" t="s">
        <v>25</v>
      </c>
      <c r="G34" s="89">
        <f>'[8]MEMORIAL QUANT. CBUQ'!K48</f>
        <v>41.448</v>
      </c>
      <c r="H34" s="89">
        <v>11.93</v>
      </c>
      <c r="I34" s="89">
        <f t="shared" si="6"/>
        <v>14.431721</v>
      </c>
      <c r="J34" s="26">
        <f t="shared" si="7"/>
        <v>494.47463999999997</v>
      </c>
      <c r="K34" s="89">
        <f t="shared" si="8"/>
        <v>598.16597200800004</v>
      </c>
    </row>
    <row r="35" spans="1:11" ht="60" x14ac:dyDescent="0.25">
      <c r="A35" s="124" t="s">
        <v>29</v>
      </c>
      <c r="B35" s="2">
        <v>94097</v>
      </c>
      <c r="C35" s="2" t="s">
        <v>6</v>
      </c>
      <c r="D35" s="2" t="s">
        <v>5</v>
      </c>
      <c r="E35" s="62" t="s">
        <v>28</v>
      </c>
      <c r="F35" s="89" t="s">
        <v>27</v>
      </c>
      <c r="G35" s="89">
        <f>'[8]MEMORIAL QUANT. CBUQ'!K49</f>
        <v>276.32</v>
      </c>
      <c r="H35" s="89">
        <v>4.5999999999999996</v>
      </c>
      <c r="I35" s="89">
        <f t="shared" si="6"/>
        <v>5.5646199999999997</v>
      </c>
      <c r="J35" s="26">
        <f t="shared" si="7"/>
        <v>1271.0719999999999</v>
      </c>
      <c r="K35" s="89">
        <f t="shared" si="8"/>
        <v>1537.6157983999999</v>
      </c>
    </row>
    <row r="36" spans="1:11" ht="45" x14ac:dyDescent="0.25">
      <c r="A36" s="124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89" t="s">
        <v>136</v>
      </c>
      <c r="G36" s="89">
        <f>'[8]MEMORIAL QUANT. CBUQ'!K50</f>
        <v>284.43690000000004</v>
      </c>
      <c r="H36" s="89">
        <v>1.76</v>
      </c>
      <c r="I36" s="89">
        <f t="shared" si="6"/>
        <v>2.1290719999999999</v>
      </c>
      <c r="J36" s="26">
        <f t="shared" si="7"/>
        <v>500.60894400000006</v>
      </c>
      <c r="K36" s="89">
        <f t="shared" ref="K36:K48" si="9">G36*I36</f>
        <v>605.58663955680004</v>
      </c>
    </row>
    <row r="37" spans="1:11" ht="30" x14ac:dyDescent="0.25">
      <c r="A37" s="124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89" t="s">
        <v>3</v>
      </c>
      <c r="G37" s="89">
        <f>'[8]MEMORIAL QUANT. CBUQ'!K52</f>
        <v>0</v>
      </c>
      <c r="H37" s="89">
        <v>51.95</v>
      </c>
      <c r="I37" s="89">
        <f t="shared" si="6"/>
        <v>59.23339</v>
      </c>
      <c r="J37" s="26">
        <f t="shared" si="7"/>
        <v>0</v>
      </c>
      <c r="K37" s="89">
        <f t="shared" si="9"/>
        <v>0</v>
      </c>
    </row>
    <row r="38" spans="1:11" ht="165" x14ac:dyDescent="0.25">
      <c r="A38" s="124" t="s">
        <v>21</v>
      </c>
      <c r="B38" s="2">
        <v>90106</v>
      </c>
      <c r="C38" s="2" t="s">
        <v>6</v>
      </c>
      <c r="D38" s="2" t="s">
        <v>5</v>
      </c>
      <c r="E38" s="62" t="s">
        <v>156</v>
      </c>
      <c r="F38" s="89" t="s">
        <v>25</v>
      </c>
      <c r="G38" s="89">
        <f>'[8]MEMORIAL QUANT. CBUQ'!K53</f>
        <v>0</v>
      </c>
      <c r="H38" s="89">
        <v>10.220000000000001</v>
      </c>
      <c r="I38" s="89">
        <f t="shared" si="6"/>
        <v>12.363134000000001</v>
      </c>
      <c r="J38" s="26">
        <f t="shared" si="7"/>
        <v>0</v>
      </c>
      <c r="K38" s="89">
        <f t="shared" si="9"/>
        <v>0</v>
      </c>
    </row>
    <row r="39" spans="1:11" ht="60" x14ac:dyDescent="0.25">
      <c r="A39" s="124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89" t="s">
        <v>25</v>
      </c>
      <c r="G39" s="89">
        <f>'[8]MEMORIAL QUANT. CBUQ'!K54</f>
        <v>0</v>
      </c>
      <c r="H39" s="89">
        <v>4.5999999999999996</v>
      </c>
      <c r="I39" s="89">
        <f t="shared" si="6"/>
        <v>5.5646199999999997</v>
      </c>
      <c r="J39" s="26">
        <f t="shared" si="7"/>
        <v>0</v>
      </c>
      <c r="K39" s="89">
        <f t="shared" si="9"/>
        <v>0</v>
      </c>
    </row>
    <row r="40" spans="1:11" ht="99" customHeight="1" x14ac:dyDescent="0.25">
      <c r="A40" s="124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89" t="s">
        <v>25</v>
      </c>
      <c r="G40" s="89">
        <f>'[8]MEMORIAL QUANT. CBUQ'!K55</f>
        <v>0</v>
      </c>
      <c r="H40" s="89">
        <v>19.600000000000001</v>
      </c>
      <c r="I40" s="89">
        <f t="shared" si="6"/>
        <v>23.710120000000003</v>
      </c>
      <c r="J40" s="26">
        <f t="shared" si="7"/>
        <v>0</v>
      </c>
      <c r="K40" s="89">
        <f t="shared" si="9"/>
        <v>0</v>
      </c>
    </row>
    <row r="41" spans="1:11" ht="95.25" customHeight="1" x14ac:dyDescent="0.25">
      <c r="A41" s="124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89" t="s">
        <v>3</v>
      </c>
      <c r="G41" s="89">
        <f>'[8]MEMORIAL QUANT. CBUQ'!K56</f>
        <v>0</v>
      </c>
      <c r="H41" s="89">
        <v>37.54</v>
      </c>
      <c r="I41" s="89">
        <f t="shared" si="6"/>
        <v>45.412137999999999</v>
      </c>
      <c r="J41" s="26">
        <f t="shared" si="7"/>
        <v>0</v>
      </c>
      <c r="K41" s="89">
        <f t="shared" si="9"/>
        <v>0</v>
      </c>
    </row>
    <row r="42" spans="1:11" ht="45" x14ac:dyDescent="0.25">
      <c r="A42" s="124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26" t="s">
        <v>22</v>
      </c>
      <c r="G42" s="89">
        <f>'[8]MEMORIAL QUANT. CBUQ'!K57</f>
        <v>0</v>
      </c>
      <c r="H42" s="89">
        <v>1.76</v>
      </c>
      <c r="I42" s="89">
        <f t="shared" si="6"/>
        <v>2.1290719999999999</v>
      </c>
      <c r="J42" s="26">
        <f t="shared" si="7"/>
        <v>0</v>
      </c>
      <c r="K42" s="89">
        <f t="shared" si="9"/>
        <v>0</v>
      </c>
    </row>
    <row r="43" spans="1:11" ht="30" x14ac:dyDescent="0.25">
      <c r="A43" s="124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89" t="s">
        <v>3</v>
      </c>
      <c r="G43" s="89">
        <f>'[8]MEMORIAL QUANT. CBUQ'!K58</f>
        <v>0</v>
      </c>
      <c r="H43" s="89">
        <v>104.87</v>
      </c>
      <c r="I43" s="89">
        <f t="shared" si="6"/>
        <v>119.57277400000001</v>
      </c>
      <c r="J43" s="26">
        <f t="shared" si="7"/>
        <v>0</v>
      </c>
      <c r="K43" s="89">
        <f t="shared" si="9"/>
        <v>0</v>
      </c>
    </row>
    <row r="44" spans="1:11" ht="165" x14ac:dyDescent="0.25">
      <c r="A44" s="124" t="s">
        <v>7</v>
      </c>
      <c r="B44" s="2">
        <v>90106</v>
      </c>
      <c r="C44" s="2" t="s">
        <v>6</v>
      </c>
      <c r="D44" s="2" t="s">
        <v>5</v>
      </c>
      <c r="E44" s="63" t="s">
        <v>157</v>
      </c>
      <c r="F44" s="26" t="s">
        <v>25</v>
      </c>
      <c r="G44" s="89">
        <f>'[8]MEMORIAL QUANT. CBUQ'!K59</f>
        <v>0</v>
      </c>
      <c r="H44" s="89">
        <v>10.220000000000001</v>
      </c>
      <c r="I44" s="89">
        <f t="shared" si="6"/>
        <v>12.363134000000001</v>
      </c>
      <c r="J44" s="26">
        <f t="shared" si="7"/>
        <v>0</v>
      </c>
      <c r="K44" s="89">
        <f t="shared" si="9"/>
        <v>0</v>
      </c>
    </row>
    <row r="45" spans="1:11" ht="89.25" customHeight="1" x14ac:dyDescent="0.25">
      <c r="A45" s="124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89" t="s">
        <v>25</v>
      </c>
      <c r="G45" s="89">
        <f>'[8]MEMORIAL QUANT. CBUQ'!K60</f>
        <v>0</v>
      </c>
      <c r="H45" s="89">
        <v>4.5999999999999996</v>
      </c>
      <c r="I45" s="89">
        <f t="shared" si="6"/>
        <v>5.5646199999999997</v>
      </c>
      <c r="J45" s="26">
        <f t="shared" si="7"/>
        <v>0</v>
      </c>
      <c r="K45" s="89">
        <f t="shared" si="9"/>
        <v>0</v>
      </c>
    </row>
    <row r="46" spans="1:11" ht="89.25" customHeight="1" x14ac:dyDescent="0.25">
      <c r="A46" s="124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89" t="s">
        <v>25</v>
      </c>
      <c r="G46" s="89">
        <f>'[8]MEMORIAL QUANT. CBUQ'!K61</f>
        <v>0</v>
      </c>
      <c r="H46" s="89">
        <v>19.600000000000001</v>
      </c>
      <c r="I46" s="89">
        <f t="shared" si="6"/>
        <v>23.710120000000003</v>
      </c>
      <c r="J46" s="26">
        <f t="shared" si="7"/>
        <v>0</v>
      </c>
      <c r="K46" s="89">
        <f t="shared" si="9"/>
        <v>0</v>
      </c>
    </row>
    <row r="47" spans="1:11" ht="89.25" customHeight="1" x14ac:dyDescent="0.25">
      <c r="A47" s="124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89" t="s">
        <v>3</v>
      </c>
      <c r="G47" s="89">
        <f>'[8]MEMORIAL QUANT. CBUQ'!K62</f>
        <v>0</v>
      </c>
      <c r="H47" s="89">
        <v>54.41</v>
      </c>
      <c r="I47" s="89">
        <f t="shared" si="6"/>
        <v>65.819776999999988</v>
      </c>
      <c r="J47" s="26">
        <f t="shared" si="7"/>
        <v>0</v>
      </c>
      <c r="K47" s="89">
        <f t="shared" si="9"/>
        <v>0</v>
      </c>
    </row>
    <row r="48" spans="1:11" ht="45" x14ac:dyDescent="0.25">
      <c r="A48" s="124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26" t="s">
        <v>22</v>
      </c>
      <c r="G48" s="89">
        <f>'[8]MEMORIAL QUANT. CBUQ'!K63</f>
        <v>0</v>
      </c>
      <c r="H48" s="89">
        <v>1.76</v>
      </c>
      <c r="I48" s="89">
        <f t="shared" si="6"/>
        <v>2.1290719999999999</v>
      </c>
      <c r="J48" s="26">
        <f t="shared" si="7"/>
        <v>0</v>
      </c>
      <c r="K48" s="89">
        <f t="shared" si="9"/>
        <v>0</v>
      </c>
    </row>
    <row r="49" spans="1:11" ht="75" x14ac:dyDescent="0.25">
      <c r="A49" s="124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89" t="s">
        <v>14</v>
      </c>
      <c r="G49" s="89">
        <f>'[8]MEMORIAL QUANT. CBUQ'!K64</f>
        <v>0</v>
      </c>
      <c r="H49" s="89">
        <v>694.56</v>
      </c>
      <c r="I49" s="89">
        <f t="shared" si="6"/>
        <v>840.20923199999993</v>
      </c>
      <c r="J49" s="26">
        <f t="shared" si="7"/>
        <v>0</v>
      </c>
      <c r="K49" s="89">
        <f t="shared" si="8"/>
        <v>0</v>
      </c>
    </row>
    <row r="50" spans="1:11" ht="75" x14ac:dyDescent="0.25">
      <c r="A50" s="124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89" t="s">
        <v>14</v>
      </c>
      <c r="G50" s="89">
        <f>'[8]MEMORIAL QUANT. CBUQ'!K65</f>
        <v>0</v>
      </c>
      <c r="H50" s="89">
        <v>332.61</v>
      </c>
      <c r="I50" s="89">
        <f t="shared" si="6"/>
        <v>402.358317</v>
      </c>
      <c r="J50" s="26">
        <f t="shared" si="7"/>
        <v>0</v>
      </c>
      <c r="K50" s="89">
        <f t="shared" si="8"/>
        <v>0</v>
      </c>
    </row>
    <row r="51" spans="1:11" ht="60" x14ac:dyDescent="0.25">
      <c r="A51" s="124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89" t="s">
        <v>14</v>
      </c>
      <c r="G51" s="89">
        <f>'[8]MEMORIAL QUANT. CBUQ'!K66</f>
        <v>0</v>
      </c>
      <c r="H51" s="89">
        <v>431.62</v>
      </c>
      <c r="I51" s="89">
        <f t="shared" si="6"/>
        <v>492.13312400000001</v>
      </c>
      <c r="J51" s="26">
        <f t="shared" si="7"/>
        <v>0</v>
      </c>
      <c r="K51" s="89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4">
        <f>SUM(J32:J51)</f>
        <v>45522.795584</v>
      </c>
      <c r="K52" s="54">
        <f>SUM(K32:K51)</f>
        <v>55068.925817964795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15"/>
      <c r="J53" s="138">
        <f>J14+J21+J24+J30+J52</f>
        <v>122380.98308840001</v>
      </c>
      <c r="K53" s="139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15"/>
      <c r="J54" s="138">
        <f>K14+K21+K24+K30+K52</f>
        <v>147949.97414966248</v>
      </c>
      <c r="K54" s="139"/>
    </row>
  </sheetData>
  <sheetProtection algorithmName="SHA-512" hashValue="YpLgvlKCQBV/uqMe9pA/KLto8SuvTTnKcDPk0YlVoS5sCghtc+o7hFwkx/v4YJnKfDksa+GVIwZX+GA9Z76GLA==" saltValue="Ztlqnw09Y7YhWnrEjriVOg==" spinCount="100000" sheet="1" objects="1" scenarios="1"/>
  <autoFilter ref="A8:K54"/>
  <mergeCells count="15">
    <mergeCell ref="A7:K7"/>
    <mergeCell ref="A1:J1"/>
    <mergeCell ref="A2:K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zoomScale="115" zoomScaleNormal="100" zoomScaleSheetLayoutView="115" workbookViewId="0">
      <selection activeCell="N54" sqref="N54"/>
    </sheetView>
  </sheetViews>
  <sheetFormatPr defaultRowHeight="15" x14ac:dyDescent="0.25"/>
  <cols>
    <col min="1" max="1" width="9.140625" style="30"/>
    <col min="2" max="2" width="10.5703125" style="30" customWidth="1"/>
    <col min="3" max="3" width="9.140625" style="30"/>
    <col min="4" max="4" width="12.140625" style="30" customWidth="1"/>
    <col min="5" max="5" width="30.5703125" style="30" customWidth="1"/>
    <col min="6" max="6" width="6.7109375" style="30" customWidth="1"/>
    <col min="7" max="7" width="17.42578125" style="30" customWidth="1"/>
    <col min="8" max="8" width="14.42578125" style="30" customWidth="1"/>
    <col min="9" max="9" width="11.85546875" style="30" customWidth="1"/>
    <col min="10" max="11" width="14.42578125" style="30" customWidth="1"/>
    <col min="12" max="16384" width="9.140625" style="30"/>
  </cols>
  <sheetData>
    <row r="1" spans="1:13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113"/>
    </row>
    <row r="2" spans="1:13" ht="18.75" x14ac:dyDescent="0.25">
      <c r="A2" s="143" t="str">
        <f>'[8]CBUQ NÃO DESONERADA'!A2:K2</f>
        <v>PREFEITURA MUNICIPAL DE OURÉM</v>
      </c>
      <c r="B2" s="144"/>
      <c r="C2" s="144"/>
      <c r="D2" s="144"/>
      <c r="E2" s="144"/>
      <c r="F2" s="144"/>
      <c r="G2" s="144"/>
      <c r="H2" s="144"/>
      <c r="I2" s="144"/>
      <c r="J2" s="144"/>
      <c r="K2" s="117"/>
    </row>
    <row r="3" spans="1:13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3" ht="18.75" x14ac:dyDescent="0.25">
      <c r="A4" s="17"/>
      <c r="B4" s="122"/>
      <c r="C4" s="122"/>
      <c r="D4" s="122"/>
      <c r="E4" s="122"/>
      <c r="F4" s="122"/>
      <c r="G4" s="122"/>
      <c r="H4" s="122"/>
      <c r="I4" s="137" t="s">
        <v>68</v>
      </c>
      <c r="J4" s="137"/>
      <c r="K4" s="114">
        <v>14.02</v>
      </c>
    </row>
    <row r="5" spans="1:13" x14ac:dyDescent="0.25">
      <c r="A5" s="15" t="s">
        <v>105</v>
      </c>
      <c r="B5" s="14"/>
      <c r="C5" s="14"/>
      <c r="D5" s="14"/>
      <c r="E5" s="14"/>
      <c r="F5" s="14"/>
      <c r="G5" s="14"/>
      <c r="H5" s="37"/>
      <c r="I5" s="137" t="s">
        <v>66</v>
      </c>
      <c r="J5" s="137"/>
      <c r="K5" s="114">
        <v>27.03</v>
      </c>
    </row>
    <row r="6" spans="1:13" x14ac:dyDescent="0.25">
      <c r="A6" s="15"/>
      <c r="B6" s="14"/>
      <c r="C6" s="14"/>
      <c r="D6" s="14"/>
      <c r="E6" s="14"/>
      <c r="F6" s="14"/>
      <c r="G6" s="14"/>
      <c r="H6" s="37"/>
      <c r="I6" s="37"/>
      <c r="J6" s="116"/>
      <c r="K6" s="12"/>
    </row>
    <row r="7" spans="1:13" ht="18.75" x14ac:dyDescent="0.25">
      <c r="A7" s="134" t="str">
        <f>'[8]CBUQ NÃO DESONERADA'!A7:K7</f>
        <v>RUA D (Trecho: Entre Tv. 5 e coordenada 1°32'3.90"S 47°6'6.43"O)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40"/>
    </row>
    <row r="8" spans="1:13" ht="51.75" x14ac:dyDescent="0.25">
      <c r="A8" s="115" t="s">
        <v>65</v>
      </c>
      <c r="B8" s="115" t="s">
        <v>64</v>
      </c>
      <c r="C8" s="115" t="s">
        <v>63</v>
      </c>
      <c r="D8" s="10" t="s">
        <v>62</v>
      </c>
      <c r="E8" s="115" t="s">
        <v>61</v>
      </c>
      <c r="F8" s="115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3" ht="21" customHeight="1" x14ac:dyDescent="0.25">
      <c r="A9" s="118">
        <v>1</v>
      </c>
      <c r="B9" s="41"/>
      <c r="C9" s="41"/>
      <c r="D9" s="41"/>
      <c r="E9" s="123" t="s">
        <v>55</v>
      </c>
      <c r="F9" s="42"/>
      <c r="G9" s="42"/>
      <c r="H9" s="43"/>
      <c r="I9" s="43"/>
      <c r="J9" s="55"/>
      <c r="K9" s="55"/>
    </row>
    <row r="10" spans="1:13" ht="30" x14ac:dyDescent="0.25">
      <c r="A10" s="44" t="s">
        <v>54</v>
      </c>
      <c r="B10" s="45">
        <v>72961</v>
      </c>
      <c r="C10" s="45" t="s">
        <v>6</v>
      </c>
      <c r="D10" s="45" t="s">
        <v>5</v>
      </c>
      <c r="E10" s="84" t="s">
        <v>53</v>
      </c>
      <c r="F10" s="44" t="s">
        <v>27</v>
      </c>
      <c r="G10" s="89">
        <f>'[8]MEMORIAL QUANT. CBUQ'!I9</f>
        <v>1846.32</v>
      </c>
      <c r="H10" s="46">
        <v>1.2</v>
      </c>
      <c r="I10" s="46">
        <f>IF(D10="S",($K$5/100)*H10,($K$4/100)*H10)+H10</f>
        <v>1.5243599999999999</v>
      </c>
      <c r="J10" s="56">
        <f>G10*H10</f>
        <v>2215.5839999999998</v>
      </c>
      <c r="K10" s="56">
        <f>I10*G10</f>
        <v>2814.4563552</v>
      </c>
    </row>
    <row r="11" spans="1:13" ht="90" x14ac:dyDescent="0.25">
      <c r="A11" s="44" t="s">
        <v>52</v>
      </c>
      <c r="B11" s="88">
        <v>96387</v>
      </c>
      <c r="C11" s="45" t="s">
        <v>6</v>
      </c>
      <c r="D11" s="45" t="s">
        <v>5</v>
      </c>
      <c r="E11" s="84" t="s">
        <v>51</v>
      </c>
      <c r="F11" s="44" t="s">
        <v>25</v>
      </c>
      <c r="G11" s="89">
        <f>'[8]MEMORIAL QUANT. CBUQ'!I10</f>
        <v>276.94799999999998</v>
      </c>
      <c r="H11" s="46">
        <v>6.23</v>
      </c>
      <c r="I11" s="46">
        <f t="shared" ref="I11:I13" si="0">IF(D11="S",($K$5/100)*H11,($K$4/100)*H11)+H11</f>
        <v>7.9139690000000007</v>
      </c>
      <c r="J11" s="56">
        <f t="shared" ref="J11:J13" si="1">G11*H11</f>
        <v>1725.3860400000001</v>
      </c>
      <c r="K11" s="56">
        <f t="shared" ref="K11:K13" si="2">I11*G11</f>
        <v>2191.7578866120002</v>
      </c>
    </row>
    <row r="12" spans="1:13" ht="60" x14ac:dyDescent="0.25">
      <c r="A12" s="44" t="s">
        <v>95</v>
      </c>
      <c r="B12" s="88" t="s">
        <v>97</v>
      </c>
      <c r="C12" s="45" t="s">
        <v>6</v>
      </c>
      <c r="D12" s="45" t="s">
        <v>5</v>
      </c>
      <c r="E12" s="84" t="s">
        <v>98</v>
      </c>
      <c r="F12" s="44" t="s">
        <v>25</v>
      </c>
      <c r="G12" s="89">
        <f>'[8]MEMORIAL QUANT. CBUQ'!I11</f>
        <v>276.94799999999998</v>
      </c>
      <c r="H12" s="46">
        <v>4.33</v>
      </c>
      <c r="I12" s="46">
        <f t="shared" si="0"/>
        <v>5.5003989999999998</v>
      </c>
      <c r="J12" s="56">
        <f t="shared" si="1"/>
        <v>1199.1848399999999</v>
      </c>
      <c r="K12" s="56">
        <f t="shared" si="2"/>
        <v>1523.3245022519998</v>
      </c>
    </row>
    <row r="13" spans="1:13" ht="60" x14ac:dyDescent="0.25">
      <c r="A13" s="44" t="s">
        <v>96</v>
      </c>
      <c r="B13" s="48">
        <v>72838</v>
      </c>
      <c r="C13" s="45" t="s">
        <v>6</v>
      </c>
      <c r="D13" s="45" t="s">
        <v>5</v>
      </c>
      <c r="E13" s="63" t="s">
        <v>109</v>
      </c>
      <c r="F13" s="47" t="s">
        <v>99</v>
      </c>
      <c r="G13" s="89">
        <f>'[8]MEMORIAL QUANT. CBUQ'!I12</f>
        <v>1223.0023679999999</v>
      </c>
      <c r="H13" s="46">
        <v>0.83</v>
      </c>
      <c r="I13" s="46">
        <f t="shared" si="0"/>
        <v>1.054349</v>
      </c>
      <c r="J13" s="56">
        <f t="shared" si="1"/>
        <v>1015.0919654399999</v>
      </c>
      <c r="K13" s="56">
        <f t="shared" si="2"/>
        <v>1289.4713236984319</v>
      </c>
    </row>
    <row r="14" spans="1:13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6">
        <f>SUM(J10:J13)</f>
        <v>6155.2468454399996</v>
      </c>
      <c r="K14" s="56">
        <f>SUM(K10:K13)</f>
        <v>7819.0100677624314</v>
      </c>
    </row>
    <row r="15" spans="1:13" ht="33" customHeight="1" x14ac:dyDescent="0.25">
      <c r="A15" s="118">
        <v>2</v>
      </c>
      <c r="B15" s="41"/>
      <c r="C15" s="41"/>
      <c r="D15" s="41"/>
      <c r="E15" s="123" t="s">
        <v>50</v>
      </c>
      <c r="F15" s="42"/>
      <c r="G15" s="42"/>
      <c r="H15" s="43"/>
      <c r="I15" s="43"/>
      <c r="J15" s="55"/>
      <c r="K15" s="55"/>
    </row>
    <row r="16" spans="1:13" ht="30" x14ac:dyDescent="0.25">
      <c r="A16" s="47" t="s">
        <v>49</v>
      </c>
      <c r="B16" s="48">
        <v>96401</v>
      </c>
      <c r="C16" s="48" t="s">
        <v>6</v>
      </c>
      <c r="D16" s="48" t="s">
        <v>5</v>
      </c>
      <c r="E16" s="85" t="s">
        <v>100</v>
      </c>
      <c r="F16" s="47" t="s">
        <v>27</v>
      </c>
      <c r="G16" s="26">
        <f>'[8]MEMORIAL QUANT. CBUQ'!H16</f>
        <v>1570</v>
      </c>
      <c r="H16" s="49">
        <v>4.28</v>
      </c>
      <c r="I16" s="46">
        <f t="shared" ref="I16:I20" si="3">IF(D16="S",($K$5/100)*H16,($K$4/100)*H16)+H16</f>
        <v>5.4368840000000001</v>
      </c>
      <c r="J16" s="57">
        <f>G16*H16</f>
        <v>6719.6</v>
      </c>
      <c r="K16" s="56">
        <f>I16*G16</f>
        <v>8535.9078800000007</v>
      </c>
    </row>
    <row r="17" spans="1:11" ht="75" x14ac:dyDescent="0.25">
      <c r="A17" s="47" t="s">
        <v>48</v>
      </c>
      <c r="B17" s="48">
        <v>72840</v>
      </c>
      <c r="C17" s="48" t="s">
        <v>6</v>
      </c>
      <c r="D17" s="48" t="s">
        <v>5</v>
      </c>
      <c r="E17" s="63" t="s">
        <v>145</v>
      </c>
      <c r="F17" s="47" t="s">
        <v>99</v>
      </c>
      <c r="G17" s="26">
        <f>'[8]MEMORIAL QUANT. CBUQ'!H17</f>
        <v>135.648</v>
      </c>
      <c r="H17" s="49">
        <v>0.56000000000000005</v>
      </c>
      <c r="I17" s="46">
        <f t="shared" si="3"/>
        <v>0.711368</v>
      </c>
      <c r="J17" s="57">
        <f>G17*H17</f>
        <v>75.962879999999998</v>
      </c>
      <c r="K17" s="56">
        <f>I17*G17</f>
        <v>96.495646464000004</v>
      </c>
    </row>
    <row r="18" spans="1:11" ht="75" x14ac:dyDescent="0.25">
      <c r="A18" s="44" t="s">
        <v>47</v>
      </c>
      <c r="B18" s="45">
        <v>95996</v>
      </c>
      <c r="C18" s="45" t="s">
        <v>6</v>
      </c>
      <c r="D18" s="45" t="s">
        <v>5</v>
      </c>
      <c r="E18" s="84" t="s">
        <v>46</v>
      </c>
      <c r="F18" s="44" t="s">
        <v>25</v>
      </c>
      <c r="G18" s="89">
        <f>'[8]MEMORIAL QUANT. CBUQ'!H18</f>
        <v>78.5</v>
      </c>
      <c r="H18" s="46">
        <v>641.91</v>
      </c>
      <c r="I18" s="46">
        <f t="shared" si="3"/>
        <v>815.418273</v>
      </c>
      <c r="J18" s="57">
        <f>G18*H18</f>
        <v>50389.934999999998</v>
      </c>
      <c r="K18" s="56">
        <f>I18*G18</f>
        <v>64010.334430499999</v>
      </c>
    </row>
    <row r="19" spans="1:11" ht="60" x14ac:dyDescent="0.25">
      <c r="A19" s="44" t="s">
        <v>45</v>
      </c>
      <c r="B19" s="48">
        <v>95303</v>
      </c>
      <c r="C19" s="48" t="s">
        <v>6</v>
      </c>
      <c r="D19" s="48" t="s">
        <v>5</v>
      </c>
      <c r="E19" s="85" t="s">
        <v>44</v>
      </c>
      <c r="F19" s="47" t="s">
        <v>22</v>
      </c>
      <c r="G19" s="89">
        <f>'[8]MEMORIAL QUANT. CBUQ'!H19</f>
        <v>5652</v>
      </c>
      <c r="H19" s="46">
        <v>0.95</v>
      </c>
      <c r="I19" s="46">
        <f t="shared" si="3"/>
        <v>1.206785</v>
      </c>
      <c r="J19" s="57">
        <f>G19*H19</f>
        <v>5369.4</v>
      </c>
      <c r="K19" s="56">
        <f>I19*G19</f>
        <v>6820.7488199999998</v>
      </c>
    </row>
    <row r="20" spans="1:11" ht="45" x14ac:dyDescent="0.25">
      <c r="A20" s="44" t="s">
        <v>43</v>
      </c>
      <c r="B20" s="45">
        <v>94963</v>
      </c>
      <c r="C20" s="45" t="s">
        <v>6</v>
      </c>
      <c r="D20" s="45" t="s">
        <v>5</v>
      </c>
      <c r="E20" s="93" t="s">
        <v>146</v>
      </c>
      <c r="F20" s="44" t="s">
        <v>25</v>
      </c>
      <c r="G20" s="89">
        <f>'[8]MEMORIAL QUANT. CBUQ'!G22:H22</f>
        <v>0.42336000000000001</v>
      </c>
      <c r="H20" s="50">
        <v>339.24</v>
      </c>
      <c r="I20" s="46">
        <f t="shared" si="3"/>
        <v>430.93657200000001</v>
      </c>
      <c r="J20" s="57">
        <f>G20*H20</f>
        <v>143.6206464</v>
      </c>
      <c r="K20" s="56">
        <f>I20*G20</f>
        <v>182.44130712192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6">
        <f>SUM(J16:J20)</f>
        <v>62698.518526399996</v>
      </c>
      <c r="K21" s="56">
        <f>SUM(K16:K20)</f>
        <v>79645.928084085914</v>
      </c>
    </row>
    <row r="22" spans="1:11" ht="15" customHeight="1" x14ac:dyDescent="0.25">
      <c r="A22" s="118">
        <v>3</v>
      </c>
      <c r="B22" s="41"/>
      <c r="C22" s="41"/>
      <c r="D22" s="41"/>
      <c r="E22" s="123" t="s">
        <v>42</v>
      </c>
      <c r="F22" s="42"/>
      <c r="G22" s="42"/>
      <c r="H22" s="43"/>
      <c r="I22" s="43"/>
      <c r="J22" s="55"/>
      <c r="K22" s="55"/>
    </row>
    <row r="23" spans="1:11" ht="105" x14ac:dyDescent="0.25">
      <c r="A23" s="44" t="s">
        <v>41</v>
      </c>
      <c r="B23" s="45">
        <v>94996</v>
      </c>
      <c r="C23" s="45" t="s">
        <v>6</v>
      </c>
      <c r="D23" s="45" t="s">
        <v>5</v>
      </c>
      <c r="E23" s="62" t="s">
        <v>113</v>
      </c>
      <c r="F23" s="44" t="s">
        <v>27</v>
      </c>
      <c r="G23" s="89">
        <f>'[8]MEMORIAL QUANT. CBUQ'!I26</f>
        <v>28.560000000000002</v>
      </c>
      <c r="H23" s="46">
        <v>80.97</v>
      </c>
      <c r="I23" s="46">
        <f t="shared" ref="I23" si="4">IF(D23="S",($K$5/100)*H23,($K$4/100)*H23)+H23</f>
        <v>102.856191</v>
      </c>
      <c r="J23" s="56">
        <f>G23*H23</f>
        <v>2312.5032000000001</v>
      </c>
      <c r="K23" s="56">
        <f>G23*I23</f>
        <v>2937.57281496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6">
        <f>J23</f>
        <v>2312.5032000000001</v>
      </c>
      <c r="K24" s="56">
        <f>K23</f>
        <v>2937.57281496</v>
      </c>
    </row>
    <row r="25" spans="1:11" ht="21" customHeight="1" x14ac:dyDescent="0.25">
      <c r="A25" s="118">
        <v>4</v>
      </c>
      <c r="B25" s="123"/>
      <c r="C25" s="123"/>
      <c r="D25" s="123"/>
      <c r="E25" s="123" t="s">
        <v>40</v>
      </c>
      <c r="F25" s="42"/>
      <c r="G25" s="42"/>
      <c r="H25" s="43"/>
      <c r="I25" s="43"/>
      <c r="J25" s="55"/>
      <c r="K25" s="55"/>
    </row>
    <row r="26" spans="1:11" ht="75" x14ac:dyDescent="0.25">
      <c r="A26" s="44" t="s">
        <v>39</v>
      </c>
      <c r="B26" s="45">
        <v>72947</v>
      </c>
      <c r="C26" s="45" t="s">
        <v>6</v>
      </c>
      <c r="D26" s="45" t="s">
        <v>5</v>
      </c>
      <c r="E26" s="62" t="s">
        <v>147</v>
      </c>
      <c r="F26" s="44" t="s">
        <v>27</v>
      </c>
      <c r="G26" s="89">
        <f>SUM('[8]MEMORIAL QUANT. CBUQ'!G30:G31)</f>
        <v>155.94</v>
      </c>
      <c r="H26" s="46">
        <v>24.57</v>
      </c>
      <c r="I26" s="46">
        <f t="shared" ref="I26:I29" si="5">IF(D26="S",($K$5/100)*H26,($K$4/100)*H26)+H26</f>
        <v>31.211271</v>
      </c>
      <c r="J26" s="56">
        <f>G26*H26</f>
        <v>3831.4458</v>
      </c>
      <c r="K26" s="56">
        <f>I26*G26</f>
        <v>4867.0855997400004</v>
      </c>
    </row>
    <row r="27" spans="1:11" ht="45" x14ac:dyDescent="0.25">
      <c r="A27" s="124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'[8]MEMORIAL QUANT. CBUQ'!G32</f>
        <v>41.999999999999993</v>
      </c>
      <c r="H27" s="46">
        <v>6.67</v>
      </c>
      <c r="I27" s="46">
        <f t="shared" si="5"/>
        <v>7.6051339999999996</v>
      </c>
      <c r="J27" s="56">
        <f>G27*H27</f>
        <v>280.13999999999993</v>
      </c>
      <c r="K27" s="56">
        <f>I27*G27</f>
        <v>319.41562799999991</v>
      </c>
    </row>
    <row r="28" spans="1:11" ht="30" x14ac:dyDescent="0.25">
      <c r="A28" s="44" t="s">
        <v>37</v>
      </c>
      <c r="B28" s="45">
        <v>34723</v>
      </c>
      <c r="C28" s="45" t="s">
        <v>6</v>
      </c>
      <c r="D28" s="45" t="s">
        <v>10</v>
      </c>
      <c r="E28" s="84" t="s">
        <v>36</v>
      </c>
      <c r="F28" s="44" t="s">
        <v>27</v>
      </c>
      <c r="G28" s="89">
        <f>SUM('[8]MEMORIAL QUANT. CBUQ'!G35:G38)</f>
        <v>1.175</v>
      </c>
      <c r="H28" s="46">
        <v>519.75</v>
      </c>
      <c r="I28" s="46">
        <f t="shared" si="5"/>
        <v>592.61895000000004</v>
      </c>
      <c r="J28" s="56">
        <f>G28*H28</f>
        <v>610.70625000000007</v>
      </c>
      <c r="K28" s="56">
        <f>I28*G28</f>
        <v>696.32726625000009</v>
      </c>
    </row>
    <row r="29" spans="1:11" ht="60" x14ac:dyDescent="0.25">
      <c r="A29" s="65" t="s">
        <v>132</v>
      </c>
      <c r="B29" s="45">
        <v>21013</v>
      </c>
      <c r="C29" s="67" t="s">
        <v>6</v>
      </c>
      <c r="D29" s="67" t="s">
        <v>10</v>
      </c>
      <c r="E29" s="92" t="s">
        <v>153</v>
      </c>
      <c r="F29" s="65" t="s">
        <v>3</v>
      </c>
      <c r="G29" s="89">
        <f>'[8]MEMORIAL QUANT. CBUQ'!G41</f>
        <v>22.4</v>
      </c>
      <c r="H29" s="46">
        <v>33.31</v>
      </c>
      <c r="I29" s="46">
        <f t="shared" si="5"/>
        <v>37.980062000000004</v>
      </c>
      <c r="J29" s="56">
        <f>G29*H29</f>
        <v>746.14400000000001</v>
      </c>
      <c r="K29" s="56">
        <f>G29*I29</f>
        <v>850.75338880000004</v>
      </c>
    </row>
    <row r="30" spans="1:11" ht="15.75" customHeight="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6">
        <f>SUM(J26:J29)</f>
        <v>5468.4360500000003</v>
      </c>
      <c r="K30" s="56">
        <f>SUM(K26:K29)</f>
        <v>6733.5818827900002</v>
      </c>
    </row>
    <row r="31" spans="1:11" x14ac:dyDescent="0.25">
      <c r="A31" s="118">
        <v>5</v>
      </c>
      <c r="B31" s="41"/>
      <c r="C31" s="41"/>
      <c r="D31" s="41"/>
      <c r="E31" s="123" t="s">
        <v>35</v>
      </c>
      <c r="F31" s="42"/>
      <c r="G31" s="42"/>
      <c r="H31" s="43"/>
      <c r="I31" s="43"/>
      <c r="J31" s="55"/>
      <c r="K31" s="55"/>
    </row>
    <row r="32" spans="1:11" ht="60" x14ac:dyDescent="0.25">
      <c r="A32" s="47" t="s">
        <v>34</v>
      </c>
      <c r="B32" s="45">
        <v>94265</v>
      </c>
      <c r="C32" s="45" t="s">
        <v>6</v>
      </c>
      <c r="D32" s="48" t="s">
        <v>5</v>
      </c>
      <c r="E32" s="84" t="s">
        <v>33</v>
      </c>
      <c r="F32" s="47" t="s">
        <v>3</v>
      </c>
      <c r="G32" s="26">
        <f>'[8]MEMORIAL QUANT. CBUQ'!K46</f>
        <v>628</v>
      </c>
      <c r="H32" s="49">
        <v>30.08</v>
      </c>
      <c r="I32" s="46">
        <f t="shared" ref="I32:I51" si="6">IF(D32="S",($K$5/100)*H32,($K$4/100)*H32)+H32</f>
        <v>38.210623999999996</v>
      </c>
      <c r="J32" s="57">
        <f t="shared" ref="J32:J51" si="7">G32*H32</f>
        <v>18890.239999999998</v>
      </c>
      <c r="K32" s="56">
        <f t="shared" ref="K32:K51" si="8">I32*G32</f>
        <v>23996.271871999998</v>
      </c>
    </row>
    <row r="33" spans="1:11" ht="60" x14ac:dyDescent="0.25">
      <c r="A33" s="44" t="s">
        <v>32</v>
      </c>
      <c r="B33" s="45">
        <v>94281</v>
      </c>
      <c r="C33" s="45" t="s">
        <v>6</v>
      </c>
      <c r="D33" s="45" t="s">
        <v>5</v>
      </c>
      <c r="E33" s="84" t="s">
        <v>31</v>
      </c>
      <c r="F33" s="44" t="s">
        <v>3</v>
      </c>
      <c r="G33" s="89">
        <f>'[8]MEMORIAL QUANT. CBUQ'!K47</f>
        <v>628</v>
      </c>
      <c r="H33" s="46">
        <v>35.81</v>
      </c>
      <c r="I33" s="46">
        <f t="shared" si="6"/>
        <v>45.489443000000001</v>
      </c>
      <c r="J33" s="57">
        <f t="shared" si="7"/>
        <v>22488.68</v>
      </c>
      <c r="K33" s="56">
        <f t="shared" si="8"/>
        <v>28567.370204000003</v>
      </c>
    </row>
    <row r="34" spans="1:11" ht="165" x14ac:dyDescent="0.25">
      <c r="A34" s="124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44" t="s">
        <v>25</v>
      </c>
      <c r="G34" s="89">
        <f>'[8]MEMORIAL QUANT. CBUQ'!K48</f>
        <v>41.448</v>
      </c>
      <c r="H34" s="46">
        <v>11.38</v>
      </c>
      <c r="I34" s="46">
        <f t="shared" si="6"/>
        <v>14.456014000000001</v>
      </c>
      <c r="J34" s="57">
        <f t="shared" si="7"/>
        <v>471.67824000000002</v>
      </c>
      <c r="K34" s="56">
        <f t="shared" si="8"/>
        <v>599.17286827200007</v>
      </c>
    </row>
    <row r="35" spans="1:11" ht="60" x14ac:dyDescent="0.25">
      <c r="A35" s="44" t="s">
        <v>29</v>
      </c>
      <c r="B35" s="45">
        <v>94097</v>
      </c>
      <c r="C35" s="45" t="s">
        <v>6</v>
      </c>
      <c r="D35" s="45" t="s">
        <v>5</v>
      </c>
      <c r="E35" s="84" t="s">
        <v>28</v>
      </c>
      <c r="F35" s="44" t="s">
        <v>27</v>
      </c>
      <c r="G35" s="89">
        <f>'[8]MEMORIAL QUANT. CBUQ'!K49</f>
        <v>276.32</v>
      </c>
      <c r="H35" s="46">
        <v>4.1500000000000004</v>
      </c>
      <c r="I35" s="46">
        <f t="shared" si="6"/>
        <v>5.2717450000000001</v>
      </c>
      <c r="J35" s="57">
        <f t="shared" si="7"/>
        <v>1146.7280000000001</v>
      </c>
      <c r="K35" s="56">
        <f t="shared" si="8"/>
        <v>1456.6885784000001</v>
      </c>
    </row>
    <row r="36" spans="1:11" ht="45" x14ac:dyDescent="0.25">
      <c r="A36" s="65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124" t="s">
        <v>136</v>
      </c>
      <c r="G36" s="89">
        <f>'[8]MEMORIAL QUANT. CBUQ'!K50</f>
        <v>284.43690000000004</v>
      </c>
      <c r="H36" s="46">
        <v>1.74</v>
      </c>
      <c r="I36" s="46">
        <f t="shared" si="6"/>
        <v>2.2103220000000001</v>
      </c>
      <c r="J36" s="57">
        <f t="shared" si="7"/>
        <v>494.92020600000006</v>
      </c>
      <c r="K36" s="56">
        <f t="shared" si="8"/>
        <v>628.69713768180009</v>
      </c>
    </row>
    <row r="37" spans="1:11" ht="30" x14ac:dyDescent="0.25">
      <c r="A37" s="124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124" t="s">
        <v>3</v>
      </c>
      <c r="G37" s="89">
        <f>'[8]MEMORIAL QUANT. CBUQ'!K52</f>
        <v>0</v>
      </c>
      <c r="H37" s="46">
        <v>51.95</v>
      </c>
      <c r="I37" s="46">
        <f t="shared" si="6"/>
        <v>59.23339</v>
      </c>
      <c r="J37" s="57">
        <f t="shared" si="7"/>
        <v>0</v>
      </c>
      <c r="K37" s="56">
        <f t="shared" si="8"/>
        <v>0</v>
      </c>
    </row>
    <row r="38" spans="1:11" ht="165" x14ac:dyDescent="0.25">
      <c r="A38" s="124" t="s">
        <v>21</v>
      </c>
      <c r="B38" s="2">
        <v>90106</v>
      </c>
      <c r="C38" s="2" t="s">
        <v>6</v>
      </c>
      <c r="D38" s="2" t="s">
        <v>5</v>
      </c>
      <c r="E38" s="62" t="s">
        <v>152</v>
      </c>
      <c r="F38" s="124" t="s">
        <v>25</v>
      </c>
      <c r="G38" s="89">
        <f>'[8]MEMORIAL QUANT. CBUQ'!K53</f>
        <v>0</v>
      </c>
      <c r="H38" s="91">
        <v>9.73</v>
      </c>
      <c r="I38" s="46">
        <f t="shared" si="6"/>
        <v>12.360019000000001</v>
      </c>
      <c r="J38" s="57">
        <f t="shared" si="7"/>
        <v>0</v>
      </c>
      <c r="K38" s="56">
        <f t="shared" si="8"/>
        <v>0</v>
      </c>
    </row>
    <row r="39" spans="1:11" ht="60" x14ac:dyDescent="0.25">
      <c r="A39" s="124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124" t="s">
        <v>25</v>
      </c>
      <c r="G39" s="89">
        <f>'[8]MEMORIAL QUANT. CBUQ'!K54</f>
        <v>0</v>
      </c>
      <c r="H39" s="46">
        <v>4.1500000000000004</v>
      </c>
      <c r="I39" s="46">
        <f t="shared" si="6"/>
        <v>5.2717450000000001</v>
      </c>
      <c r="J39" s="57">
        <f t="shared" si="7"/>
        <v>0</v>
      </c>
      <c r="K39" s="56">
        <f t="shared" si="8"/>
        <v>0</v>
      </c>
    </row>
    <row r="40" spans="1:11" ht="90" x14ac:dyDescent="0.25">
      <c r="A40" s="124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124" t="s">
        <v>25</v>
      </c>
      <c r="G40" s="89">
        <f>'[8]MEMORIAL QUANT. CBUQ'!K55</f>
        <v>0</v>
      </c>
      <c r="H40" s="46">
        <v>18.149999999999999</v>
      </c>
      <c r="I40" s="46">
        <f t="shared" si="6"/>
        <v>23.055944999999998</v>
      </c>
      <c r="J40" s="57">
        <f t="shared" si="7"/>
        <v>0</v>
      </c>
      <c r="K40" s="56">
        <f t="shared" si="8"/>
        <v>0</v>
      </c>
    </row>
    <row r="41" spans="1:11" ht="90" x14ac:dyDescent="0.25">
      <c r="A41" s="124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124" t="s">
        <v>3</v>
      </c>
      <c r="G41" s="89">
        <f>'[8]MEMORIAL QUANT. CBUQ'!K56</f>
        <v>0</v>
      </c>
      <c r="H41" s="46">
        <v>35.08</v>
      </c>
      <c r="I41" s="46">
        <f t="shared" si="6"/>
        <v>44.562123999999997</v>
      </c>
      <c r="J41" s="57">
        <f t="shared" si="7"/>
        <v>0</v>
      </c>
      <c r="K41" s="56">
        <f t="shared" si="8"/>
        <v>0</v>
      </c>
    </row>
    <row r="42" spans="1:11" ht="45" x14ac:dyDescent="0.25">
      <c r="A42" s="124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3" t="s">
        <v>22</v>
      </c>
      <c r="G42" s="89">
        <f>'[8]MEMORIAL QUANT. CBUQ'!K57</f>
        <v>0</v>
      </c>
      <c r="H42" s="46">
        <v>1.74</v>
      </c>
      <c r="I42" s="46">
        <f t="shared" si="6"/>
        <v>2.2103220000000001</v>
      </c>
      <c r="J42" s="57">
        <f t="shared" si="7"/>
        <v>0</v>
      </c>
      <c r="K42" s="56">
        <f t="shared" si="8"/>
        <v>0</v>
      </c>
    </row>
    <row r="43" spans="1:11" ht="30" x14ac:dyDescent="0.25">
      <c r="A43" s="124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124" t="s">
        <v>3</v>
      </c>
      <c r="G43" s="89">
        <f>'[8]MEMORIAL QUANT. CBUQ'!K58</f>
        <v>0</v>
      </c>
      <c r="H43" s="46">
        <v>104.87</v>
      </c>
      <c r="I43" s="46">
        <f t="shared" si="6"/>
        <v>119.57277400000001</v>
      </c>
      <c r="J43" s="57">
        <f t="shared" si="7"/>
        <v>0</v>
      </c>
      <c r="K43" s="56">
        <f t="shared" si="8"/>
        <v>0</v>
      </c>
    </row>
    <row r="44" spans="1:11" ht="165" x14ac:dyDescent="0.25">
      <c r="A44" s="124" t="s">
        <v>7</v>
      </c>
      <c r="B44" s="2">
        <v>90106</v>
      </c>
      <c r="C44" s="2" t="s">
        <v>6</v>
      </c>
      <c r="D44" s="2" t="s">
        <v>5</v>
      </c>
      <c r="E44" s="63" t="s">
        <v>152</v>
      </c>
      <c r="F44" s="3" t="s">
        <v>25</v>
      </c>
      <c r="G44" s="89">
        <f>'[8]MEMORIAL QUANT. CBUQ'!K59</f>
        <v>0</v>
      </c>
      <c r="H44" s="91">
        <v>9.73</v>
      </c>
      <c r="I44" s="46">
        <f t="shared" si="6"/>
        <v>12.360019000000001</v>
      </c>
      <c r="J44" s="57">
        <f t="shared" si="7"/>
        <v>0</v>
      </c>
      <c r="K44" s="56">
        <f t="shared" si="8"/>
        <v>0</v>
      </c>
    </row>
    <row r="45" spans="1:11" ht="60" x14ac:dyDescent="0.25">
      <c r="A45" s="124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124" t="s">
        <v>25</v>
      </c>
      <c r="G45" s="89">
        <f>'[8]MEMORIAL QUANT. CBUQ'!K60</f>
        <v>0</v>
      </c>
      <c r="H45" s="46">
        <v>4.1500000000000004</v>
      </c>
      <c r="I45" s="46">
        <f t="shared" si="6"/>
        <v>5.2717450000000001</v>
      </c>
      <c r="J45" s="57">
        <f t="shared" si="7"/>
        <v>0</v>
      </c>
      <c r="K45" s="56">
        <f t="shared" si="8"/>
        <v>0</v>
      </c>
    </row>
    <row r="46" spans="1:11" ht="90" x14ac:dyDescent="0.25">
      <c r="A46" s="124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124" t="s">
        <v>25</v>
      </c>
      <c r="G46" s="89">
        <f>'[8]MEMORIAL QUANT. CBUQ'!K61</f>
        <v>0</v>
      </c>
      <c r="H46" s="46">
        <v>18.149999999999999</v>
      </c>
      <c r="I46" s="46">
        <f t="shared" si="6"/>
        <v>23.055944999999998</v>
      </c>
      <c r="J46" s="57">
        <f t="shared" si="7"/>
        <v>0</v>
      </c>
      <c r="K46" s="56">
        <f t="shared" si="8"/>
        <v>0</v>
      </c>
    </row>
    <row r="47" spans="1:11" ht="90" x14ac:dyDescent="0.25">
      <c r="A47" s="124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124" t="s">
        <v>3</v>
      </c>
      <c r="G47" s="89">
        <f>'[8]MEMORIAL QUANT. CBUQ'!K62</f>
        <v>0</v>
      </c>
      <c r="H47" s="46">
        <v>50.87</v>
      </c>
      <c r="I47" s="46">
        <f t="shared" si="6"/>
        <v>64.620160999999996</v>
      </c>
      <c r="J47" s="57">
        <f t="shared" si="7"/>
        <v>0</v>
      </c>
      <c r="K47" s="56">
        <f t="shared" si="8"/>
        <v>0</v>
      </c>
    </row>
    <row r="48" spans="1:11" ht="45" x14ac:dyDescent="0.25">
      <c r="A48" s="124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3" t="s">
        <v>22</v>
      </c>
      <c r="G48" s="89">
        <f>'[8]MEMORIAL QUANT. CBUQ'!K63</f>
        <v>0</v>
      </c>
      <c r="H48" s="46">
        <v>1.74</v>
      </c>
      <c r="I48" s="46">
        <f t="shared" si="6"/>
        <v>2.2103220000000001</v>
      </c>
      <c r="J48" s="57">
        <f t="shared" si="7"/>
        <v>0</v>
      </c>
      <c r="K48" s="56">
        <f t="shared" si="8"/>
        <v>0</v>
      </c>
    </row>
    <row r="49" spans="1:11" ht="75" x14ac:dyDescent="0.25">
      <c r="A49" s="124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124" t="s">
        <v>14</v>
      </c>
      <c r="G49" s="89">
        <f>'[8]MEMORIAL QUANT. CBUQ'!K64</f>
        <v>0</v>
      </c>
      <c r="H49" s="46">
        <v>647.98</v>
      </c>
      <c r="I49" s="46">
        <f t="shared" si="6"/>
        <v>823.12899400000003</v>
      </c>
      <c r="J49" s="57">
        <f t="shared" si="7"/>
        <v>0</v>
      </c>
      <c r="K49" s="56">
        <f t="shared" si="8"/>
        <v>0</v>
      </c>
    </row>
    <row r="50" spans="1:11" ht="75" x14ac:dyDescent="0.25">
      <c r="A50" s="124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124" t="s">
        <v>14</v>
      </c>
      <c r="G50" s="89">
        <f>'[8]MEMORIAL QUANT. CBUQ'!K65</f>
        <v>0</v>
      </c>
      <c r="H50" s="46">
        <v>319.32</v>
      </c>
      <c r="I50" s="46">
        <f t="shared" si="6"/>
        <v>405.63219600000002</v>
      </c>
      <c r="J50" s="57">
        <f t="shared" si="7"/>
        <v>0</v>
      </c>
      <c r="K50" s="56">
        <f t="shared" si="8"/>
        <v>0</v>
      </c>
    </row>
    <row r="51" spans="1:11" ht="60" x14ac:dyDescent="0.25">
      <c r="A51" s="124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124" t="s">
        <v>14</v>
      </c>
      <c r="G51" s="89">
        <f>'[8]MEMORIAL QUANT. CBUQ'!K66</f>
        <v>0</v>
      </c>
      <c r="H51" s="46">
        <v>431.62</v>
      </c>
      <c r="I51" s="46">
        <f t="shared" si="6"/>
        <v>492.13312400000001</v>
      </c>
      <c r="J51" s="57">
        <f t="shared" si="7"/>
        <v>0</v>
      </c>
      <c r="K51" s="56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6">
        <f>SUM(J32:J51)</f>
        <v>43492.246446000005</v>
      </c>
      <c r="K52" s="56">
        <f>SUM(K32:K51)</f>
        <v>55248.200660353803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15"/>
      <c r="J53" s="146">
        <f>J14+J21+J24+J30+J52</f>
        <v>120126.95106784001</v>
      </c>
      <c r="K53" s="147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15"/>
      <c r="J54" s="146">
        <f>K14+K21+K24+K30+K52</f>
        <v>152384.29350995214</v>
      </c>
      <c r="K54" s="147"/>
    </row>
  </sheetData>
  <sheetProtection algorithmName="SHA-512" hashValue="nHw0yo6ia+qp+Lmoni3YecgF857AxpmHteF4oDfs+z6YxBZ9hUA8T666nmZeYkXJaii9CAFivqz6r/rQyaFhJQ==" saltValue="9Kg/il7dCzzY9yQriWRhBQ==" spinCount="100000" sheet="1" objects="1" scenarios="1"/>
  <autoFilter ref="A8:K54"/>
  <mergeCells count="15">
    <mergeCell ref="A7:K7"/>
    <mergeCell ref="A1:J1"/>
    <mergeCell ref="A2:J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6"/>
  <sheetViews>
    <sheetView view="pageBreakPreview" zoomScale="85" zoomScaleNormal="100" zoomScaleSheetLayoutView="85" workbookViewId="0">
      <selection activeCell="A5" sqref="A5:L5"/>
    </sheetView>
  </sheetViews>
  <sheetFormatPr defaultRowHeight="15" x14ac:dyDescent="0.25"/>
  <cols>
    <col min="2" max="2" width="25.85546875" style="99" customWidth="1"/>
    <col min="3" max="3" width="13.5703125" customWidth="1"/>
    <col min="4" max="4" width="18.140625" customWidth="1"/>
    <col min="5" max="5" width="23" customWidth="1"/>
    <col min="6" max="6" width="14.140625" customWidth="1"/>
    <col min="7" max="8" width="12.85546875" customWidth="1"/>
    <col min="9" max="9" width="14" customWidth="1"/>
    <col min="10" max="10" width="17.42578125" customWidth="1"/>
    <col min="16" max="16" width="10" bestFit="1" customWidth="1"/>
  </cols>
  <sheetData>
    <row r="1" spans="1:13" ht="18.75" x14ac:dyDescent="0.25">
      <c r="A1" s="171" t="s">
        <v>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2"/>
    </row>
    <row r="2" spans="1:13" ht="18.75" x14ac:dyDescent="0.25">
      <c r="A2" s="144" t="s">
        <v>166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1:13" ht="18.75" x14ac:dyDescent="0.25">
      <c r="A3" s="144" t="s">
        <v>169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1:13" x14ac:dyDescent="0.25">
      <c r="A4" s="13"/>
      <c r="B4" s="98"/>
      <c r="C4" s="13"/>
      <c r="D4" s="13"/>
      <c r="E4" s="13"/>
      <c r="F4" s="13"/>
      <c r="G4" s="13"/>
      <c r="H4" s="13"/>
      <c r="I4" s="13"/>
      <c r="J4" s="13"/>
      <c r="K4" s="13"/>
      <c r="L4" s="68"/>
    </row>
    <row r="5" spans="1:13" ht="18.75" x14ac:dyDescent="0.25">
      <c r="A5" s="173" t="str">
        <f>'[8]CBUQ NÃO DESONERADA'!A7:K7</f>
        <v>RUA D (Trecho: Entre Tv. 5 e coordenada 1°32'3.90"S 47°6'6.43"O)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4"/>
    </row>
    <row r="6" spans="1:13" x14ac:dyDescent="0.25">
      <c r="A6" s="118" t="s">
        <v>93</v>
      </c>
      <c r="B6" s="182" t="s">
        <v>55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24"/>
    </row>
    <row r="7" spans="1:13" ht="45" x14ac:dyDescent="0.25">
      <c r="A7" s="183" t="s">
        <v>65</v>
      </c>
      <c r="B7" s="184" t="s">
        <v>61</v>
      </c>
      <c r="C7" s="125" t="s">
        <v>85</v>
      </c>
      <c r="D7" s="125" t="s">
        <v>84</v>
      </c>
      <c r="E7" s="120" t="s">
        <v>90</v>
      </c>
      <c r="F7" s="119" t="s">
        <v>101</v>
      </c>
      <c r="G7" s="120" t="s">
        <v>80</v>
      </c>
      <c r="H7" s="120" t="s">
        <v>81</v>
      </c>
      <c r="I7" s="169" t="s">
        <v>78</v>
      </c>
      <c r="J7" s="160" t="s">
        <v>71</v>
      </c>
      <c r="K7" s="161"/>
      <c r="L7" s="162"/>
      <c r="M7" s="23"/>
    </row>
    <row r="8" spans="1:13" x14ac:dyDescent="0.25">
      <c r="A8" s="183"/>
      <c r="B8" s="184"/>
      <c r="C8" s="120" t="s">
        <v>77</v>
      </c>
      <c r="D8" s="120" t="s">
        <v>77</v>
      </c>
      <c r="E8" s="120" t="s">
        <v>77</v>
      </c>
      <c r="F8" s="120" t="s">
        <v>102</v>
      </c>
      <c r="G8" s="120" t="s">
        <v>74</v>
      </c>
      <c r="H8" s="120" t="s">
        <v>89</v>
      </c>
      <c r="I8" s="169"/>
      <c r="J8" s="163"/>
      <c r="K8" s="164"/>
      <c r="L8" s="165"/>
      <c r="M8" s="23"/>
    </row>
    <row r="9" spans="1:13" ht="45.75" customHeight="1" x14ac:dyDescent="0.25">
      <c r="A9" s="124" t="s">
        <v>54</v>
      </c>
      <c r="B9" s="62" t="s">
        <v>53</v>
      </c>
      <c r="C9" s="87">
        <v>5.88</v>
      </c>
      <c r="D9" s="87">
        <v>314</v>
      </c>
      <c r="E9" s="89"/>
      <c r="F9" s="89"/>
      <c r="G9" s="89"/>
      <c r="H9" s="89"/>
      <c r="I9" s="89">
        <f>C9*D9</f>
        <v>1846.32</v>
      </c>
      <c r="J9" s="166" t="s">
        <v>27</v>
      </c>
      <c r="K9" s="167"/>
      <c r="L9" s="168"/>
      <c r="M9" s="23"/>
    </row>
    <row r="10" spans="1:13" ht="97.5" customHeight="1" x14ac:dyDescent="0.25">
      <c r="A10" s="124" t="s">
        <v>52</v>
      </c>
      <c r="B10" s="62" t="s">
        <v>51</v>
      </c>
      <c r="C10" s="121">
        <f>C9</f>
        <v>5.88</v>
      </c>
      <c r="D10" s="121">
        <f>D9</f>
        <v>314</v>
      </c>
      <c r="E10" s="87">
        <v>0.15</v>
      </c>
      <c r="F10" s="89"/>
      <c r="G10" s="89"/>
      <c r="H10" s="89"/>
      <c r="I10" s="89">
        <f>C10*D10*E10</f>
        <v>276.94799999999998</v>
      </c>
      <c r="J10" s="166" t="s">
        <v>25</v>
      </c>
      <c r="K10" s="167"/>
      <c r="L10" s="168"/>
      <c r="M10" s="23"/>
    </row>
    <row r="11" spans="1:13" ht="100.5" customHeight="1" x14ac:dyDescent="0.25">
      <c r="A11" s="124" t="s">
        <v>95</v>
      </c>
      <c r="B11" s="62" t="s">
        <v>98</v>
      </c>
      <c r="C11" s="121">
        <f>C9</f>
        <v>5.88</v>
      </c>
      <c r="D11" s="121">
        <f>D9</f>
        <v>314</v>
      </c>
      <c r="E11" s="121">
        <f>+E10</f>
        <v>0.15</v>
      </c>
      <c r="F11" s="89"/>
      <c r="G11" s="89"/>
      <c r="H11" s="89"/>
      <c r="I11" s="89">
        <f>C11*D11*E11</f>
        <v>276.94799999999998</v>
      </c>
      <c r="J11" s="166" t="s">
        <v>25</v>
      </c>
      <c r="K11" s="167"/>
      <c r="L11" s="168"/>
      <c r="M11" s="23"/>
    </row>
    <row r="12" spans="1:13" ht="78.75" customHeight="1" x14ac:dyDescent="0.25">
      <c r="A12" s="124" t="s">
        <v>96</v>
      </c>
      <c r="B12" s="63" t="s">
        <v>107</v>
      </c>
      <c r="C12" s="89"/>
      <c r="D12" s="89"/>
      <c r="E12" s="89"/>
      <c r="F12" s="89">
        <v>1.6</v>
      </c>
      <c r="G12" s="89">
        <f>I11*F12</f>
        <v>443.11680000000001</v>
      </c>
      <c r="H12" s="87">
        <v>2.76</v>
      </c>
      <c r="I12" s="89">
        <f>G12*H12</f>
        <v>1223.0023679999999</v>
      </c>
      <c r="J12" s="166" t="s">
        <v>108</v>
      </c>
      <c r="K12" s="167"/>
      <c r="L12" s="168"/>
      <c r="M12" s="23"/>
    </row>
    <row r="13" spans="1:13" x14ac:dyDescent="0.25">
      <c r="A13" s="118" t="s">
        <v>92</v>
      </c>
      <c r="B13" s="179" t="s">
        <v>91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1"/>
      <c r="M13" s="21"/>
    </row>
    <row r="14" spans="1:13" x14ac:dyDescent="0.25">
      <c r="A14" s="175" t="s">
        <v>65</v>
      </c>
      <c r="B14" s="177" t="s">
        <v>61</v>
      </c>
      <c r="C14" s="125" t="s">
        <v>85</v>
      </c>
      <c r="D14" s="125" t="s">
        <v>84</v>
      </c>
      <c r="E14" s="125" t="s">
        <v>90</v>
      </c>
      <c r="F14" s="125" t="s">
        <v>80</v>
      </c>
      <c r="G14" s="125" t="s">
        <v>81</v>
      </c>
      <c r="H14" s="175" t="s">
        <v>78</v>
      </c>
      <c r="I14" s="185" t="s">
        <v>71</v>
      </c>
      <c r="J14" s="186"/>
      <c r="K14" s="186"/>
      <c r="L14" s="187"/>
      <c r="M14" s="22"/>
    </row>
    <row r="15" spans="1:13" x14ac:dyDescent="0.25">
      <c r="A15" s="176"/>
      <c r="B15" s="178"/>
      <c r="C15" s="125" t="s">
        <v>77</v>
      </c>
      <c r="D15" s="125" t="s">
        <v>77</v>
      </c>
      <c r="E15" s="125" t="s">
        <v>77</v>
      </c>
      <c r="F15" s="125" t="s">
        <v>74</v>
      </c>
      <c r="G15" s="125" t="s">
        <v>89</v>
      </c>
      <c r="H15" s="176"/>
      <c r="I15" s="188"/>
      <c r="J15" s="189"/>
      <c r="K15" s="189"/>
      <c r="L15" s="190"/>
      <c r="M15" s="21"/>
    </row>
    <row r="16" spans="1:13" ht="30" x14ac:dyDescent="0.25">
      <c r="A16" s="124" t="s">
        <v>49</v>
      </c>
      <c r="B16" s="63" t="s">
        <v>100</v>
      </c>
      <c r="C16" s="121">
        <f>+C9-(2*(C46+C47))</f>
        <v>5</v>
      </c>
      <c r="D16" s="121">
        <f>+D9</f>
        <v>314</v>
      </c>
      <c r="E16" s="89"/>
      <c r="F16" s="89"/>
      <c r="G16" s="89"/>
      <c r="H16" s="89">
        <f>C16*D16</f>
        <v>1570</v>
      </c>
      <c r="I16" s="166" t="s">
        <v>27</v>
      </c>
      <c r="J16" s="167"/>
      <c r="K16" s="167"/>
      <c r="L16" s="168"/>
      <c r="M16" s="21"/>
    </row>
    <row r="17" spans="1:14" ht="90" x14ac:dyDescent="0.25">
      <c r="A17" s="124" t="s">
        <v>48</v>
      </c>
      <c r="B17" s="63" t="s">
        <v>103</v>
      </c>
      <c r="C17" s="89"/>
      <c r="D17" s="89"/>
      <c r="E17" s="89"/>
      <c r="F17" s="89">
        <f>(0.0012)*H16</f>
        <v>1.8839999999999999</v>
      </c>
      <c r="G17" s="87">
        <v>72</v>
      </c>
      <c r="H17" s="89">
        <f>F17*G17</f>
        <v>135.648</v>
      </c>
      <c r="I17" s="166" t="s">
        <v>99</v>
      </c>
      <c r="J17" s="167"/>
      <c r="K17" s="167"/>
      <c r="L17" s="168"/>
    </row>
    <row r="18" spans="1:14" ht="75" x14ac:dyDescent="0.25">
      <c r="A18" s="124" t="s">
        <v>47</v>
      </c>
      <c r="B18" s="62" t="s">
        <v>46</v>
      </c>
      <c r="C18" s="121">
        <f>C16</f>
        <v>5</v>
      </c>
      <c r="D18" s="121">
        <f>D16</f>
        <v>314</v>
      </c>
      <c r="E18" s="89">
        <v>0.05</v>
      </c>
      <c r="F18" s="89"/>
      <c r="G18" s="89"/>
      <c r="H18" s="89">
        <f>C18*D18*E18</f>
        <v>78.5</v>
      </c>
      <c r="I18" s="166" t="s">
        <v>25</v>
      </c>
      <c r="J18" s="167"/>
      <c r="K18" s="167"/>
      <c r="L18" s="168"/>
      <c r="N18" s="20"/>
    </row>
    <row r="19" spans="1:14" ht="60" x14ac:dyDescent="0.25">
      <c r="A19" s="124" t="s">
        <v>45</v>
      </c>
      <c r="B19" s="63" t="s">
        <v>44</v>
      </c>
      <c r="C19" s="89"/>
      <c r="D19" s="89"/>
      <c r="E19" s="89"/>
      <c r="F19" s="89">
        <f>H18</f>
        <v>78.5</v>
      </c>
      <c r="G19" s="87">
        <f>G17</f>
        <v>72</v>
      </c>
      <c r="H19" s="89">
        <f>F19*G19</f>
        <v>5652</v>
      </c>
      <c r="I19" s="166" t="s">
        <v>110</v>
      </c>
      <c r="J19" s="167"/>
      <c r="K19" s="167"/>
      <c r="L19" s="168"/>
    </row>
    <row r="20" spans="1:14" x14ac:dyDescent="0.25">
      <c r="A20" s="195" t="s">
        <v>65</v>
      </c>
      <c r="B20" s="205" t="s">
        <v>61</v>
      </c>
      <c r="C20" s="120" t="s">
        <v>85</v>
      </c>
      <c r="D20" s="120" t="s">
        <v>112</v>
      </c>
      <c r="E20" s="120" t="s">
        <v>90</v>
      </c>
      <c r="F20" s="120" t="s">
        <v>82</v>
      </c>
      <c r="G20" s="207" t="s">
        <v>78</v>
      </c>
      <c r="H20" s="208"/>
      <c r="I20" s="160" t="s">
        <v>71</v>
      </c>
      <c r="J20" s="161"/>
      <c r="K20" s="161"/>
      <c r="L20" s="162"/>
    </row>
    <row r="21" spans="1:14" x14ac:dyDescent="0.25">
      <c r="A21" s="196"/>
      <c r="B21" s="206"/>
      <c r="C21" s="120" t="s">
        <v>77</v>
      </c>
      <c r="D21" s="120" t="s">
        <v>77</v>
      </c>
      <c r="E21" s="120" t="s">
        <v>77</v>
      </c>
      <c r="F21" s="120" t="s">
        <v>71</v>
      </c>
      <c r="G21" s="209"/>
      <c r="H21" s="210"/>
      <c r="I21" s="163"/>
      <c r="J21" s="164"/>
      <c r="K21" s="164"/>
      <c r="L21" s="165"/>
    </row>
    <row r="22" spans="1:14" ht="89.25" customHeight="1" x14ac:dyDescent="0.25">
      <c r="A22" s="124" t="s">
        <v>43</v>
      </c>
      <c r="B22" s="62" t="s">
        <v>111</v>
      </c>
      <c r="C22" s="89">
        <f>C9</f>
        <v>5.88</v>
      </c>
      <c r="D22" s="121">
        <v>0.3</v>
      </c>
      <c r="E22" s="89">
        <v>0.12</v>
      </c>
      <c r="F22" s="87">
        <v>2</v>
      </c>
      <c r="G22" s="211">
        <f>C22*D22*E22*F22</f>
        <v>0.42336000000000001</v>
      </c>
      <c r="H22" s="212"/>
      <c r="I22" s="166" t="s">
        <v>25</v>
      </c>
      <c r="J22" s="167"/>
      <c r="K22" s="167"/>
      <c r="L22" s="168"/>
    </row>
    <row r="23" spans="1:14" x14ac:dyDescent="0.25">
      <c r="A23" s="118" t="s">
        <v>88</v>
      </c>
      <c r="B23" s="158" t="s">
        <v>42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</row>
    <row r="24" spans="1:14" x14ac:dyDescent="0.25">
      <c r="A24" s="191" t="s">
        <v>65</v>
      </c>
      <c r="B24" s="192" t="s">
        <v>61</v>
      </c>
      <c r="C24" s="169" t="s">
        <v>114</v>
      </c>
      <c r="D24" s="169"/>
      <c r="E24" s="169" t="s">
        <v>115</v>
      </c>
      <c r="F24" s="169"/>
      <c r="G24" s="120" t="s">
        <v>112</v>
      </c>
      <c r="H24" s="120" t="s">
        <v>82</v>
      </c>
      <c r="I24" s="169" t="s">
        <v>78</v>
      </c>
      <c r="J24" s="160" t="s">
        <v>71</v>
      </c>
      <c r="K24" s="161"/>
      <c r="L24" s="162"/>
    </row>
    <row r="25" spans="1:14" x14ac:dyDescent="0.25">
      <c r="A25" s="191"/>
      <c r="B25" s="192"/>
      <c r="C25" s="169" t="s">
        <v>77</v>
      </c>
      <c r="D25" s="169"/>
      <c r="E25" s="169" t="s">
        <v>77</v>
      </c>
      <c r="F25" s="169"/>
      <c r="G25" s="120" t="s">
        <v>77</v>
      </c>
      <c r="H25" s="120" t="s">
        <v>71</v>
      </c>
      <c r="I25" s="169"/>
      <c r="J25" s="163"/>
      <c r="K25" s="164"/>
      <c r="L25" s="165"/>
    </row>
    <row r="26" spans="1:14" ht="125.25" customHeight="1" x14ac:dyDescent="0.25">
      <c r="A26" s="64" t="s">
        <v>41</v>
      </c>
      <c r="B26" s="62" t="s">
        <v>113</v>
      </c>
      <c r="C26" s="170">
        <v>2.2000000000000002</v>
      </c>
      <c r="D26" s="170"/>
      <c r="E26" s="170">
        <v>1.2</v>
      </c>
      <c r="F26" s="170"/>
      <c r="G26" s="121">
        <v>1.2</v>
      </c>
      <c r="H26" s="87">
        <v>14</v>
      </c>
      <c r="I26" s="27">
        <f>(((C26+E26)*G26)/2)*H26</f>
        <v>28.560000000000002</v>
      </c>
      <c r="J26" s="166" t="s">
        <v>27</v>
      </c>
      <c r="K26" s="167"/>
      <c r="L26" s="168"/>
    </row>
    <row r="27" spans="1:14" x14ac:dyDescent="0.25">
      <c r="A27" s="118" t="s">
        <v>87</v>
      </c>
      <c r="B27" s="158" t="s">
        <v>40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</row>
    <row r="28" spans="1:14" x14ac:dyDescent="0.25">
      <c r="A28" s="191" t="s">
        <v>65</v>
      </c>
      <c r="B28" s="192" t="s">
        <v>61</v>
      </c>
      <c r="C28" s="120" t="s">
        <v>85</v>
      </c>
      <c r="D28" s="120" t="s">
        <v>84</v>
      </c>
      <c r="E28" s="120" t="s">
        <v>119</v>
      </c>
      <c r="F28" s="120" t="s">
        <v>82</v>
      </c>
      <c r="G28" s="169" t="s">
        <v>78</v>
      </c>
      <c r="H28" s="160" t="s">
        <v>71</v>
      </c>
      <c r="I28" s="161"/>
      <c r="J28" s="161"/>
      <c r="K28" s="161"/>
      <c r="L28" s="162"/>
    </row>
    <row r="29" spans="1:14" x14ac:dyDescent="0.25">
      <c r="A29" s="191"/>
      <c r="B29" s="192"/>
      <c r="C29" s="120" t="s">
        <v>77</v>
      </c>
      <c r="D29" s="120" t="s">
        <v>77</v>
      </c>
      <c r="E29" s="120" t="s">
        <v>76</v>
      </c>
      <c r="F29" s="120" t="s">
        <v>76</v>
      </c>
      <c r="G29" s="169"/>
      <c r="H29" s="163"/>
      <c r="I29" s="164"/>
      <c r="J29" s="164"/>
      <c r="K29" s="164"/>
      <c r="L29" s="165"/>
    </row>
    <row r="30" spans="1:14" ht="90" x14ac:dyDescent="0.25">
      <c r="A30" s="5" t="s">
        <v>116</v>
      </c>
      <c r="B30" s="62" t="s">
        <v>118</v>
      </c>
      <c r="C30" s="94">
        <v>0.1</v>
      </c>
      <c r="D30" s="94">
        <f>D9</f>
        <v>314</v>
      </c>
      <c r="E30" s="94" t="s">
        <v>120</v>
      </c>
      <c r="F30" s="86">
        <v>3</v>
      </c>
      <c r="G30" s="94">
        <f>C30*D30*F30</f>
        <v>94.2</v>
      </c>
      <c r="H30" s="213" t="s">
        <v>27</v>
      </c>
      <c r="I30" s="214"/>
      <c r="J30" s="214"/>
      <c r="K30" s="214"/>
      <c r="L30" s="215"/>
    </row>
    <row r="31" spans="1:14" ht="75" x14ac:dyDescent="0.25">
      <c r="A31" s="124" t="s">
        <v>117</v>
      </c>
      <c r="B31" s="62" t="s">
        <v>121</v>
      </c>
      <c r="C31" s="121">
        <v>0.4</v>
      </c>
      <c r="D31" s="121">
        <v>3</v>
      </c>
      <c r="E31" s="121">
        <f>C9/(2*C31)</f>
        <v>7.35</v>
      </c>
      <c r="F31" s="121">
        <f>ROUNDUP(H26/2,0)</f>
        <v>7</v>
      </c>
      <c r="G31" s="89">
        <f>C31*D31*E31*F31</f>
        <v>61.74</v>
      </c>
      <c r="H31" s="166" t="s">
        <v>27</v>
      </c>
      <c r="I31" s="167"/>
      <c r="J31" s="167"/>
      <c r="K31" s="167"/>
      <c r="L31" s="168"/>
    </row>
    <row r="32" spans="1:14" ht="45" x14ac:dyDescent="0.25">
      <c r="A32" s="124" t="s">
        <v>38</v>
      </c>
      <c r="B32" s="93" t="s">
        <v>122</v>
      </c>
      <c r="C32" s="121">
        <v>0.4</v>
      </c>
      <c r="D32" s="121">
        <f>+E26</f>
        <v>1.2</v>
      </c>
      <c r="E32" s="121" t="s">
        <v>120</v>
      </c>
      <c r="F32" s="121">
        <f>H26</f>
        <v>14</v>
      </c>
      <c r="G32" s="89">
        <f>(D32/C32)*F32</f>
        <v>41.999999999999993</v>
      </c>
      <c r="H32" s="166" t="s">
        <v>27</v>
      </c>
      <c r="I32" s="167"/>
      <c r="J32" s="167"/>
      <c r="K32" s="167"/>
      <c r="L32" s="168"/>
    </row>
    <row r="33" spans="1:15" x14ac:dyDescent="0.25">
      <c r="A33" s="195" t="s">
        <v>37</v>
      </c>
      <c r="B33" s="199" t="s">
        <v>61</v>
      </c>
      <c r="C33" s="197" t="s">
        <v>123</v>
      </c>
      <c r="D33" s="197"/>
      <c r="E33" s="198" t="s">
        <v>82</v>
      </c>
      <c r="F33" s="198"/>
      <c r="G33" s="195" t="s">
        <v>78</v>
      </c>
      <c r="H33" s="160" t="s">
        <v>71</v>
      </c>
      <c r="I33" s="161"/>
      <c r="J33" s="161"/>
      <c r="K33" s="161"/>
      <c r="L33" s="162"/>
    </row>
    <row r="34" spans="1:15" x14ac:dyDescent="0.25">
      <c r="A34" s="196"/>
      <c r="B34" s="200"/>
      <c r="C34" s="201" t="s">
        <v>27</v>
      </c>
      <c r="D34" s="202"/>
      <c r="E34" s="203" t="s">
        <v>76</v>
      </c>
      <c r="F34" s="204"/>
      <c r="G34" s="196"/>
      <c r="H34" s="163"/>
      <c r="I34" s="164"/>
      <c r="J34" s="164"/>
      <c r="K34" s="164"/>
      <c r="L34" s="165"/>
    </row>
    <row r="35" spans="1:15" ht="75" x14ac:dyDescent="0.25">
      <c r="A35" s="124" t="s">
        <v>124</v>
      </c>
      <c r="B35" s="62" t="s">
        <v>127</v>
      </c>
      <c r="C35" s="216">
        <v>0.3</v>
      </c>
      <c r="D35" s="217"/>
      <c r="E35" s="193">
        <v>1</v>
      </c>
      <c r="F35" s="194"/>
      <c r="G35" s="89">
        <f>+C35*E35</f>
        <v>0.3</v>
      </c>
      <c r="H35" s="166" t="s">
        <v>27</v>
      </c>
      <c r="I35" s="167"/>
      <c r="J35" s="167"/>
      <c r="K35" s="167"/>
      <c r="L35" s="168"/>
    </row>
    <row r="36" spans="1:15" ht="60" x14ac:dyDescent="0.25">
      <c r="A36" s="124" t="s">
        <v>125</v>
      </c>
      <c r="B36" s="62" t="s">
        <v>128</v>
      </c>
      <c r="C36" s="216">
        <v>0.13</v>
      </c>
      <c r="D36" s="217"/>
      <c r="E36" s="193"/>
      <c r="F36" s="194"/>
      <c r="G36" s="89">
        <f t="shared" ref="G36:G38" si="0">+C36*E36</f>
        <v>0</v>
      </c>
      <c r="H36" s="166" t="s">
        <v>27</v>
      </c>
      <c r="I36" s="167"/>
      <c r="J36" s="167"/>
      <c r="K36" s="167"/>
      <c r="L36" s="168"/>
    </row>
    <row r="37" spans="1:15" ht="75" x14ac:dyDescent="0.25">
      <c r="A37" s="124" t="s">
        <v>126</v>
      </c>
      <c r="B37" s="62" t="s">
        <v>129</v>
      </c>
      <c r="C37" s="216">
        <v>0.2</v>
      </c>
      <c r="D37" s="217"/>
      <c r="E37" s="193"/>
      <c r="F37" s="194"/>
      <c r="G37" s="89">
        <f t="shared" si="0"/>
        <v>0</v>
      </c>
      <c r="H37" s="166" t="s">
        <v>27</v>
      </c>
      <c r="I37" s="167"/>
      <c r="J37" s="167"/>
      <c r="K37" s="167"/>
      <c r="L37" s="168"/>
    </row>
    <row r="38" spans="1:15" ht="75" x14ac:dyDescent="0.25">
      <c r="A38" s="124" t="s">
        <v>131</v>
      </c>
      <c r="B38" s="62" t="s">
        <v>130</v>
      </c>
      <c r="C38" s="216">
        <v>0.125</v>
      </c>
      <c r="D38" s="217"/>
      <c r="E38" s="193">
        <f>F31</f>
        <v>7</v>
      </c>
      <c r="F38" s="194"/>
      <c r="G38" s="89">
        <f t="shared" si="0"/>
        <v>0.875</v>
      </c>
      <c r="H38" s="166" t="s">
        <v>27</v>
      </c>
      <c r="I38" s="167"/>
      <c r="J38" s="167"/>
      <c r="K38" s="167"/>
      <c r="L38" s="168"/>
    </row>
    <row r="39" spans="1:15" x14ac:dyDescent="0.25">
      <c r="A39" s="195" t="s">
        <v>132</v>
      </c>
      <c r="B39" s="199" t="s">
        <v>61</v>
      </c>
      <c r="C39" s="201" t="s">
        <v>112</v>
      </c>
      <c r="D39" s="202"/>
      <c r="E39" s="203" t="s">
        <v>82</v>
      </c>
      <c r="F39" s="204"/>
      <c r="G39" s="195" t="s">
        <v>78</v>
      </c>
      <c r="H39" s="160" t="s">
        <v>71</v>
      </c>
      <c r="I39" s="161"/>
      <c r="J39" s="161"/>
      <c r="K39" s="161"/>
      <c r="L39" s="162"/>
    </row>
    <row r="40" spans="1:15" x14ac:dyDescent="0.25">
      <c r="A40" s="196"/>
      <c r="B40" s="200"/>
      <c r="C40" s="201" t="s">
        <v>77</v>
      </c>
      <c r="D40" s="202"/>
      <c r="E40" s="203" t="s">
        <v>71</v>
      </c>
      <c r="F40" s="204"/>
      <c r="G40" s="196"/>
      <c r="H40" s="163"/>
      <c r="I40" s="164"/>
      <c r="J40" s="164"/>
      <c r="K40" s="164"/>
      <c r="L40" s="165"/>
    </row>
    <row r="41" spans="1:15" ht="60" x14ac:dyDescent="0.25">
      <c r="A41" s="124" t="s">
        <v>133</v>
      </c>
      <c r="B41" s="92" t="s">
        <v>153</v>
      </c>
      <c r="C41" s="216">
        <v>2.8</v>
      </c>
      <c r="D41" s="217"/>
      <c r="E41" s="216">
        <f>SUM(E35:F38)</f>
        <v>8</v>
      </c>
      <c r="F41" s="217"/>
      <c r="G41" s="89">
        <f>C41*E41</f>
        <v>22.4</v>
      </c>
      <c r="H41" s="166" t="s">
        <v>3</v>
      </c>
      <c r="I41" s="167"/>
      <c r="J41" s="167"/>
      <c r="K41" s="167"/>
      <c r="L41" s="168"/>
    </row>
    <row r="42" spans="1:15" x14ac:dyDescent="0.25">
      <c r="A42" s="118" t="s">
        <v>86</v>
      </c>
      <c r="B42" s="158" t="s">
        <v>35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O42" s="11"/>
    </row>
    <row r="43" spans="1:15" ht="30" x14ac:dyDescent="0.25">
      <c r="A43" s="191" t="s">
        <v>65</v>
      </c>
      <c r="B43" s="192" t="s">
        <v>61</v>
      </c>
      <c r="C43" s="120" t="s">
        <v>85</v>
      </c>
      <c r="D43" s="120" t="s">
        <v>84</v>
      </c>
      <c r="E43" s="120" t="s">
        <v>83</v>
      </c>
      <c r="F43" s="120" t="s">
        <v>82</v>
      </c>
      <c r="G43" s="120" t="s">
        <v>81</v>
      </c>
      <c r="H43" s="119" t="s">
        <v>80</v>
      </c>
      <c r="I43" s="119" t="s">
        <v>79</v>
      </c>
      <c r="J43" s="159" t="s">
        <v>104</v>
      </c>
      <c r="K43" s="169" t="s">
        <v>78</v>
      </c>
      <c r="L43" s="169" t="s">
        <v>71</v>
      </c>
      <c r="M43" s="19"/>
    </row>
    <row r="44" spans="1:15" x14ac:dyDescent="0.25">
      <c r="A44" s="191"/>
      <c r="B44" s="192"/>
      <c r="C44" s="120" t="s">
        <v>77</v>
      </c>
      <c r="D44" s="120" t="s">
        <v>77</v>
      </c>
      <c r="E44" s="120" t="s">
        <v>77</v>
      </c>
      <c r="F44" s="120" t="s">
        <v>76</v>
      </c>
      <c r="G44" s="120" t="s">
        <v>75</v>
      </c>
      <c r="H44" s="120" t="s">
        <v>74</v>
      </c>
      <c r="I44" s="120" t="s">
        <v>73</v>
      </c>
      <c r="J44" s="159"/>
      <c r="K44" s="169"/>
      <c r="L44" s="169"/>
    </row>
    <row r="45" spans="1:15" x14ac:dyDescent="0.25">
      <c r="A45" s="218" t="s">
        <v>134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20"/>
    </row>
    <row r="46" spans="1:15" ht="60" x14ac:dyDescent="0.25">
      <c r="A46" s="64" t="s">
        <v>34</v>
      </c>
      <c r="B46" s="62" t="s">
        <v>33</v>
      </c>
      <c r="C46" s="89">
        <v>0.14000000000000001</v>
      </c>
      <c r="D46" s="87">
        <f>2*D9</f>
        <v>628</v>
      </c>
      <c r="E46" s="89" t="s">
        <v>120</v>
      </c>
      <c r="F46" s="89" t="s">
        <v>120</v>
      </c>
      <c r="G46" s="89" t="s">
        <v>120</v>
      </c>
      <c r="H46" s="89" t="s">
        <v>120</v>
      </c>
      <c r="I46" s="96" t="s">
        <v>120</v>
      </c>
      <c r="J46" s="96" t="s">
        <v>120</v>
      </c>
      <c r="K46" s="89">
        <f>D46</f>
        <v>628</v>
      </c>
      <c r="L46" s="124" t="s">
        <v>3</v>
      </c>
    </row>
    <row r="47" spans="1:15" ht="60" x14ac:dyDescent="0.25">
      <c r="A47" s="64" t="s">
        <v>32</v>
      </c>
      <c r="B47" s="62" t="s">
        <v>31</v>
      </c>
      <c r="C47" s="89">
        <v>0.3</v>
      </c>
      <c r="D47" s="87">
        <f>D46</f>
        <v>628</v>
      </c>
      <c r="E47" s="89" t="s">
        <v>120</v>
      </c>
      <c r="F47" s="89" t="s">
        <v>120</v>
      </c>
      <c r="G47" s="89" t="s">
        <v>120</v>
      </c>
      <c r="H47" s="89" t="s">
        <v>120</v>
      </c>
      <c r="I47" s="89" t="s">
        <v>120</v>
      </c>
      <c r="J47" s="89" t="s">
        <v>120</v>
      </c>
      <c r="K47" s="89">
        <f>D47</f>
        <v>628</v>
      </c>
      <c r="L47" s="124" t="s">
        <v>3</v>
      </c>
    </row>
    <row r="48" spans="1:15" ht="195" x14ac:dyDescent="0.25">
      <c r="A48" s="64" t="s">
        <v>30</v>
      </c>
      <c r="B48" s="62" t="s">
        <v>151</v>
      </c>
      <c r="C48" s="121">
        <f>C47+C46</f>
        <v>0.44</v>
      </c>
      <c r="D48" s="121">
        <f>D47</f>
        <v>628</v>
      </c>
      <c r="E48" s="121">
        <v>0.15</v>
      </c>
      <c r="F48" s="89" t="s">
        <v>120</v>
      </c>
      <c r="G48" s="89" t="s">
        <v>120</v>
      </c>
      <c r="H48" s="89" t="s">
        <v>120</v>
      </c>
      <c r="I48" s="89" t="s">
        <v>120</v>
      </c>
      <c r="J48" s="89" t="s">
        <v>120</v>
      </c>
      <c r="K48" s="89">
        <f>C48*D48*E48</f>
        <v>41.448</v>
      </c>
      <c r="L48" s="124" t="s">
        <v>25</v>
      </c>
    </row>
    <row r="49" spans="1:12" ht="60" x14ac:dyDescent="0.25">
      <c r="A49" s="64" t="s">
        <v>29</v>
      </c>
      <c r="B49" s="62" t="s">
        <v>28</v>
      </c>
      <c r="C49" s="121">
        <f>C48</f>
        <v>0.44</v>
      </c>
      <c r="D49" s="121">
        <f>D48</f>
        <v>628</v>
      </c>
      <c r="E49" s="89" t="s">
        <v>120</v>
      </c>
      <c r="F49" s="89" t="s">
        <v>120</v>
      </c>
      <c r="G49" s="89" t="s">
        <v>120</v>
      </c>
      <c r="H49" s="89" t="s">
        <v>120</v>
      </c>
      <c r="I49" s="89" t="s">
        <v>120</v>
      </c>
      <c r="J49" s="89" t="s">
        <v>120</v>
      </c>
      <c r="K49" s="95">
        <f>C49*D49</f>
        <v>276.32</v>
      </c>
      <c r="L49" s="73" t="s">
        <v>27</v>
      </c>
    </row>
    <row r="50" spans="1:12" ht="60" x14ac:dyDescent="0.25">
      <c r="A50" s="64" t="s">
        <v>26</v>
      </c>
      <c r="B50" s="62" t="s">
        <v>135</v>
      </c>
      <c r="C50" s="121"/>
      <c r="D50" s="121"/>
      <c r="E50" s="89"/>
      <c r="F50" s="89"/>
      <c r="G50" s="87">
        <v>5.49</v>
      </c>
      <c r="H50" s="89">
        <f>K48*J50</f>
        <v>51.81</v>
      </c>
      <c r="I50" s="89"/>
      <c r="J50" s="89">
        <v>1.25</v>
      </c>
      <c r="K50" s="95">
        <f>G50*H50</f>
        <v>284.43690000000004</v>
      </c>
      <c r="L50" s="73" t="s">
        <v>136</v>
      </c>
    </row>
    <row r="51" spans="1:12" x14ac:dyDescent="0.25">
      <c r="A51" s="201" t="s">
        <v>137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02"/>
    </row>
    <row r="52" spans="1:12" ht="45" x14ac:dyDescent="0.25">
      <c r="A52" s="74" t="s">
        <v>24</v>
      </c>
      <c r="B52" s="93" t="s">
        <v>9</v>
      </c>
      <c r="C52" s="76" t="s">
        <v>120</v>
      </c>
      <c r="D52" s="86"/>
      <c r="E52" s="76" t="s">
        <v>120</v>
      </c>
      <c r="F52" s="76" t="s">
        <v>120</v>
      </c>
      <c r="G52" s="76" t="s">
        <v>120</v>
      </c>
      <c r="H52" s="76">
        <f>D52*I52</f>
        <v>0</v>
      </c>
      <c r="I52" s="76">
        <v>0.13</v>
      </c>
      <c r="J52" s="76"/>
      <c r="K52" s="76">
        <f>D52</f>
        <v>0</v>
      </c>
      <c r="L52" s="75" t="s">
        <v>3</v>
      </c>
    </row>
    <row r="53" spans="1:12" ht="225" x14ac:dyDescent="0.25">
      <c r="A53" s="74" t="s">
        <v>21</v>
      </c>
      <c r="B53" s="93" t="s">
        <v>154</v>
      </c>
      <c r="C53" s="76">
        <v>0.9</v>
      </c>
      <c r="D53" s="76">
        <f>D52</f>
        <v>0</v>
      </c>
      <c r="E53" s="76">
        <v>1</v>
      </c>
      <c r="F53" s="76" t="s">
        <v>120</v>
      </c>
      <c r="G53" s="76" t="s">
        <v>120</v>
      </c>
      <c r="H53" s="76" t="s">
        <v>120</v>
      </c>
      <c r="I53" s="76" t="s">
        <v>120</v>
      </c>
      <c r="J53" s="76" t="s">
        <v>120</v>
      </c>
      <c r="K53" s="76">
        <f>C53*D53*E53</f>
        <v>0</v>
      </c>
      <c r="L53" s="75" t="s">
        <v>25</v>
      </c>
    </row>
    <row r="54" spans="1:12" ht="75" x14ac:dyDescent="0.25">
      <c r="A54" s="74" t="s">
        <v>18</v>
      </c>
      <c r="B54" s="93" t="s">
        <v>158</v>
      </c>
      <c r="C54" s="76">
        <v>0.9</v>
      </c>
      <c r="D54" s="76">
        <f>D52</f>
        <v>0</v>
      </c>
      <c r="E54" s="76" t="s">
        <v>120</v>
      </c>
      <c r="F54" s="76" t="s">
        <v>120</v>
      </c>
      <c r="G54" s="76" t="s">
        <v>120</v>
      </c>
      <c r="H54" s="76" t="s">
        <v>120</v>
      </c>
      <c r="I54" s="76" t="s">
        <v>120</v>
      </c>
      <c r="J54" s="76" t="s">
        <v>120</v>
      </c>
      <c r="K54" s="76">
        <f>C54*D54</f>
        <v>0</v>
      </c>
      <c r="L54" s="75" t="s">
        <v>25</v>
      </c>
    </row>
    <row r="55" spans="1:12" ht="105" x14ac:dyDescent="0.25">
      <c r="A55" s="64" t="s">
        <v>16</v>
      </c>
      <c r="B55" s="93" t="s">
        <v>159</v>
      </c>
      <c r="C55" s="121">
        <v>0.9</v>
      </c>
      <c r="D55" s="121">
        <f>D53</f>
        <v>0</v>
      </c>
      <c r="E55" s="121">
        <f>E53</f>
        <v>1</v>
      </c>
      <c r="F55" s="89" t="s">
        <v>120</v>
      </c>
      <c r="G55" s="89" t="s">
        <v>120</v>
      </c>
      <c r="H55" s="89" t="s">
        <v>120</v>
      </c>
      <c r="I55" s="89" t="s">
        <v>120</v>
      </c>
      <c r="J55" s="89" t="s">
        <v>120</v>
      </c>
      <c r="K55" s="95">
        <f>K53-H52</f>
        <v>0</v>
      </c>
      <c r="L55" s="73" t="s">
        <v>25</v>
      </c>
    </row>
    <row r="56" spans="1:12" ht="120" x14ac:dyDescent="0.25">
      <c r="A56" s="64" t="s">
        <v>13</v>
      </c>
      <c r="B56" s="93" t="s">
        <v>160</v>
      </c>
      <c r="C56" s="121" t="s">
        <v>120</v>
      </c>
      <c r="D56" s="121">
        <f>D52</f>
        <v>0</v>
      </c>
      <c r="E56" s="121" t="s">
        <v>120</v>
      </c>
      <c r="F56" s="89" t="s">
        <v>120</v>
      </c>
      <c r="G56" s="89" t="s">
        <v>120</v>
      </c>
      <c r="H56" s="89" t="s">
        <v>120</v>
      </c>
      <c r="I56" s="89" t="s">
        <v>120</v>
      </c>
      <c r="J56" s="89" t="s">
        <v>120</v>
      </c>
      <c r="K56" s="95">
        <f>D56</f>
        <v>0</v>
      </c>
      <c r="L56" s="73" t="s">
        <v>3</v>
      </c>
    </row>
    <row r="57" spans="1:12" ht="60" x14ac:dyDescent="0.25">
      <c r="A57" s="64" t="s">
        <v>11</v>
      </c>
      <c r="B57" s="63" t="s">
        <v>161</v>
      </c>
      <c r="C57" s="89" t="s">
        <v>120</v>
      </c>
      <c r="D57" s="89" t="s">
        <v>120</v>
      </c>
      <c r="E57" s="89" t="s">
        <v>120</v>
      </c>
      <c r="F57" s="89" t="s">
        <v>120</v>
      </c>
      <c r="G57" s="87"/>
      <c r="H57" s="89">
        <f>H52</f>
        <v>0</v>
      </c>
      <c r="I57" s="89" t="s">
        <v>120</v>
      </c>
      <c r="J57" s="89">
        <v>1.25</v>
      </c>
      <c r="K57" s="89">
        <f>G57*H57*J57</f>
        <v>0</v>
      </c>
      <c r="L57" s="124" t="s">
        <v>72</v>
      </c>
    </row>
    <row r="58" spans="1:12" ht="45" x14ac:dyDescent="0.25">
      <c r="A58" s="64" t="s">
        <v>8</v>
      </c>
      <c r="B58" s="62" t="s">
        <v>12</v>
      </c>
      <c r="C58" s="89" t="s">
        <v>120</v>
      </c>
      <c r="D58" s="87"/>
      <c r="E58" s="89" t="s">
        <v>120</v>
      </c>
      <c r="F58" s="89" t="s">
        <v>120</v>
      </c>
      <c r="G58" s="97" t="s">
        <v>120</v>
      </c>
      <c r="H58" s="89">
        <f>D58*I58</f>
        <v>0</v>
      </c>
      <c r="I58" s="89">
        <f>3.14*((0.3)^2)</f>
        <v>0.28260000000000002</v>
      </c>
      <c r="J58" s="89" t="s">
        <v>120</v>
      </c>
      <c r="K58" s="89">
        <f>D58</f>
        <v>0</v>
      </c>
      <c r="L58" s="124" t="s">
        <v>3</v>
      </c>
    </row>
    <row r="59" spans="1:12" ht="225" x14ac:dyDescent="0.25">
      <c r="A59" s="64" t="s">
        <v>7</v>
      </c>
      <c r="B59" s="93" t="s">
        <v>155</v>
      </c>
      <c r="C59" s="89">
        <v>1.1499999999999999</v>
      </c>
      <c r="D59" s="121">
        <f>D58</f>
        <v>0</v>
      </c>
      <c r="E59" s="89">
        <f>0.6+0.6</f>
        <v>1.2</v>
      </c>
      <c r="F59" s="89" t="s">
        <v>120</v>
      </c>
      <c r="G59" s="97" t="s">
        <v>120</v>
      </c>
      <c r="H59" s="89" t="s">
        <v>120</v>
      </c>
      <c r="I59" s="89" t="s">
        <v>120</v>
      </c>
      <c r="J59" s="89" t="s">
        <v>120</v>
      </c>
      <c r="K59" s="89">
        <f>C59*D59*E59</f>
        <v>0</v>
      </c>
      <c r="L59" s="124" t="s">
        <v>25</v>
      </c>
    </row>
    <row r="60" spans="1:12" ht="75" x14ac:dyDescent="0.25">
      <c r="A60" s="64" t="s">
        <v>138</v>
      </c>
      <c r="B60" s="93" t="s">
        <v>162</v>
      </c>
      <c r="C60" s="89">
        <f>C59</f>
        <v>1.1499999999999999</v>
      </c>
      <c r="D60" s="121">
        <f>D58</f>
        <v>0</v>
      </c>
      <c r="E60" s="89" t="s">
        <v>120</v>
      </c>
      <c r="F60" s="89" t="s">
        <v>120</v>
      </c>
      <c r="G60" s="97" t="s">
        <v>120</v>
      </c>
      <c r="H60" s="89" t="s">
        <v>120</v>
      </c>
      <c r="I60" s="89" t="s">
        <v>120</v>
      </c>
      <c r="J60" s="89" t="s">
        <v>120</v>
      </c>
      <c r="K60" s="89">
        <f>C60*D60</f>
        <v>0</v>
      </c>
      <c r="L60" s="124" t="s">
        <v>27</v>
      </c>
    </row>
    <row r="61" spans="1:12" ht="120" x14ac:dyDescent="0.25">
      <c r="A61" s="64" t="s">
        <v>139</v>
      </c>
      <c r="B61" s="93" t="s">
        <v>163</v>
      </c>
      <c r="C61" s="89">
        <f>C59</f>
        <v>1.1499999999999999</v>
      </c>
      <c r="D61" s="121">
        <f>D58</f>
        <v>0</v>
      </c>
      <c r="E61" s="89">
        <f>E59</f>
        <v>1.2</v>
      </c>
      <c r="F61" s="89" t="s">
        <v>120</v>
      </c>
      <c r="G61" s="97" t="s">
        <v>120</v>
      </c>
      <c r="H61" s="89" t="s">
        <v>120</v>
      </c>
      <c r="I61" s="89" t="s">
        <v>120</v>
      </c>
      <c r="J61" s="89" t="s">
        <v>120</v>
      </c>
      <c r="K61" s="89">
        <f>(K59)-(H58)</f>
        <v>0</v>
      </c>
      <c r="L61" s="124" t="s">
        <v>25</v>
      </c>
    </row>
    <row r="62" spans="1:12" ht="120" x14ac:dyDescent="0.25">
      <c r="A62" s="64" t="s">
        <v>140</v>
      </c>
      <c r="B62" s="93" t="s">
        <v>164</v>
      </c>
      <c r="C62" s="89" t="s">
        <v>120</v>
      </c>
      <c r="D62" s="121">
        <f>D58</f>
        <v>0</v>
      </c>
      <c r="E62" s="89" t="s">
        <v>120</v>
      </c>
      <c r="F62" s="89" t="s">
        <v>120</v>
      </c>
      <c r="G62" s="97" t="s">
        <v>120</v>
      </c>
      <c r="H62" s="89" t="s">
        <v>120</v>
      </c>
      <c r="I62" s="89" t="s">
        <v>120</v>
      </c>
      <c r="J62" s="89" t="s">
        <v>120</v>
      </c>
      <c r="K62" s="89">
        <f>D62</f>
        <v>0</v>
      </c>
      <c r="L62" s="124" t="s">
        <v>3</v>
      </c>
    </row>
    <row r="63" spans="1:12" ht="60" x14ac:dyDescent="0.25">
      <c r="A63" s="64" t="s">
        <v>141</v>
      </c>
      <c r="B63" s="63" t="s">
        <v>165</v>
      </c>
      <c r="C63" s="89" t="s">
        <v>120</v>
      </c>
      <c r="D63" s="121" t="s">
        <v>120</v>
      </c>
      <c r="E63" s="89" t="s">
        <v>120</v>
      </c>
      <c r="F63" s="89" t="s">
        <v>120</v>
      </c>
      <c r="G63" s="87"/>
      <c r="H63" s="89">
        <f>H58</f>
        <v>0</v>
      </c>
      <c r="I63" s="89" t="s">
        <v>120</v>
      </c>
      <c r="J63" s="89">
        <v>1.25</v>
      </c>
      <c r="K63" s="89">
        <f>G63*H63*J63</f>
        <v>0</v>
      </c>
      <c r="L63" s="124" t="s">
        <v>136</v>
      </c>
    </row>
    <row r="64" spans="1:12" ht="90" x14ac:dyDescent="0.25">
      <c r="A64" s="64" t="s">
        <v>142</v>
      </c>
      <c r="B64" s="62" t="s">
        <v>19</v>
      </c>
      <c r="C64" s="89" t="s">
        <v>120</v>
      </c>
      <c r="D64" s="89" t="s">
        <v>120</v>
      </c>
      <c r="E64" s="89" t="s">
        <v>120</v>
      </c>
      <c r="F64" s="87"/>
      <c r="G64" s="89" t="s">
        <v>120</v>
      </c>
      <c r="H64" s="89" t="s">
        <v>120</v>
      </c>
      <c r="I64" s="89" t="s">
        <v>120</v>
      </c>
      <c r="J64" s="89" t="s">
        <v>120</v>
      </c>
      <c r="K64" s="89">
        <f>F64</f>
        <v>0</v>
      </c>
      <c r="L64" s="124" t="s">
        <v>71</v>
      </c>
    </row>
    <row r="65" spans="1:12" ht="90" x14ac:dyDescent="0.25">
      <c r="A65" s="64" t="s">
        <v>143</v>
      </c>
      <c r="B65" s="62" t="s">
        <v>17</v>
      </c>
      <c r="C65" s="89" t="s">
        <v>120</v>
      </c>
      <c r="D65" s="89" t="s">
        <v>120</v>
      </c>
      <c r="E65" s="89" t="s">
        <v>120</v>
      </c>
      <c r="F65" s="87"/>
      <c r="G65" s="89" t="s">
        <v>120</v>
      </c>
      <c r="H65" s="89" t="s">
        <v>120</v>
      </c>
      <c r="I65" s="89" t="s">
        <v>120</v>
      </c>
      <c r="J65" s="89" t="s">
        <v>120</v>
      </c>
      <c r="K65" s="89">
        <f>F65</f>
        <v>0</v>
      </c>
      <c r="L65" s="124" t="s">
        <v>71</v>
      </c>
    </row>
    <row r="66" spans="1:12" ht="60" x14ac:dyDescent="0.25">
      <c r="A66" s="64" t="s">
        <v>144</v>
      </c>
      <c r="B66" s="62" t="s">
        <v>15</v>
      </c>
      <c r="C66" s="89" t="s">
        <v>120</v>
      </c>
      <c r="D66" s="89" t="s">
        <v>120</v>
      </c>
      <c r="E66" s="89" t="s">
        <v>120</v>
      </c>
      <c r="F66" s="121">
        <f>F65</f>
        <v>0</v>
      </c>
      <c r="G66" s="89" t="s">
        <v>120</v>
      </c>
      <c r="H66" s="89" t="s">
        <v>120</v>
      </c>
      <c r="I66" s="89" t="s">
        <v>120</v>
      </c>
      <c r="J66" s="89" t="s">
        <v>120</v>
      </c>
      <c r="K66" s="89">
        <f>F66</f>
        <v>0</v>
      </c>
      <c r="L66" s="124" t="s">
        <v>71</v>
      </c>
    </row>
  </sheetData>
  <sheetProtection algorithmName="SHA-512" hashValue="LejAUfWZ0Is8KubHV9a4DHjc9bVx3GWQKg/1PgDwMg03CHIE7Oya25w79JjtjRYa5sbliPMhA66ydzWtcxtMAA==" saltValue="R0dEkUro3Mh5Kw5eW61VCQ==" spinCount="100000" sheet="1" objects="1" scenarios="1"/>
  <mergeCells count="87">
    <mergeCell ref="A14:A15"/>
    <mergeCell ref="B14:B15"/>
    <mergeCell ref="H14:H15"/>
    <mergeCell ref="I14:L15"/>
    <mergeCell ref="A1:L1"/>
    <mergeCell ref="A2:L2"/>
    <mergeCell ref="A3:L3"/>
    <mergeCell ref="A5:L5"/>
    <mergeCell ref="B6:L6"/>
    <mergeCell ref="A7:A8"/>
    <mergeCell ref="B7:B8"/>
    <mergeCell ref="I7:I8"/>
    <mergeCell ref="J7:L8"/>
    <mergeCell ref="J9:L9"/>
    <mergeCell ref="J10:L10"/>
    <mergeCell ref="J11:L11"/>
    <mergeCell ref="J12:L12"/>
    <mergeCell ref="B13:L13"/>
    <mergeCell ref="I16:L16"/>
    <mergeCell ref="I17:L17"/>
    <mergeCell ref="I18:L18"/>
    <mergeCell ref="I19:L19"/>
    <mergeCell ref="A20:A21"/>
    <mergeCell ref="B20:B21"/>
    <mergeCell ref="G20:H21"/>
    <mergeCell ref="I20:L21"/>
    <mergeCell ref="A28:A29"/>
    <mergeCell ref="B28:B29"/>
    <mergeCell ref="G28:G29"/>
    <mergeCell ref="H28:L29"/>
    <mergeCell ref="G22:H22"/>
    <mergeCell ref="I22:L22"/>
    <mergeCell ref="B23:L23"/>
    <mergeCell ref="A24:A25"/>
    <mergeCell ref="B24:B25"/>
    <mergeCell ref="C24:D24"/>
    <mergeCell ref="E24:F24"/>
    <mergeCell ref="I24:I25"/>
    <mergeCell ref="J24:L25"/>
    <mergeCell ref="C25:D25"/>
    <mergeCell ref="E25:F25"/>
    <mergeCell ref="C26:D26"/>
    <mergeCell ref="E26:F26"/>
    <mergeCell ref="J26:L26"/>
    <mergeCell ref="B27:L27"/>
    <mergeCell ref="H30:L30"/>
    <mergeCell ref="H31:L31"/>
    <mergeCell ref="H32:L32"/>
    <mergeCell ref="A33:A34"/>
    <mergeCell ref="B33:B34"/>
    <mergeCell ref="C33:D33"/>
    <mergeCell ref="E33:F33"/>
    <mergeCell ref="G33:G34"/>
    <mergeCell ref="H33:L34"/>
    <mergeCell ref="C34:D34"/>
    <mergeCell ref="E34:F34"/>
    <mergeCell ref="C35:D35"/>
    <mergeCell ref="E35:F35"/>
    <mergeCell ref="H35:L35"/>
    <mergeCell ref="C36:D36"/>
    <mergeCell ref="E36:F36"/>
    <mergeCell ref="H36:L36"/>
    <mergeCell ref="H39:L40"/>
    <mergeCell ref="C40:D40"/>
    <mergeCell ref="E40:F40"/>
    <mergeCell ref="C37:D37"/>
    <mergeCell ref="E37:F37"/>
    <mergeCell ref="H37:L37"/>
    <mergeCell ref="C38:D38"/>
    <mergeCell ref="E38:F38"/>
    <mergeCell ref="H38:L38"/>
    <mergeCell ref="A39:A40"/>
    <mergeCell ref="B39:B40"/>
    <mergeCell ref="C39:D39"/>
    <mergeCell ref="E39:F39"/>
    <mergeCell ref="G39:G40"/>
    <mergeCell ref="A45:L45"/>
    <mergeCell ref="A51:L51"/>
    <mergeCell ref="C41:D41"/>
    <mergeCell ref="E41:F41"/>
    <mergeCell ref="H41:L41"/>
    <mergeCell ref="B42:L42"/>
    <mergeCell ref="A43:A44"/>
    <mergeCell ref="B43:B44"/>
    <mergeCell ref="J43:J44"/>
    <mergeCell ref="K43:K44"/>
    <mergeCell ref="L43:L44"/>
  </mergeCells>
  <dataValidations count="1">
    <dataValidation type="decimal" allowBlank="1" showInputMessage="1" showErrorMessage="1" sqref="E10">
      <formula1>0.1</formula1>
      <formula2>0.15</formula2>
    </dataValidation>
  </dataValidations>
  <hyperlinks>
    <hyperlink ref="L49" r:id="rId1" display="m@"/>
  </hyperlinks>
  <pageMargins left="0.51181102362204722" right="0.51181102362204722" top="1.3779527559055118" bottom="1.1811023622047245" header="0.31496062992125984" footer="0.31496062992125984"/>
  <pageSetup paperSize="9" scale="51" orientation="portrait" verticalDpi="360" r:id="rId2"/>
  <headerFooter scaleWithDoc="0">
    <oddHeader>&amp;C&amp;G</oddHeader>
    <oddFooter>&amp;C&amp;G&amp;R&amp;G</oddFooter>
  </headerFooter>
  <legacyDrawing r:id="rId3"/>
  <legacyDrawingHF r:id="rId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Normal="100" zoomScaleSheetLayoutView="100" workbookViewId="0">
      <selection activeCell="A7" sqref="A7:K7"/>
    </sheetView>
  </sheetViews>
  <sheetFormatPr defaultRowHeight="15" x14ac:dyDescent="0.25"/>
  <cols>
    <col min="2" max="2" width="10.5703125" customWidth="1"/>
    <col min="4" max="4" width="12.140625" customWidth="1"/>
    <col min="5" max="5" width="30.5703125" customWidth="1"/>
    <col min="6" max="6" width="6.7109375" customWidth="1"/>
    <col min="7" max="7" width="17.42578125" customWidth="1"/>
    <col min="8" max="8" width="14.42578125" customWidth="1"/>
    <col min="9" max="9" width="11.85546875" customWidth="1"/>
    <col min="10" max="11" width="14.42578125" customWidth="1"/>
  </cols>
  <sheetData>
    <row r="1" spans="1:14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79"/>
    </row>
    <row r="2" spans="1:14" ht="18.75" x14ac:dyDescent="0.25">
      <c r="A2" s="143" t="s">
        <v>167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4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4" ht="18.75" x14ac:dyDescent="0.25">
      <c r="A4" s="17"/>
      <c r="B4" s="122"/>
      <c r="C4" s="122"/>
      <c r="D4" s="122"/>
      <c r="E4" s="122"/>
      <c r="F4" s="122"/>
      <c r="G4" s="122"/>
      <c r="H4" s="122"/>
      <c r="I4" s="137" t="s">
        <v>68</v>
      </c>
      <c r="J4" s="137"/>
      <c r="K4" s="80">
        <v>14.02</v>
      </c>
    </row>
    <row r="5" spans="1:14" x14ac:dyDescent="0.25">
      <c r="A5" s="15" t="s">
        <v>67</v>
      </c>
      <c r="B5" s="14"/>
      <c r="C5" s="14"/>
      <c r="D5" s="14"/>
      <c r="E5" s="14"/>
      <c r="F5" s="14"/>
      <c r="G5" s="14"/>
      <c r="H5" s="13"/>
      <c r="I5" s="137" t="s">
        <v>66</v>
      </c>
      <c r="J5" s="137"/>
      <c r="K5" s="80">
        <v>20.97</v>
      </c>
    </row>
    <row r="6" spans="1:14" x14ac:dyDescent="0.25">
      <c r="A6" s="15"/>
      <c r="B6" s="14"/>
      <c r="C6" s="14"/>
      <c r="D6" s="14"/>
      <c r="E6" s="14"/>
      <c r="F6" s="14"/>
      <c r="G6" s="14"/>
      <c r="H6" s="13"/>
      <c r="I6" s="13"/>
      <c r="J6" s="116"/>
      <c r="K6" s="12"/>
      <c r="N6" s="78"/>
    </row>
    <row r="7" spans="1:14" ht="18.75" x14ac:dyDescent="0.25">
      <c r="A7" s="134" t="s">
        <v>178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11"/>
    </row>
    <row r="8" spans="1:14" ht="51.75" x14ac:dyDescent="0.25">
      <c r="A8" s="115" t="s">
        <v>65</v>
      </c>
      <c r="B8" s="115" t="s">
        <v>64</v>
      </c>
      <c r="C8" s="115" t="s">
        <v>63</v>
      </c>
      <c r="D8" s="10" t="s">
        <v>62</v>
      </c>
      <c r="E8" s="115" t="s">
        <v>61</v>
      </c>
      <c r="F8" s="115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4" ht="21" customHeight="1" x14ac:dyDescent="0.25">
      <c r="A9" s="118">
        <v>1</v>
      </c>
      <c r="B9" s="8"/>
      <c r="C9" s="8"/>
      <c r="D9" s="8"/>
      <c r="E9" s="123" t="s">
        <v>55</v>
      </c>
      <c r="F9" s="6"/>
      <c r="G9" s="6"/>
      <c r="H9" s="25"/>
      <c r="I9" s="25"/>
      <c r="J9" s="53"/>
      <c r="K9" s="53"/>
    </row>
    <row r="10" spans="1:14" ht="30" x14ac:dyDescent="0.25">
      <c r="A10" s="124" t="s">
        <v>54</v>
      </c>
      <c r="B10" s="2">
        <v>72961</v>
      </c>
      <c r="C10" s="2" t="s">
        <v>6</v>
      </c>
      <c r="D10" s="2" t="s">
        <v>5</v>
      </c>
      <c r="E10" s="62" t="s">
        <v>53</v>
      </c>
      <c r="F10" s="124" t="s">
        <v>27</v>
      </c>
      <c r="G10" s="89">
        <f>'[9]MEMORIAL QUANT. CBUQ'!I9</f>
        <v>1740.48</v>
      </c>
      <c r="H10" s="89">
        <v>1.24</v>
      </c>
      <c r="I10" s="89">
        <f>IF(D10="S",($K$5/100)*H10,($K$4/100)*H10)+H10</f>
        <v>1.5000279999999999</v>
      </c>
      <c r="J10" s="89">
        <f>G10*H10</f>
        <v>2158.1952000000001</v>
      </c>
      <c r="K10" s="89">
        <f>I10*G10</f>
        <v>2610.7687334399998</v>
      </c>
      <c r="M10" s="78"/>
    </row>
    <row r="11" spans="1:14" ht="90" x14ac:dyDescent="0.25">
      <c r="A11" s="124" t="s">
        <v>52</v>
      </c>
      <c r="B11" s="88">
        <v>96387</v>
      </c>
      <c r="C11" s="2" t="s">
        <v>6</v>
      </c>
      <c r="D11" s="2" t="s">
        <v>5</v>
      </c>
      <c r="E11" s="62" t="s">
        <v>51</v>
      </c>
      <c r="F11" s="124" t="s">
        <v>25</v>
      </c>
      <c r="G11" s="89">
        <f>'[9]MEMORIAL QUANT. CBUQ'!I10</f>
        <v>261.072</v>
      </c>
      <c r="H11" s="89">
        <v>6.52</v>
      </c>
      <c r="I11" s="89">
        <f t="shared" ref="I11:I13" si="0">IF(D11="S",($K$5/100)*H11,($K$4/100)*H11)+H11</f>
        <v>7.887243999999999</v>
      </c>
      <c r="J11" s="89">
        <f t="shared" ref="J11:J13" si="1">G11*H11</f>
        <v>1702.1894399999999</v>
      </c>
      <c r="K11" s="89">
        <f t="shared" ref="K11:K13" si="2">I11*G11</f>
        <v>2059.1385655679996</v>
      </c>
    </row>
    <row r="12" spans="1:14" ht="64.5" customHeight="1" x14ac:dyDescent="0.25">
      <c r="A12" s="124" t="s">
        <v>95</v>
      </c>
      <c r="B12" s="88" t="s">
        <v>97</v>
      </c>
      <c r="C12" s="2" t="s">
        <v>6</v>
      </c>
      <c r="D12" s="2" t="s">
        <v>5</v>
      </c>
      <c r="E12" s="62" t="s">
        <v>98</v>
      </c>
      <c r="F12" s="124" t="s">
        <v>25</v>
      </c>
      <c r="G12" s="89">
        <f>'[9]MEMORIAL QUANT. CBUQ'!I11</f>
        <v>261.072</v>
      </c>
      <c r="H12" s="89">
        <v>4.4400000000000004</v>
      </c>
      <c r="I12" s="89">
        <f t="shared" si="0"/>
        <v>5.3710680000000002</v>
      </c>
      <c r="J12" s="89">
        <f t="shared" si="1"/>
        <v>1159.1596800000002</v>
      </c>
      <c r="K12" s="89">
        <f t="shared" si="2"/>
        <v>1402.2354648960002</v>
      </c>
    </row>
    <row r="13" spans="1:14" ht="60" x14ac:dyDescent="0.25">
      <c r="A13" s="124" t="s">
        <v>96</v>
      </c>
      <c r="B13" s="4">
        <v>72838</v>
      </c>
      <c r="C13" s="2" t="s">
        <v>6</v>
      </c>
      <c r="D13" s="2" t="s">
        <v>5</v>
      </c>
      <c r="E13" s="63" t="s">
        <v>109</v>
      </c>
      <c r="F13" s="3" t="s">
        <v>99</v>
      </c>
      <c r="G13" s="89">
        <f>'[9]MEMORIAL QUANT. CBUQ'!I12</f>
        <v>1152.8939520000001</v>
      </c>
      <c r="H13" s="89">
        <v>0.85</v>
      </c>
      <c r="I13" s="89">
        <f t="shared" si="0"/>
        <v>1.0282450000000001</v>
      </c>
      <c r="J13" s="89">
        <f t="shared" si="1"/>
        <v>979.9598592000001</v>
      </c>
      <c r="K13" s="89">
        <f t="shared" si="2"/>
        <v>1185.4574416742403</v>
      </c>
    </row>
    <row r="14" spans="1:14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4">
        <f>SUM(J10:J13)</f>
        <v>5999.5041792000011</v>
      </c>
      <c r="K14" s="54">
        <f>SUM(K10:K13)</f>
        <v>7257.6002055782392</v>
      </c>
    </row>
    <row r="15" spans="1:14" ht="33" customHeight="1" x14ac:dyDescent="0.25">
      <c r="A15" s="118">
        <v>2</v>
      </c>
      <c r="B15" s="8"/>
      <c r="C15" s="8"/>
      <c r="D15" s="8"/>
      <c r="E15" s="123" t="s">
        <v>50</v>
      </c>
      <c r="F15" s="6"/>
      <c r="G15" s="6"/>
      <c r="H15" s="25"/>
      <c r="I15" s="25"/>
      <c r="J15" s="53"/>
      <c r="K15" s="53"/>
    </row>
    <row r="16" spans="1:14" ht="30" x14ac:dyDescent="0.25">
      <c r="A16" s="5" t="s">
        <v>49</v>
      </c>
      <c r="B16" s="4">
        <v>96401</v>
      </c>
      <c r="C16" s="4" t="s">
        <v>6</v>
      </c>
      <c r="D16" s="4" t="s">
        <v>5</v>
      </c>
      <c r="E16" s="63" t="s">
        <v>100</v>
      </c>
      <c r="F16" s="3" t="s">
        <v>27</v>
      </c>
      <c r="G16" s="26">
        <f>'[9]MEMORIAL QUANT. CBUQ'!H16</f>
        <v>1480</v>
      </c>
      <c r="H16" s="26">
        <v>4.29</v>
      </c>
      <c r="I16" s="89">
        <f>IF(D16="S",($K$5/100)*H16,($K$4/100)*H16)+H16</f>
        <v>5.1896129999999996</v>
      </c>
      <c r="J16" s="26">
        <f>G16*H16</f>
        <v>6349.2</v>
      </c>
      <c r="K16" s="89">
        <f>I16*G16</f>
        <v>7680.6272399999998</v>
      </c>
    </row>
    <row r="17" spans="1:11" ht="84" customHeight="1" x14ac:dyDescent="0.25">
      <c r="A17" s="5" t="s">
        <v>48</v>
      </c>
      <c r="B17" s="4">
        <v>72840</v>
      </c>
      <c r="C17" s="4" t="s">
        <v>6</v>
      </c>
      <c r="D17" s="4" t="s">
        <v>5</v>
      </c>
      <c r="E17" s="63" t="s">
        <v>145</v>
      </c>
      <c r="F17" s="3" t="s">
        <v>99</v>
      </c>
      <c r="G17" s="26">
        <f>'[9]MEMORIAL QUANT. CBUQ'!H17</f>
        <v>127.87199999999999</v>
      </c>
      <c r="H17" s="26">
        <v>0.56999999999999995</v>
      </c>
      <c r="I17" s="89">
        <f t="shared" ref="I17:I20" si="3">IF(D17="S",($K$5/100)*H17,($K$4/100)*H17)+H17</f>
        <v>0.68952899999999995</v>
      </c>
      <c r="J17" s="26">
        <f>G17*H17</f>
        <v>72.887039999999985</v>
      </c>
      <c r="K17" s="89">
        <f>I17*G17</f>
        <v>88.171452287999983</v>
      </c>
    </row>
    <row r="18" spans="1:11" ht="75" x14ac:dyDescent="0.25">
      <c r="A18" s="124" t="s">
        <v>47</v>
      </c>
      <c r="B18" s="2">
        <v>95996</v>
      </c>
      <c r="C18" s="2" t="s">
        <v>6</v>
      </c>
      <c r="D18" s="2" t="s">
        <v>5</v>
      </c>
      <c r="E18" s="62" t="s">
        <v>46</v>
      </c>
      <c r="F18" s="124" t="s">
        <v>25</v>
      </c>
      <c r="G18" s="89">
        <f>'[9]MEMORIAL QUANT. CBUQ'!H18</f>
        <v>74</v>
      </c>
      <c r="H18" s="89">
        <v>643.61</v>
      </c>
      <c r="I18" s="89">
        <f t="shared" si="3"/>
        <v>778.575017</v>
      </c>
      <c r="J18" s="26">
        <f>G18*H18</f>
        <v>47627.14</v>
      </c>
      <c r="K18" s="89">
        <f>I18*G18</f>
        <v>57614.551258</v>
      </c>
    </row>
    <row r="19" spans="1:11" ht="60" x14ac:dyDescent="0.25">
      <c r="A19" s="124" t="s">
        <v>45</v>
      </c>
      <c r="B19" s="4">
        <v>95303</v>
      </c>
      <c r="C19" s="4" t="s">
        <v>6</v>
      </c>
      <c r="D19" s="4" t="s">
        <v>5</v>
      </c>
      <c r="E19" s="63" t="s">
        <v>44</v>
      </c>
      <c r="F19" s="3" t="s">
        <v>22</v>
      </c>
      <c r="G19" s="89">
        <f>'[9]MEMORIAL QUANT. CBUQ'!H19</f>
        <v>5328</v>
      </c>
      <c r="H19" s="89">
        <v>0.96</v>
      </c>
      <c r="I19" s="89">
        <f t="shared" si="3"/>
        <v>1.1613119999999999</v>
      </c>
      <c r="J19" s="26">
        <f>G19*H19</f>
        <v>5114.88</v>
      </c>
      <c r="K19" s="89">
        <f>I19*G19</f>
        <v>6187.4703359999994</v>
      </c>
    </row>
    <row r="20" spans="1:11" ht="45" x14ac:dyDescent="0.25">
      <c r="A20" s="124" t="s">
        <v>43</v>
      </c>
      <c r="B20" s="2">
        <v>94963</v>
      </c>
      <c r="C20" s="2" t="s">
        <v>6</v>
      </c>
      <c r="D20" s="2" t="s">
        <v>5</v>
      </c>
      <c r="E20" s="62" t="s">
        <v>146</v>
      </c>
      <c r="F20" s="124" t="s">
        <v>25</v>
      </c>
      <c r="G20" s="89">
        <f>'[9]MEMORIAL QUANT. CBUQ'!G22:H22</f>
        <v>0.42336000000000001</v>
      </c>
      <c r="H20" s="27">
        <v>345.06</v>
      </c>
      <c r="I20" s="89">
        <f t="shared" si="3"/>
        <v>417.419082</v>
      </c>
      <c r="J20" s="26">
        <f>G20*H20</f>
        <v>146.08460160000001</v>
      </c>
      <c r="K20" s="89">
        <f>I20*G20</f>
        <v>176.71854255552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4">
        <f>SUM(J16:J20)</f>
        <v>59310.191641599995</v>
      </c>
      <c r="K21" s="54">
        <f>SUM(K16:K20)</f>
        <v>71747.538828843521</v>
      </c>
    </row>
    <row r="22" spans="1:11" ht="15" customHeight="1" x14ac:dyDescent="0.25">
      <c r="A22" s="118">
        <v>3</v>
      </c>
      <c r="B22" s="8"/>
      <c r="C22" s="8"/>
      <c r="D22" s="8"/>
      <c r="E22" s="123" t="s">
        <v>42</v>
      </c>
      <c r="F22" s="6"/>
      <c r="G22" s="6"/>
      <c r="H22" s="25"/>
      <c r="I22" s="25"/>
      <c r="J22" s="53"/>
      <c r="K22" s="53"/>
    </row>
    <row r="23" spans="1:11" ht="105" x14ac:dyDescent="0.25">
      <c r="A23" s="124" t="s">
        <v>41</v>
      </c>
      <c r="B23" s="2">
        <v>94996</v>
      </c>
      <c r="C23" s="2" t="s">
        <v>6</v>
      </c>
      <c r="D23" s="2" t="s">
        <v>5</v>
      </c>
      <c r="E23" s="62" t="s">
        <v>113</v>
      </c>
      <c r="F23" s="124" t="s">
        <v>27</v>
      </c>
      <c r="G23" s="89">
        <f>'[9]MEMORIAL QUANT. CBUQ'!I26</f>
        <v>28.560000000000002</v>
      </c>
      <c r="H23" s="89">
        <v>83.62</v>
      </c>
      <c r="I23" s="89">
        <f t="shared" ref="I23" si="4">IF(D23="S",($K$5/100)*H23,($K$4/100)*H23)+H23</f>
        <v>101.155114</v>
      </c>
      <c r="J23" s="89">
        <f>G23*H23</f>
        <v>2388.1872000000003</v>
      </c>
      <c r="K23" s="89">
        <f>G23*I23</f>
        <v>2888.99005584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4">
        <f>J23</f>
        <v>2388.1872000000003</v>
      </c>
      <c r="K24" s="54">
        <f>K23</f>
        <v>2888.99005584</v>
      </c>
    </row>
    <row r="25" spans="1:11" ht="21" customHeight="1" x14ac:dyDescent="0.25">
      <c r="A25" s="118">
        <v>4</v>
      </c>
      <c r="B25" s="123"/>
      <c r="C25" s="123"/>
      <c r="D25" s="123"/>
      <c r="E25" s="123" t="s">
        <v>40</v>
      </c>
      <c r="F25" s="6"/>
      <c r="G25" s="6"/>
      <c r="H25" s="25"/>
      <c r="I25" s="25"/>
      <c r="J25" s="53"/>
      <c r="K25" s="53"/>
    </row>
    <row r="26" spans="1:11" ht="75" x14ac:dyDescent="0.25">
      <c r="A26" s="124" t="s">
        <v>39</v>
      </c>
      <c r="B26" s="2">
        <v>72947</v>
      </c>
      <c r="C26" s="2" t="s">
        <v>6</v>
      </c>
      <c r="D26" s="2" t="s">
        <v>5</v>
      </c>
      <c r="E26" s="62" t="s">
        <v>147</v>
      </c>
      <c r="F26" s="124" t="s">
        <v>27</v>
      </c>
      <c r="G26" s="89">
        <f>SUM('[9]MEMORIAL QUANT. CBUQ'!G30:G31)</f>
        <v>150.54000000000002</v>
      </c>
      <c r="H26" s="89">
        <v>24.63</v>
      </c>
      <c r="I26" s="89">
        <f t="shared" ref="I26:I29" si="5">IF(D26="S",($K$5/100)*H26,($K$4/100)*H26)+H26</f>
        <v>29.794910999999999</v>
      </c>
      <c r="J26" s="89">
        <f>G26*H26</f>
        <v>3707.8002000000001</v>
      </c>
      <c r="K26" s="89">
        <f>I26*G26</f>
        <v>4485.3259019400002</v>
      </c>
    </row>
    <row r="27" spans="1:11" ht="45" x14ac:dyDescent="0.25">
      <c r="A27" s="124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'[9]MEMORIAL QUANT. CBUQ'!G32</f>
        <v>41.999999999999993</v>
      </c>
      <c r="H27" s="91">
        <v>6.67</v>
      </c>
      <c r="I27" s="89">
        <f t="shared" si="5"/>
        <v>7.6051339999999996</v>
      </c>
      <c r="J27" s="91">
        <v>0</v>
      </c>
      <c r="K27" s="91">
        <v>0</v>
      </c>
    </row>
    <row r="28" spans="1:11" ht="30" x14ac:dyDescent="0.25">
      <c r="A28" s="124" t="s">
        <v>37</v>
      </c>
      <c r="B28" s="2">
        <v>34723</v>
      </c>
      <c r="C28" s="2" t="s">
        <v>6</v>
      </c>
      <c r="D28" s="2" t="s">
        <v>10</v>
      </c>
      <c r="E28" s="62" t="s">
        <v>36</v>
      </c>
      <c r="F28" s="124" t="s">
        <v>27</v>
      </c>
      <c r="G28" s="89">
        <f>SUM('[9]MEMORIAL QUANT. CBUQ'!G35:G38)</f>
        <v>1.175</v>
      </c>
      <c r="H28" s="89">
        <v>519.75</v>
      </c>
      <c r="I28" s="89">
        <f t="shared" si="5"/>
        <v>592.61895000000004</v>
      </c>
      <c r="J28" s="89">
        <f>G28*H28</f>
        <v>610.70625000000007</v>
      </c>
      <c r="K28" s="89">
        <f>I28*G28</f>
        <v>696.32726625000009</v>
      </c>
    </row>
    <row r="29" spans="1:11" ht="60" x14ac:dyDescent="0.25">
      <c r="A29" s="124" t="s">
        <v>132</v>
      </c>
      <c r="B29" s="2">
        <v>21013</v>
      </c>
      <c r="C29" s="2" t="s">
        <v>6</v>
      </c>
      <c r="D29" s="2" t="s">
        <v>10</v>
      </c>
      <c r="E29" s="92" t="s">
        <v>153</v>
      </c>
      <c r="F29" s="124" t="s">
        <v>3</v>
      </c>
      <c r="G29" s="89">
        <f>'[9]MEMORIAL QUANT. CBUQ'!G41</f>
        <v>22.4</v>
      </c>
      <c r="H29" s="89">
        <v>33.31</v>
      </c>
      <c r="I29" s="89">
        <f t="shared" si="5"/>
        <v>37.980062000000004</v>
      </c>
      <c r="J29" s="89">
        <f>G29*H29</f>
        <v>746.14400000000001</v>
      </c>
      <c r="K29" s="89">
        <f>G29*I29</f>
        <v>850.75338880000004</v>
      </c>
    </row>
    <row r="30" spans="1:1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4">
        <f>SUM(J26:J29)</f>
        <v>5064.6504500000001</v>
      </c>
      <c r="K30" s="54">
        <f>SUM(K26:K29)</f>
        <v>6032.4065569900004</v>
      </c>
    </row>
    <row r="31" spans="1:11" ht="15.75" customHeight="1" x14ac:dyDescent="0.25">
      <c r="A31" s="118">
        <v>5</v>
      </c>
      <c r="B31" s="8"/>
      <c r="C31" s="8"/>
      <c r="D31" s="8"/>
      <c r="E31" s="123" t="s">
        <v>35</v>
      </c>
      <c r="F31" s="6"/>
      <c r="G31" s="6"/>
      <c r="H31" s="25"/>
      <c r="I31" s="25"/>
      <c r="J31" s="53"/>
      <c r="K31" s="53"/>
    </row>
    <row r="32" spans="1:11" ht="60" x14ac:dyDescent="0.25">
      <c r="A32" s="5" t="s">
        <v>34</v>
      </c>
      <c r="B32" s="2">
        <v>94265</v>
      </c>
      <c r="C32" s="2" t="s">
        <v>6</v>
      </c>
      <c r="D32" s="4" t="s">
        <v>5</v>
      </c>
      <c r="E32" s="62" t="s">
        <v>33</v>
      </c>
      <c r="F32" s="26" t="s">
        <v>3</v>
      </c>
      <c r="G32" s="26">
        <f>'[9]MEMORIAL QUANT. CBUQ'!K46</f>
        <v>592</v>
      </c>
      <c r="H32" s="26">
        <v>31.39</v>
      </c>
      <c r="I32" s="89">
        <f t="shared" ref="I32:I51" si="6">IF(D32="S",($K$5/100)*H32,($K$4/100)*H32)+H32</f>
        <v>37.972482999999997</v>
      </c>
      <c r="J32" s="26">
        <f t="shared" ref="J32:J51" si="7">G32*H32</f>
        <v>18582.88</v>
      </c>
      <c r="K32" s="89">
        <f t="shared" ref="K32:K51" si="8">I32*G32</f>
        <v>22479.709935999999</v>
      </c>
    </row>
    <row r="33" spans="1:11" ht="60" x14ac:dyDescent="0.25">
      <c r="A33" s="124" t="s">
        <v>32</v>
      </c>
      <c r="B33" s="2">
        <v>94281</v>
      </c>
      <c r="C33" s="2" t="s">
        <v>6</v>
      </c>
      <c r="D33" s="2" t="s">
        <v>5</v>
      </c>
      <c r="E33" s="62" t="s">
        <v>31</v>
      </c>
      <c r="F33" s="89" t="s">
        <v>3</v>
      </c>
      <c r="G33" s="89">
        <f>'[9]MEMORIAL QUANT. CBUQ'!K47</f>
        <v>592</v>
      </c>
      <c r="H33" s="89">
        <v>37.49</v>
      </c>
      <c r="I33" s="89">
        <f t="shared" si="6"/>
        <v>45.351652999999999</v>
      </c>
      <c r="J33" s="26">
        <f t="shared" si="7"/>
        <v>22194.080000000002</v>
      </c>
      <c r="K33" s="89">
        <f t="shared" si="8"/>
        <v>26848.178575999998</v>
      </c>
    </row>
    <row r="34" spans="1:11" ht="165" x14ac:dyDescent="0.25">
      <c r="A34" s="124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89" t="s">
        <v>25</v>
      </c>
      <c r="G34" s="89">
        <f>'[9]MEMORIAL QUANT. CBUQ'!K48</f>
        <v>39.072000000000003</v>
      </c>
      <c r="H34" s="89">
        <v>11.93</v>
      </c>
      <c r="I34" s="89">
        <f t="shared" si="6"/>
        <v>14.431721</v>
      </c>
      <c r="J34" s="26">
        <f t="shared" si="7"/>
        <v>466.12896000000001</v>
      </c>
      <c r="K34" s="89">
        <f t="shared" si="8"/>
        <v>563.87620291200005</v>
      </c>
    </row>
    <row r="35" spans="1:11" ht="60" x14ac:dyDescent="0.25">
      <c r="A35" s="124" t="s">
        <v>29</v>
      </c>
      <c r="B35" s="2">
        <v>94097</v>
      </c>
      <c r="C35" s="2" t="s">
        <v>6</v>
      </c>
      <c r="D35" s="2" t="s">
        <v>5</v>
      </c>
      <c r="E35" s="62" t="s">
        <v>28</v>
      </c>
      <c r="F35" s="89" t="s">
        <v>27</v>
      </c>
      <c r="G35" s="89">
        <f>'[9]MEMORIAL QUANT. CBUQ'!K49</f>
        <v>260.48</v>
      </c>
      <c r="H35" s="89">
        <v>4.5999999999999996</v>
      </c>
      <c r="I35" s="89">
        <f t="shared" si="6"/>
        <v>5.5646199999999997</v>
      </c>
      <c r="J35" s="26">
        <f t="shared" si="7"/>
        <v>1198.2080000000001</v>
      </c>
      <c r="K35" s="89">
        <f t="shared" si="8"/>
        <v>1449.4722176</v>
      </c>
    </row>
    <row r="36" spans="1:11" ht="45" x14ac:dyDescent="0.25">
      <c r="A36" s="124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89" t="s">
        <v>136</v>
      </c>
      <c r="G36" s="89">
        <f>'[9]MEMORIAL QUANT. CBUQ'!K50</f>
        <v>268.13160000000005</v>
      </c>
      <c r="H36" s="89">
        <v>1.76</v>
      </c>
      <c r="I36" s="89">
        <f t="shared" si="6"/>
        <v>2.1290719999999999</v>
      </c>
      <c r="J36" s="26">
        <f t="shared" si="7"/>
        <v>471.91161600000009</v>
      </c>
      <c r="K36" s="89">
        <f t="shared" ref="K36:K48" si="9">G36*I36</f>
        <v>570.87148187520006</v>
      </c>
    </row>
    <row r="37" spans="1:11" ht="30" x14ac:dyDescent="0.25">
      <c r="A37" s="124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89" t="s">
        <v>3</v>
      </c>
      <c r="G37" s="89">
        <f>'[9]MEMORIAL QUANT. CBUQ'!K52</f>
        <v>0</v>
      </c>
      <c r="H37" s="89">
        <v>51.95</v>
      </c>
      <c r="I37" s="89">
        <f t="shared" si="6"/>
        <v>59.23339</v>
      </c>
      <c r="J37" s="26">
        <f t="shared" si="7"/>
        <v>0</v>
      </c>
      <c r="K37" s="89">
        <f t="shared" si="9"/>
        <v>0</v>
      </c>
    </row>
    <row r="38" spans="1:11" ht="165" x14ac:dyDescent="0.25">
      <c r="A38" s="124" t="s">
        <v>21</v>
      </c>
      <c r="B38" s="2">
        <v>90106</v>
      </c>
      <c r="C38" s="2" t="s">
        <v>6</v>
      </c>
      <c r="D38" s="2" t="s">
        <v>5</v>
      </c>
      <c r="E38" s="62" t="s">
        <v>156</v>
      </c>
      <c r="F38" s="89" t="s">
        <v>25</v>
      </c>
      <c r="G38" s="89">
        <f>'[9]MEMORIAL QUANT. CBUQ'!K53</f>
        <v>0</v>
      </c>
      <c r="H38" s="89">
        <v>10.220000000000001</v>
      </c>
      <c r="I38" s="89">
        <f t="shared" si="6"/>
        <v>12.363134000000001</v>
      </c>
      <c r="J38" s="26">
        <f t="shared" si="7"/>
        <v>0</v>
      </c>
      <c r="K38" s="89">
        <f t="shared" si="9"/>
        <v>0</v>
      </c>
    </row>
    <row r="39" spans="1:11" ht="60" x14ac:dyDescent="0.25">
      <c r="A39" s="124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89" t="s">
        <v>25</v>
      </c>
      <c r="G39" s="89">
        <f>'[9]MEMORIAL QUANT. CBUQ'!K54</f>
        <v>0</v>
      </c>
      <c r="H39" s="89">
        <v>4.5999999999999996</v>
      </c>
      <c r="I39" s="89">
        <f t="shared" si="6"/>
        <v>5.5646199999999997</v>
      </c>
      <c r="J39" s="26">
        <f t="shared" si="7"/>
        <v>0</v>
      </c>
      <c r="K39" s="89">
        <f t="shared" si="9"/>
        <v>0</v>
      </c>
    </row>
    <row r="40" spans="1:11" ht="99" customHeight="1" x14ac:dyDescent="0.25">
      <c r="A40" s="124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89" t="s">
        <v>25</v>
      </c>
      <c r="G40" s="89">
        <f>'[9]MEMORIAL QUANT. CBUQ'!K55</f>
        <v>0</v>
      </c>
      <c r="H40" s="89">
        <v>19.600000000000001</v>
      </c>
      <c r="I40" s="89">
        <f t="shared" si="6"/>
        <v>23.710120000000003</v>
      </c>
      <c r="J40" s="26">
        <f t="shared" si="7"/>
        <v>0</v>
      </c>
      <c r="K40" s="89">
        <f t="shared" si="9"/>
        <v>0</v>
      </c>
    </row>
    <row r="41" spans="1:11" ht="95.25" customHeight="1" x14ac:dyDescent="0.25">
      <c r="A41" s="124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89" t="s">
        <v>3</v>
      </c>
      <c r="G41" s="89">
        <f>'[9]MEMORIAL QUANT. CBUQ'!K56</f>
        <v>0</v>
      </c>
      <c r="H41" s="89">
        <v>37.54</v>
      </c>
      <c r="I41" s="89">
        <f t="shared" si="6"/>
        <v>45.412137999999999</v>
      </c>
      <c r="J41" s="26">
        <f t="shared" si="7"/>
        <v>0</v>
      </c>
      <c r="K41" s="89">
        <f t="shared" si="9"/>
        <v>0</v>
      </c>
    </row>
    <row r="42" spans="1:11" ht="45" x14ac:dyDescent="0.25">
      <c r="A42" s="124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26" t="s">
        <v>22</v>
      </c>
      <c r="G42" s="89">
        <f>'[9]MEMORIAL QUANT. CBUQ'!K57</f>
        <v>0</v>
      </c>
      <c r="H42" s="89">
        <v>1.76</v>
      </c>
      <c r="I42" s="89">
        <f t="shared" si="6"/>
        <v>2.1290719999999999</v>
      </c>
      <c r="J42" s="26">
        <f t="shared" si="7"/>
        <v>0</v>
      </c>
      <c r="K42" s="89">
        <f t="shared" si="9"/>
        <v>0</v>
      </c>
    </row>
    <row r="43" spans="1:11" ht="30" x14ac:dyDescent="0.25">
      <c r="A43" s="124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89" t="s">
        <v>3</v>
      </c>
      <c r="G43" s="89">
        <f>'[9]MEMORIAL QUANT. CBUQ'!K58</f>
        <v>0</v>
      </c>
      <c r="H43" s="89">
        <v>104.87</v>
      </c>
      <c r="I43" s="89">
        <f t="shared" si="6"/>
        <v>119.57277400000001</v>
      </c>
      <c r="J43" s="26">
        <f t="shared" si="7"/>
        <v>0</v>
      </c>
      <c r="K43" s="89">
        <f t="shared" si="9"/>
        <v>0</v>
      </c>
    </row>
    <row r="44" spans="1:11" ht="165" x14ac:dyDescent="0.25">
      <c r="A44" s="124" t="s">
        <v>7</v>
      </c>
      <c r="B44" s="2">
        <v>90106</v>
      </c>
      <c r="C44" s="2" t="s">
        <v>6</v>
      </c>
      <c r="D44" s="2" t="s">
        <v>5</v>
      </c>
      <c r="E44" s="63" t="s">
        <v>157</v>
      </c>
      <c r="F44" s="26" t="s">
        <v>25</v>
      </c>
      <c r="G44" s="89">
        <f>'[9]MEMORIAL QUANT. CBUQ'!K59</f>
        <v>0</v>
      </c>
      <c r="H44" s="89">
        <v>10.220000000000001</v>
      </c>
      <c r="I44" s="89">
        <f t="shared" si="6"/>
        <v>12.363134000000001</v>
      </c>
      <c r="J44" s="26">
        <f t="shared" si="7"/>
        <v>0</v>
      </c>
      <c r="K44" s="89">
        <f t="shared" si="9"/>
        <v>0</v>
      </c>
    </row>
    <row r="45" spans="1:11" ht="89.25" customHeight="1" x14ac:dyDescent="0.25">
      <c r="A45" s="124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89" t="s">
        <v>25</v>
      </c>
      <c r="G45" s="89">
        <f>'[9]MEMORIAL QUANT. CBUQ'!K60</f>
        <v>0</v>
      </c>
      <c r="H45" s="89">
        <v>4.5999999999999996</v>
      </c>
      <c r="I45" s="89">
        <f t="shared" si="6"/>
        <v>5.5646199999999997</v>
      </c>
      <c r="J45" s="26">
        <f t="shared" si="7"/>
        <v>0</v>
      </c>
      <c r="K45" s="89">
        <f t="shared" si="9"/>
        <v>0</v>
      </c>
    </row>
    <row r="46" spans="1:11" ht="89.25" customHeight="1" x14ac:dyDescent="0.25">
      <c r="A46" s="124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89" t="s">
        <v>25</v>
      </c>
      <c r="G46" s="89">
        <f>'[9]MEMORIAL QUANT. CBUQ'!K61</f>
        <v>0</v>
      </c>
      <c r="H46" s="89">
        <v>19.600000000000001</v>
      </c>
      <c r="I46" s="89">
        <f t="shared" si="6"/>
        <v>23.710120000000003</v>
      </c>
      <c r="J46" s="26">
        <f t="shared" si="7"/>
        <v>0</v>
      </c>
      <c r="K46" s="89">
        <f t="shared" si="9"/>
        <v>0</v>
      </c>
    </row>
    <row r="47" spans="1:11" ht="89.25" customHeight="1" x14ac:dyDescent="0.25">
      <c r="A47" s="124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89" t="s">
        <v>3</v>
      </c>
      <c r="G47" s="89">
        <f>'[9]MEMORIAL QUANT. CBUQ'!K62</f>
        <v>0</v>
      </c>
      <c r="H47" s="89">
        <v>54.41</v>
      </c>
      <c r="I47" s="89">
        <f t="shared" si="6"/>
        <v>65.819776999999988</v>
      </c>
      <c r="J47" s="26">
        <f t="shared" si="7"/>
        <v>0</v>
      </c>
      <c r="K47" s="89">
        <f t="shared" si="9"/>
        <v>0</v>
      </c>
    </row>
    <row r="48" spans="1:11" ht="45" x14ac:dyDescent="0.25">
      <c r="A48" s="124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26" t="s">
        <v>22</v>
      </c>
      <c r="G48" s="89">
        <f>'[9]MEMORIAL QUANT. CBUQ'!K63</f>
        <v>0</v>
      </c>
      <c r="H48" s="89">
        <v>1.76</v>
      </c>
      <c r="I48" s="89">
        <f t="shared" si="6"/>
        <v>2.1290719999999999</v>
      </c>
      <c r="J48" s="26">
        <f t="shared" si="7"/>
        <v>0</v>
      </c>
      <c r="K48" s="89">
        <f t="shared" si="9"/>
        <v>0</v>
      </c>
    </row>
    <row r="49" spans="1:11" ht="75" x14ac:dyDescent="0.25">
      <c r="A49" s="124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89" t="s">
        <v>14</v>
      </c>
      <c r="G49" s="89">
        <f>'[9]MEMORIAL QUANT. CBUQ'!K64</f>
        <v>0</v>
      </c>
      <c r="H49" s="89">
        <v>694.56</v>
      </c>
      <c r="I49" s="89">
        <f t="shared" si="6"/>
        <v>840.20923199999993</v>
      </c>
      <c r="J49" s="26">
        <f t="shared" si="7"/>
        <v>0</v>
      </c>
      <c r="K49" s="89">
        <f t="shared" si="8"/>
        <v>0</v>
      </c>
    </row>
    <row r="50" spans="1:11" ht="75" x14ac:dyDescent="0.25">
      <c r="A50" s="124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89" t="s">
        <v>14</v>
      </c>
      <c r="G50" s="89">
        <f>'[9]MEMORIAL QUANT. CBUQ'!K65</f>
        <v>0</v>
      </c>
      <c r="H50" s="89">
        <v>332.61</v>
      </c>
      <c r="I50" s="89">
        <f t="shared" si="6"/>
        <v>402.358317</v>
      </c>
      <c r="J50" s="26">
        <f t="shared" si="7"/>
        <v>0</v>
      </c>
      <c r="K50" s="89">
        <f t="shared" si="8"/>
        <v>0</v>
      </c>
    </row>
    <row r="51" spans="1:11" ht="60" x14ac:dyDescent="0.25">
      <c r="A51" s="124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89" t="s">
        <v>14</v>
      </c>
      <c r="G51" s="89">
        <f>'[9]MEMORIAL QUANT. CBUQ'!K66</f>
        <v>0</v>
      </c>
      <c r="H51" s="89">
        <v>431.62</v>
      </c>
      <c r="I51" s="89">
        <f t="shared" si="6"/>
        <v>492.13312400000001</v>
      </c>
      <c r="J51" s="26">
        <f t="shared" si="7"/>
        <v>0</v>
      </c>
      <c r="K51" s="89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4">
        <f>SUM(J32:J51)</f>
        <v>42913.208576000005</v>
      </c>
      <c r="K52" s="54">
        <f>SUM(K32:K51)</f>
        <v>51912.108414387192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15"/>
      <c r="J53" s="138">
        <f>J14+J21+J24+J30+J52</f>
        <v>115675.74204680001</v>
      </c>
      <c r="K53" s="139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15"/>
      <c r="J54" s="138">
        <f>K14+K21+K24+K30+K52</f>
        <v>139838.64406163894</v>
      </c>
      <c r="K54" s="139"/>
    </row>
  </sheetData>
  <sheetProtection algorithmName="SHA-512" hashValue="YpLgvlKCQBV/uqMe9pA/KLto8SuvTTnKcDPk0YlVoS5sCghtc+o7hFwkx/v4YJnKfDksa+GVIwZX+GA9Z76GLA==" saltValue="Ztlqnw09Y7YhWnrEjriVOg==" spinCount="100000" sheet="1" objects="1" scenarios="1"/>
  <autoFilter ref="A8:K54"/>
  <mergeCells count="15">
    <mergeCell ref="A7:K7"/>
    <mergeCell ref="A1:J1"/>
    <mergeCell ref="A2:K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zoomScale="115" zoomScaleNormal="100" zoomScaleSheetLayoutView="115" workbookViewId="0">
      <selection activeCell="N54" sqref="N54"/>
    </sheetView>
  </sheetViews>
  <sheetFormatPr defaultRowHeight="15" x14ac:dyDescent="0.25"/>
  <cols>
    <col min="1" max="1" width="9.140625" style="30"/>
    <col min="2" max="2" width="10.5703125" style="30" customWidth="1"/>
    <col min="3" max="3" width="9.140625" style="30"/>
    <col min="4" max="4" width="12.140625" style="30" customWidth="1"/>
    <col min="5" max="5" width="30.5703125" style="30" customWidth="1"/>
    <col min="6" max="6" width="6.7109375" style="30" customWidth="1"/>
    <col min="7" max="7" width="17.42578125" style="30" customWidth="1"/>
    <col min="8" max="8" width="14.42578125" style="30" customWidth="1"/>
    <col min="9" max="9" width="11.85546875" style="30" customWidth="1"/>
    <col min="10" max="11" width="14.42578125" style="30" customWidth="1"/>
    <col min="12" max="16384" width="9.140625" style="30"/>
  </cols>
  <sheetData>
    <row r="1" spans="1:13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113"/>
    </row>
    <row r="2" spans="1:13" ht="18.75" x14ac:dyDescent="0.25">
      <c r="A2" s="143" t="str">
        <f>'[9]CBUQ NÃO DESONERADA'!A2:K2</f>
        <v>PREFEITURA MUNICIPAL DE OURÉM</v>
      </c>
      <c r="B2" s="144"/>
      <c r="C2" s="144"/>
      <c r="D2" s="144"/>
      <c r="E2" s="144"/>
      <c r="F2" s="144"/>
      <c r="G2" s="144"/>
      <c r="H2" s="144"/>
      <c r="I2" s="144"/>
      <c r="J2" s="144"/>
      <c r="K2" s="117"/>
    </row>
    <row r="3" spans="1:13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3" ht="18.75" x14ac:dyDescent="0.25">
      <c r="A4" s="17"/>
      <c r="B4" s="122"/>
      <c r="C4" s="122"/>
      <c r="D4" s="122"/>
      <c r="E4" s="122"/>
      <c r="F4" s="122"/>
      <c r="G4" s="122"/>
      <c r="H4" s="122"/>
      <c r="I4" s="137" t="s">
        <v>68</v>
      </c>
      <c r="J4" s="137"/>
      <c r="K4" s="114">
        <v>14.02</v>
      </c>
    </row>
    <row r="5" spans="1:13" x14ac:dyDescent="0.25">
      <c r="A5" s="15" t="s">
        <v>105</v>
      </c>
      <c r="B5" s="14"/>
      <c r="C5" s="14"/>
      <c r="D5" s="14"/>
      <c r="E5" s="14"/>
      <c r="F5" s="14"/>
      <c r="G5" s="14"/>
      <c r="H5" s="37"/>
      <c r="I5" s="137" t="s">
        <v>66</v>
      </c>
      <c r="J5" s="137"/>
      <c r="K5" s="114">
        <v>27.03</v>
      </c>
    </row>
    <row r="6" spans="1:13" x14ac:dyDescent="0.25">
      <c r="A6" s="15"/>
      <c r="B6" s="14"/>
      <c r="C6" s="14"/>
      <c r="D6" s="14"/>
      <c r="E6" s="14"/>
      <c r="F6" s="14"/>
      <c r="G6" s="14"/>
      <c r="H6" s="37"/>
      <c r="I6" s="37"/>
      <c r="J6" s="116"/>
      <c r="K6" s="12"/>
    </row>
    <row r="7" spans="1:13" ht="18.75" x14ac:dyDescent="0.25">
      <c r="A7" s="134" t="str">
        <f>'[9]CBUQ NÃO DESONERADA'!A7:K7</f>
        <v>RUA C (Trecho: Entre Tv. 5 e coordenada 1°32'6.67"S e 47°6'6.43"O)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40"/>
    </row>
    <row r="8" spans="1:13" ht="51.75" x14ac:dyDescent="0.25">
      <c r="A8" s="115" t="s">
        <v>65</v>
      </c>
      <c r="B8" s="115" t="s">
        <v>64</v>
      </c>
      <c r="C8" s="115" t="s">
        <v>63</v>
      </c>
      <c r="D8" s="10" t="s">
        <v>62</v>
      </c>
      <c r="E8" s="115" t="s">
        <v>61</v>
      </c>
      <c r="F8" s="115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3" ht="21" customHeight="1" x14ac:dyDescent="0.25">
      <c r="A9" s="118">
        <v>1</v>
      </c>
      <c r="B9" s="41"/>
      <c r="C9" s="41"/>
      <c r="D9" s="41"/>
      <c r="E9" s="123" t="s">
        <v>55</v>
      </c>
      <c r="F9" s="42"/>
      <c r="G9" s="42"/>
      <c r="H9" s="43"/>
      <c r="I9" s="43"/>
      <c r="J9" s="55"/>
      <c r="K9" s="55"/>
    </row>
    <row r="10" spans="1:13" ht="30" x14ac:dyDescent="0.25">
      <c r="A10" s="44" t="s">
        <v>54</v>
      </c>
      <c r="B10" s="45">
        <v>72961</v>
      </c>
      <c r="C10" s="45" t="s">
        <v>6</v>
      </c>
      <c r="D10" s="45" t="s">
        <v>5</v>
      </c>
      <c r="E10" s="84" t="s">
        <v>53</v>
      </c>
      <c r="F10" s="44" t="s">
        <v>27</v>
      </c>
      <c r="G10" s="89">
        <f>'[9]MEMORIAL QUANT. CBUQ'!I9</f>
        <v>1740.48</v>
      </c>
      <c r="H10" s="46">
        <v>1.2</v>
      </c>
      <c r="I10" s="46">
        <f>IF(D10="S",($K$5/100)*H10,($K$4/100)*H10)+H10</f>
        <v>1.5243599999999999</v>
      </c>
      <c r="J10" s="56">
        <f>G10*H10</f>
        <v>2088.576</v>
      </c>
      <c r="K10" s="56">
        <f>I10*G10</f>
        <v>2653.1180927999999</v>
      </c>
    </row>
    <row r="11" spans="1:13" ht="90" x14ac:dyDescent="0.25">
      <c r="A11" s="44" t="s">
        <v>52</v>
      </c>
      <c r="B11" s="88">
        <v>96387</v>
      </c>
      <c r="C11" s="45" t="s">
        <v>6</v>
      </c>
      <c r="D11" s="45" t="s">
        <v>5</v>
      </c>
      <c r="E11" s="84" t="s">
        <v>51</v>
      </c>
      <c r="F11" s="44" t="s">
        <v>25</v>
      </c>
      <c r="G11" s="89">
        <f>'[9]MEMORIAL QUANT. CBUQ'!I10</f>
        <v>261.072</v>
      </c>
      <c r="H11" s="46">
        <v>6.23</v>
      </c>
      <c r="I11" s="46">
        <f t="shared" ref="I11:I13" si="0">IF(D11="S",($K$5/100)*H11,($K$4/100)*H11)+H11</f>
        <v>7.9139690000000007</v>
      </c>
      <c r="J11" s="56">
        <f t="shared" ref="J11:J13" si="1">G11*H11</f>
        <v>1626.47856</v>
      </c>
      <c r="K11" s="56">
        <f t="shared" ref="K11:K13" si="2">I11*G11</f>
        <v>2066.1157147680001</v>
      </c>
    </row>
    <row r="12" spans="1:13" ht="60" x14ac:dyDescent="0.25">
      <c r="A12" s="44" t="s">
        <v>95</v>
      </c>
      <c r="B12" s="88" t="s">
        <v>97</v>
      </c>
      <c r="C12" s="45" t="s">
        <v>6</v>
      </c>
      <c r="D12" s="45" t="s">
        <v>5</v>
      </c>
      <c r="E12" s="84" t="s">
        <v>98</v>
      </c>
      <c r="F12" s="44" t="s">
        <v>25</v>
      </c>
      <c r="G12" s="89">
        <f>'[9]MEMORIAL QUANT. CBUQ'!I11</f>
        <v>261.072</v>
      </c>
      <c r="H12" s="46">
        <v>4.33</v>
      </c>
      <c r="I12" s="46">
        <f t="shared" si="0"/>
        <v>5.5003989999999998</v>
      </c>
      <c r="J12" s="56">
        <f t="shared" si="1"/>
        <v>1130.4417599999999</v>
      </c>
      <c r="K12" s="56">
        <f t="shared" si="2"/>
        <v>1436.000167728</v>
      </c>
    </row>
    <row r="13" spans="1:13" ht="60" x14ac:dyDescent="0.25">
      <c r="A13" s="44" t="s">
        <v>96</v>
      </c>
      <c r="B13" s="48">
        <v>72838</v>
      </c>
      <c r="C13" s="45" t="s">
        <v>6</v>
      </c>
      <c r="D13" s="45" t="s">
        <v>5</v>
      </c>
      <c r="E13" s="63" t="s">
        <v>109</v>
      </c>
      <c r="F13" s="47" t="s">
        <v>99</v>
      </c>
      <c r="G13" s="89">
        <f>'[9]MEMORIAL QUANT. CBUQ'!I12</f>
        <v>1152.8939520000001</v>
      </c>
      <c r="H13" s="46">
        <v>0.83</v>
      </c>
      <c r="I13" s="46">
        <f t="shared" si="0"/>
        <v>1.054349</v>
      </c>
      <c r="J13" s="56">
        <f t="shared" si="1"/>
        <v>956.90198016000011</v>
      </c>
      <c r="K13" s="56">
        <f t="shared" si="2"/>
        <v>1215.5525853972481</v>
      </c>
    </row>
    <row r="14" spans="1:13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6">
        <f>SUM(J10:J13)</f>
        <v>5802.39830016</v>
      </c>
      <c r="K14" s="56">
        <f>SUM(K10:K13)</f>
        <v>7370.7865606932482</v>
      </c>
    </row>
    <row r="15" spans="1:13" ht="33" customHeight="1" x14ac:dyDescent="0.25">
      <c r="A15" s="118">
        <v>2</v>
      </c>
      <c r="B15" s="41"/>
      <c r="C15" s="41"/>
      <c r="D15" s="41"/>
      <c r="E15" s="123" t="s">
        <v>50</v>
      </c>
      <c r="F15" s="42"/>
      <c r="G15" s="42"/>
      <c r="H15" s="43"/>
      <c r="I15" s="43"/>
      <c r="J15" s="55"/>
      <c r="K15" s="55"/>
    </row>
    <row r="16" spans="1:13" ht="30" x14ac:dyDescent="0.25">
      <c r="A16" s="47" t="s">
        <v>49</v>
      </c>
      <c r="B16" s="48">
        <v>96401</v>
      </c>
      <c r="C16" s="48" t="s">
        <v>6</v>
      </c>
      <c r="D16" s="48" t="s">
        <v>5</v>
      </c>
      <c r="E16" s="85" t="s">
        <v>100</v>
      </c>
      <c r="F16" s="47" t="s">
        <v>27</v>
      </c>
      <c r="G16" s="26">
        <f>'[9]MEMORIAL QUANT. CBUQ'!H16</f>
        <v>1480</v>
      </c>
      <c r="H16" s="49">
        <v>4.28</v>
      </c>
      <c r="I16" s="46">
        <f t="shared" ref="I16:I20" si="3">IF(D16="S",($K$5/100)*H16,($K$4/100)*H16)+H16</f>
        <v>5.4368840000000001</v>
      </c>
      <c r="J16" s="57">
        <f>G16*H16</f>
        <v>6334.4000000000005</v>
      </c>
      <c r="K16" s="56">
        <f>I16*G16</f>
        <v>8046.5883199999998</v>
      </c>
    </row>
    <row r="17" spans="1:11" ht="75" x14ac:dyDescent="0.25">
      <c r="A17" s="47" t="s">
        <v>48</v>
      </c>
      <c r="B17" s="48">
        <v>72840</v>
      </c>
      <c r="C17" s="48" t="s">
        <v>6</v>
      </c>
      <c r="D17" s="48" t="s">
        <v>5</v>
      </c>
      <c r="E17" s="63" t="s">
        <v>145</v>
      </c>
      <c r="F17" s="47" t="s">
        <v>99</v>
      </c>
      <c r="G17" s="26">
        <f>'[9]MEMORIAL QUANT. CBUQ'!H17</f>
        <v>127.87199999999999</v>
      </c>
      <c r="H17" s="49">
        <v>0.56000000000000005</v>
      </c>
      <c r="I17" s="46">
        <f t="shared" si="3"/>
        <v>0.711368</v>
      </c>
      <c r="J17" s="57">
        <f>G17*H17</f>
        <v>71.608319999999992</v>
      </c>
      <c r="K17" s="56">
        <f>I17*G17</f>
        <v>90.964048895999994</v>
      </c>
    </row>
    <row r="18" spans="1:11" ht="75" x14ac:dyDescent="0.25">
      <c r="A18" s="44" t="s">
        <v>47</v>
      </c>
      <c r="B18" s="45">
        <v>95996</v>
      </c>
      <c r="C18" s="45" t="s">
        <v>6</v>
      </c>
      <c r="D18" s="45" t="s">
        <v>5</v>
      </c>
      <c r="E18" s="84" t="s">
        <v>46</v>
      </c>
      <c r="F18" s="44" t="s">
        <v>25</v>
      </c>
      <c r="G18" s="89">
        <f>'[9]MEMORIAL QUANT. CBUQ'!H18</f>
        <v>74</v>
      </c>
      <c r="H18" s="46">
        <v>641.91</v>
      </c>
      <c r="I18" s="46">
        <f t="shared" si="3"/>
        <v>815.418273</v>
      </c>
      <c r="J18" s="57">
        <f>G18*H18</f>
        <v>47501.34</v>
      </c>
      <c r="K18" s="56">
        <f>I18*G18</f>
        <v>60340.952202</v>
      </c>
    </row>
    <row r="19" spans="1:11" ht="60" x14ac:dyDescent="0.25">
      <c r="A19" s="44" t="s">
        <v>45</v>
      </c>
      <c r="B19" s="48">
        <v>95303</v>
      </c>
      <c r="C19" s="48" t="s">
        <v>6</v>
      </c>
      <c r="D19" s="48" t="s">
        <v>5</v>
      </c>
      <c r="E19" s="85" t="s">
        <v>44</v>
      </c>
      <c r="F19" s="47" t="s">
        <v>22</v>
      </c>
      <c r="G19" s="89">
        <f>'[9]MEMORIAL QUANT. CBUQ'!H19</f>
        <v>5328</v>
      </c>
      <c r="H19" s="46">
        <v>0.95</v>
      </c>
      <c r="I19" s="46">
        <f t="shared" si="3"/>
        <v>1.206785</v>
      </c>
      <c r="J19" s="57">
        <f>G19*H19</f>
        <v>5061.5999999999995</v>
      </c>
      <c r="K19" s="56">
        <f>I19*G19</f>
        <v>6429.7504799999997</v>
      </c>
    </row>
    <row r="20" spans="1:11" ht="45" x14ac:dyDescent="0.25">
      <c r="A20" s="44" t="s">
        <v>43</v>
      </c>
      <c r="B20" s="45">
        <v>94963</v>
      </c>
      <c r="C20" s="45" t="s">
        <v>6</v>
      </c>
      <c r="D20" s="45" t="s">
        <v>5</v>
      </c>
      <c r="E20" s="93" t="s">
        <v>146</v>
      </c>
      <c r="F20" s="44" t="s">
        <v>25</v>
      </c>
      <c r="G20" s="89">
        <f>'[9]MEMORIAL QUANT. CBUQ'!G22:H22</f>
        <v>0.42336000000000001</v>
      </c>
      <c r="H20" s="50">
        <v>339.24</v>
      </c>
      <c r="I20" s="46">
        <f t="shared" si="3"/>
        <v>430.93657200000001</v>
      </c>
      <c r="J20" s="57">
        <f>G20*H20</f>
        <v>143.6206464</v>
      </c>
      <c r="K20" s="56">
        <f>I20*G20</f>
        <v>182.44130712192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6">
        <f>SUM(J16:J20)</f>
        <v>59112.568966399995</v>
      </c>
      <c r="K21" s="56">
        <f>SUM(K16:K20)</f>
        <v>75090.696358017914</v>
      </c>
    </row>
    <row r="22" spans="1:11" ht="15" customHeight="1" x14ac:dyDescent="0.25">
      <c r="A22" s="118">
        <v>3</v>
      </c>
      <c r="B22" s="41"/>
      <c r="C22" s="41"/>
      <c r="D22" s="41"/>
      <c r="E22" s="123" t="s">
        <v>42</v>
      </c>
      <c r="F22" s="42"/>
      <c r="G22" s="42"/>
      <c r="H22" s="43"/>
      <c r="I22" s="43"/>
      <c r="J22" s="55"/>
      <c r="K22" s="55"/>
    </row>
    <row r="23" spans="1:11" ht="105" x14ac:dyDescent="0.25">
      <c r="A23" s="44" t="s">
        <v>41</v>
      </c>
      <c r="B23" s="45">
        <v>94996</v>
      </c>
      <c r="C23" s="45" t="s">
        <v>6</v>
      </c>
      <c r="D23" s="45" t="s">
        <v>5</v>
      </c>
      <c r="E23" s="62" t="s">
        <v>113</v>
      </c>
      <c r="F23" s="44" t="s">
        <v>27</v>
      </c>
      <c r="G23" s="89">
        <f>'[9]MEMORIAL QUANT. CBUQ'!I26</f>
        <v>28.560000000000002</v>
      </c>
      <c r="H23" s="46">
        <v>80.97</v>
      </c>
      <c r="I23" s="46">
        <f t="shared" ref="I23" si="4">IF(D23="S",($K$5/100)*H23,($K$4/100)*H23)+H23</f>
        <v>102.856191</v>
      </c>
      <c r="J23" s="56">
        <f>G23*H23</f>
        <v>2312.5032000000001</v>
      </c>
      <c r="K23" s="56">
        <f>G23*I23</f>
        <v>2937.57281496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6">
        <f>J23</f>
        <v>2312.5032000000001</v>
      </c>
      <c r="K24" s="56">
        <f>K23</f>
        <v>2937.57281496</v>
      </c>
    </row>
    <row r="25" spans="1:11" ht="21" customHeight="1" x14ac:dyDescent="0.25">
      <c r="A25" s="118">
        <v>4</v>
      </c>
      <c r="B25" s="123"/>
      <c r="C25" s="123"/>
      <c r="D25" s="123"/>
      <c r="E25" s="123" t="s">
        <v>40</v>
      </c>
      <c r="F25" s="42"/>
      <c r="G25" s="42"/>
      <c r="H25" s="43"/>
      <c r="I25" s="43"/>
      <c r="J25" s="55"/>
      <c r="K25" s="55"/>
    </row>
    <row r="26" spans="1:11" ht="75" x14ac:dyDescent="0.25">
      <c r="A26" s="44" t="s">
        <v>39</v>
      </c>
      <c r="B26" s="45">
        <v>72947</v>
      </c>
      <c r="C26" s="45" t="s">
        <v>6</v>
      </c>
      <c r="D26" s="45" t="s">
        <v>5</v>
      </c>
      <c r="E26" s="62" t="s">
        <v>147</v>
      </c>
      <c r="F26" s="44" t="s">
        <v>27</v>
      </c>
      <c r="G26" s="89">
        <f>SUM('[9]MEMORIAL QUANT. CBUQ'!G30:G31)</f>
        <v>150.54000000000002</v>
      </c>
      <c r="H26" s="46">
        <v>24.57</v>
      </c>
      <c r="I26" s="46">
        <f t="shared" ref="I26:I29" si="5">IF(D26="S",($K$5/100)*H26,($K$4/100)*H26)+H26</f>
        <v>31.211271</v>
      </c>
      <c r="J26" s="56">
        <f>G26*H26</f>
        <v>3698.7678000000005</v>
      </c>
      <c r="K26" s="56">
        <f>I26*G26</f>
        <v>4698.5447363400008</v>
      </c>
    </row>
    <row r="27" spans="1:11" ht="45" x14ac:dyDescent="0.25">
      <c r="A27" s="124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'[9]MEMORIAL QUANT. CBUQ'!G32</f>
        <v>41.999999999999993</v>
      </c>
      <c r="H27" s="46">
        <v>6.67</v>
      </c>
      <c r="I27" s="46">
        <f t="shared" si="5"/>
        <v>7.6051339999999996</v>
      </c>
      <c r="J27" s="56">
        <f>G27*H27</f>
        <v>280.13999999999993</v>
      </c>
      <c r="K27" s="56">
        <f>I27*G27</f>
        <v>319.41562799999991</v>
      </c>
    </row>
    <row r="28" spans="1:11" ht="30" x14ac:dyDescent="0.25">
      <c r="A28" s="44" t="s">
        <v>37</v>
      </c>
      <c r="B28" s="45">
        <v>34723</v>
      </c>
      <c r="C28" s="45" t="s">
        <v>6</v>
      </c>
      <c r="D28" s="45" t="s">
        <v>10</v>
      </c>
      <c r="E28" s="84" t="s">
        <v>36</v>
      </c>
      <c r="F28" s="44" t="s">
        <v>27</v>
      </c>
      <c r="G28" s="89">
        <f>SUM('[9]MEMORIAL QUANT. CBUQ'!G35:G38)</f>
        <v>1.175</v>
      </c>
      <c r="H28" s="46">
        <v>519.75</v>
      </c>
      <c r="I28" s="46">
        <f t="shared" si="5"/>
        <v>592.61895000000004</v>
      </c>
      <c r="J28" s="56">
        <f>G28*H28</f>
        <v>610.70625000000007</v>
      </c>
      <c r="K28" s="56">
        <f>I28*G28</f>
        <v>696.32726625000009</v>
      </c>
    </row>
    <row r="29" spans="1:11" ht="60" x14ac:dyDescent="0.25">
      <c r="A29" s="65" t="s">
        <v>132</v>
      </c>
      <c r="B29" s="45">
        <v>21013</v>
      </c>
      <c r="C29" s="67" t="s">
        <v>6</v>
      </c>
      <c r="D29" s="67" t="s">
        <v>10</v>
      </c>
      <c r="E29" s="92" t="s">
        <v>153</v>
      </c>
      <c r="F29" s="65" t="s">
        <v>3</v>
      </c>
      <c r="G29" s="89">
        <f>'[9]MEMORIAL QUANT. CBUQ'!G41</f>
        <v>22.4</v>
      </c>
      <c r="H29" s="46">
        <v>33.31</v>
      </c>
      <c r="I29" s="46">
        <f t="shared" si="5"/>
        <v>37.980062000000004</v>
      </c>
      <c r="J29" s="56">
        <f>G29*H29</f>
        <v>746.14400000000001</v>
      </c>
      <c r="K29" s="56">
        <f>G29*I29</f>
        <v>850.75338880000004</v>
      </c>
    </row>
    <row r="30" spans="1:11" ht="15.75" customHeight="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6">
        <f>SUM(J26:J29)</f>
        <v>5335.7580500000004</v>
      </c>
      <c r="K30" s="56">
        <f>SUM(K26:K29)</f>
        <v>6565.0410193900007</v>
      </c>
    </row>
    <row r="31" spans="1:11" x14ac:dyDescent="0.25">
      <c r="A31" s="118">
        <v>5</v>
      </c>
      <c r="B31" s="41"/>
      <c r="C31" s="41"/>
      <c r="D31" s="41"/>
      <c r="E31" s="123" t="s">
        <v>35</v>
      </c>
      <c r="F31" s="42"/>
      <c r="G31" s="42"/>
      <c r="H31" s="43"/>
      <c r="I31" s="43"/>
      <c r="J31" s="55"/>
      <c r="K31" s="55"/>
    </row>
    <row r="32" spans="1:11" ht="60" x14ac:dyDescent="0.25">
      <c r="A32" s="47" t="s">
        <v>34</v>
      </c>
      <c r="B32" s="45">
        <v>94265</v>
      </c>
      <c r="C32" s="45" t="s">
        <v>6</v>
      </c>
      <c r="D32" s="48" t="s">
        <v>5</v>
      </c>
      <c r="E32" s="84" t="s">
        <v>33</v>
      </c>
      <c r="F32" s="47" t="s">
        <v>3</v>
      </c>
      <c r="G32" s="26">
        <f>'[9]MEMORIAL QUANT. CBUQ'!K46</f>
        <v>592</v>
      </c>
      <c r="H32" s="49">
        <v>30.08</v>
      </c>
      <c r="I32" s="46">
        <f t="shared" ref="I32:I51" si="6">IF(D32="S",($K$5/100)*H32,($K$4/100)*H32)+H32</f>
        <v>38.210623999999996</v>
      </c>
      <c r="J32" s="57">
        <f t="shared" ref="J32:J51" si="7">G32*H32</f>
        <v>17807.36</v>
      </c>
      <c r="K32" s="56">
        <f t="shared" ref="K32:K51" si="8">I32*G32</f>
        <v>22620.689407999998</v>
      </c>
    </row>
    <row r="33" spans="1:11" ht="60" x14ac:dyDescent="0.25">
      <c r="A33" s="44" t="s">
        <v>32</v>
      </c>
      <c r="B33" s="45">
        <v>94281</v>
      </c>
      <c r="C33" s="45" t="s">
        <v>6</v>
      </c>
      <c r="D33" s="45" t="s">
        <v>5</v>
      </c>
      <c r="E33" s="84" t="s">
        <v>31</v>
      </c>
      <c r="F33" s="44" t="s">
        <v>3</v>
      </c>
      <c r="G33" s="89">
        <f>'[9]MEMORIAL QUANT. CBUQ'!K47</f>
        <v>592</v>
      </c>
      <c r="H33" s="46">
        <v>35.81</v>
      </c>
      <c r="I33" s="46">
        <f t="shared" si="6"/>
        <v>45.489443000000001</v>
      </c>
      <c r="J33" s="57">
        <f t="shared" si="7"/>
        <v>21199.52</v>
      </c>
      <c r="K33" s="56">
        <f t="shared" si="8"/>
        <v>26929.750255999999</v>
      </c>
    </row>
    <row r="34" spans="1:11" ht="165" x14ac:dyDescent="0.25">
      <c r="A34" s="124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44" t="s">
        <v>25</v>
      </c>
      <c r="G34" s="89">
        <f>'[9]MEMORIAL QUANT. CBUQ'!K48</f>
        <v>39.072000000000003</v>
      </c>
      <c r="H34" s="46">
        <v>11.38</v>
      </c>
      <c r="I34" s="46">
        <f t="shared" si="6"/>
        <v>14.456014000000001</v>
      </c>
      <c r="J34" s="57">
        <f t="shared" si="7"/>
        <v>444.63936000000007</v>
      </c>
      <c r="K34" s="56">
        <f t="shared" si="8"/>
        <v>564.82537900800014</v>
      </c>
    </row>
    <row r="35" spans="1:11" ht="60" x14ac:dyDescent="0.25">
      <c r="A35" s="44" t="s">
        <v>29</v>
      </c>
      <c r="B35" s="45">
        <v>94097</v>
      </c>
      <c r="C35" s="45" t="s">
        <v>6</v>
      </c>
      <c r="D35" s="45" t="s">
        <v>5</v>
      </c>
      <c r="E35" s="84" t="s">
        <v>28</v>
      </c>
      <c r="F35" s="44" t="s">
        <v>27</v>
      </c>
      <c r="G35" s="89">
        <f>'[9]MEMORIAL QUANT. CBUQ'!K49</f>
        <v>260.48</v>
      </c>
      <c r="H35" s="46">
        <v>4.1500000000000004</v>
      </c>
      <c r="I35" s="46">
        <f t="shared" si="6"/>
        <v>5.2717450000000001</v>
      </c>
      <c r="J35" s="57">
        <f t="shared" si="7"/>
        <v>1080.9920000000002</v>
      </c>
      <c r="K35" s="56">
        <f t="shared" si="8"/>
        <v>1373.1841376000002</v>
      </c>
    </row>
    <row r="36" spans="1:11" ht="45" x14ac:dyDescent="0.25">
      <c r="A36" s="65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124" t="s">
        <v>136</v>
      </c>
      <c r="G36" s="89">
        <f>'[9]MEMORIAL QUANT. CBUQ'!K50</f>
        <v>268.13160000000005</v>
      </c>
      <c r="H36" s="46">
        <v>1.74</v>
      </c>
      <c r="I36" s="46">
        <f t="shared" si="6"/>
        <v>2.2103220000000001</v>
      </c>
      <c r="J36" s="57">
        <f t="shared" si="7"/>
        <v>466.54898400000008</v>
      </c>
      <c r="K36" s="56">
        <f t="shared" si="8"/>
        <v>592.65717437520016</v>
      </c>
    </row>
    <row r="37" spans="1:11" ht="30" x14ac:dyDescent="0.25">
      <c r="A37" s="124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124" t="s">
        <v>3</v>
      </c>
      <c r="G37" s="89">
        <f>'[9]MEMORIAL QUANT. CBUQ'!K52</f>
        <v>0</v>
      </c>
      <c r="H37" s="46">
        <v>51.95</v>
      </c>
      <c r="I37" s="46">
        <f t="shared" si="6"/>
        <v>59.23339</v>
      </c>
      <c r="J37" s="57">
        <f t="shared" si="7"/>
        <v>0</v>
      </c>
      <c r="K37" s="56">
        <f t="shared" si="8"/>
        <v>0</v>
      </c>
    </row>
    <row r="38" spans="1:11" ht="165" x14ac:dyDescent="0.25">
      <c r="A38" s="124" t="s">
        <v>21</v>
      </c>
      <c r="B38" s="2">
        <v>90106</v>
      </c>
      <c r="C38" s="2" t="s">
        <v>6</v>
      </c>
      <c r="D38" s="2" t="s">
        <v>5</v>
      </c>
      <c r="E38" s="62" t="s">
        <v>152</v>
      </c>
      <c r="F38" s="124" t="s">
        <v>25</v>
      </c>
      <c r="G38" s="89">
        <f>'[9]MEMORIAL QUANT. CBUQ'!K53</f>
        <v>0</v>
      </c>
      <c r="H38" s="91">
        <v>9.73</v>
      </c>
      <c r="I38" s="46">
        <f t="shared" si="6"/>
        <v>12.360019000000001</v>
      </c>
      <c r="J38" s="57">
        <f t="shared" si="7"/>
        <v>0</v>
      </c>
      <c r="K38" s="56">
        <f t="shared" si="8"/>
        <v>0</v>
      </c>
    </row>
    <row r="39" spans="1:11" ht="60" x14ac:dyDescent="0.25">
      <c r="A39" s="124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124" t="s">
        <v>25</v>
      </c>
      <c r="G39" s="89">
        <f>'[9]MEMORIAL QUANT. CBUQ'!K54</f>
        <v>0</v>
      </c>
      <c r="H39" s="46">
        <v>4.1500000000000004</v>
      </c>
      <c r="I39" s="46">
        <f t="shared" si="6"/>
        <v>5.2717450000000001</v>
      </c>
      <c r="J39" s="57">
        <f t="shared" si="7"/>
        <v>0</v>
      </c>
      <c r="K39" s="56">
        <f t="shared" si="8"/>
        <v>0</v>
      </c>
    </row>
    <row r="40" spans="1:11" ht="90" x14ac:dyDescent="0.25">
      <c r="A40" s="124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124" t="s">
        <v>25</v>
      </c>
      <c r="G40" s="89">
        <f>'[9]MEMORIAL QUANT. CBUQ'!K55</f>
        <v>0</v>
      </c>
      <c r="H40" s="46">
        <v>18.149999999999999</v>
      </c>
      <c r="I40" s="46">
        <f t="shared" si="6"/>
        <v>23.055944999999998</v>
      </c>
      <c r="J40" s="57">
        <f t="shared" si="7"/>
        <v>0</v>
      </c>
      <c r="K40" s="56">
        <f t="shared" si="8"/>
        <v>0</v>
      </c>
    </row>
    <row r="41" spans="1:11" ht="90" x14ac:dyDescent="0.25">
      <c r="A41" s="124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124" t="s">
        <v>3</v>
      </c>
      <c r="G41" s="89">
        <f>'[9]MEMORIAL QUANT. CBUQ'!K56</f>
        <v>0</v>
      </c>
      <c r="H41" s="46">
        <v>35.08</v>
      </c>
      <c r="I41" s="46">
        <f t="shared" si="6"/>
        <v>44.562123999999997</v>
      </c>
      <c r="J41" s="57">
        <f t="shared" si="7"/>
        <v>0</v>
      </c>
      <c r="K41" s="56">
        <f t="shared" si="8"/>
        <v>0</v>
      </c>
    </row>
    <row r="42" spans="1:11" ht="45" x14ac:dyDescent="0.25">
      <c r="A42" s="124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3" t="s">
        <v>22</v>
      </c>
      <c r="G42" s="89">
        <f>'[9]MEMORIAL QUANT. CBUQ'!K57</f>
        <v>0</v>
      </c>
      <c r="H42" s="46">
        <v>1.74</v>
      </c>
      <c r="I42" s="46">
        <f t="shared" si="6"/>
        <v>2.2103220000000001</v>
      </c>
      <c r="J42" s="57">
        <f t="shared" si="7"/>
        <v>0</v>
      </c>
      <c r="K42" s="56">
        <f t="shared" si="8"/>
        <v>0</v>
      </c>
    </row>
    <row r="43" spans="1:11" ht="30" x14ac:dyDescent="0.25">
      <c r="A43" s="124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124" t="s">
        <v>3</v>
      </c>
      <c r="G43" s="89">
        <f>'[9]MEMORIAL QUANT. CBUQ'!K58</f>
        <v>0</v>
      </c>
      <c r="H43" s="46">
        <v>104.87</v>
      </c>
      <c r="I43" s="46">
        <f t="shared" si="6"/>
        <v>119.57277400000001</v>
      </c>
      <c r="J43" s="57">
        <f t="shared" si="7"/>
        <v>0</v>
      </c>
      <c r="K43" s="56">
        <f t="shared" si="8"/>
        <v>0</v>
      </c>
    </row>
    <row r="44" spans="1:11" ht="165" x14ac:dyDescent="0.25">
      <c r="A44" s="124" t="s">
        <v>7</v>
      </c>
      <c r="B44" s="2">
        <v>90106</v>
      </c>
      <c r="C44" s="2" t="s">
        <v>6</v>
      </c>
      <c r="D44" s="2" t="s">
        <v>5</v>
      </c>
      <c r="E44" s="63" t="s">
        <v>152</v>
      </c>
      <c r="F44" s="3" t="s">
        <v>25</v>
      </c>
      <c r="G44" s="89">
        <f>'[9]MEMORIAL QUANT. CBUQ'!K59</f>
        <v>0</v>
      </c>
      <c r="H44" s="91">
        <v>9.73</v>
      </c>
      <c r="I44" s="46">
        <f t="shared" si="6"/>
        <v>12.360019000000001</v>
      </c>
      <c r="J44" s="57">
        <f t="shared" si="7"/>
        <v>0</v>
      </c>
      <c r="K44" s="56">
        <f t="shared" si="8"/>
        <v>0</v>
      </c>
    </row>
    <row r="45" spans="1:11" ht="60" x14ac:dyDescent="0.25">
      <c r="A45" s="124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124" t="s">
        <v>25</v>
      </c>
      <c r="G45" s="89">
        <f>'[9]MEMORIAL QUANT. CBUQ'!K60</f>
        <v>0</v>
      </c>
      <c r="H45" s="46">
        <v>4.1500000000000004</v>
      </c>
      <c r="I45" s="46">
        <f t="shared" si="6"/>
        <v>5.2717450000000001</v>
      </c>
      <c r="J45" s="57">
        <f t="shared" si="7"/>
        <v>0</v>
      </c>
      <c r="K45" s="56">
        <f t="shared" si="8"/>
        <v>0</v>
      </c>
    </row>
    <row r="46" spans="1:11" ht="90" x14ac:dyDescent="0.25">
      <c r="A46" s="124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124" t="s">
        <v>25</v>
      </c>
      <c r="G46" s="89">
        <f>'[9]MEMORIAL QUANT. CBUQ'!K61</f>
        <v>0</v>
      </c>
      <c r="H46" s="46">
        <v>18.149999999999999</v>
      </c>
      <c r="I46" s="46">
        <f t="shared" si="6"/>
        <v>23.055944999999998</v>
      </c>
      <c r="J46" s="57">
        <f t="shared" si="7"/>
        <v>0</v>
      </c>
      <c r="K46" s="56">
        <f t="shared" si="8"/>
        <v>0</v>
      </c>
    </row>
    <row r="47" spans="1:11" ht="90" x14ac:dyDescent="0.25">
      <c r="A47" s="124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124" t="s">
        <v>3</v>
      </c>
      <c r="G47" s="89">
        <f>'[9]MEMORIAL QUANT. CBUQ'!K62</f>
        <v>0</v>
      </c>
      <c r="H47" s="46">
        <v>50.87</v>
      </c>
      <c r="I47" s="46">
        <f t="shared" si="6"/>
        <v>64.620160999999996</v>
      </c>
      <c r="J47" s="57">
        <f t="shared" si="7"/>
        <v>0</v>
      </c>
      <c r="K47" s="56">
        <f t="shared" si="8"/>
        <v>0</v>
      </c>
    </row>
    <row r="48" spans="1:11" ht="45" x14ac:dyDescent="0.25">
      <c r="A48" s="124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3" t="s">
        <v>22</v>
      </c>
      <c r="G48" s="89">
        <f>'[9]MEMORIAL QUANT. CBUQ'!K63</f>
        <v>0</v>
      </c>
      <c r="H48" s="46">
        <v>1.74</v>
      </c>
      <c r="I48" s="46">
        <f t="shared" si="6"/>
        <v>2.2103220000000001</v>
      </c>
      <c r="J48" s="57">
        <f t="shared" si="7"/>
        <v>0</v>
      </c>
      <c r="K48" s="56">
        <f t="shared" si="8"/>
        <v>0</v>
      </c>
    </row>
    <row r="49" spans="1:11" ht="75" x14ac:dyDescent="0.25">
      <c r="A49" s="124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124" t="s">
        <v>14</v>
      </c>
      <c r="G49" s="89">
        <f>'[9]MEMORIAL QUANT. CBUQ'!K64</f>
        <v>0</v>
      </c>
      <c r="H49" s="46">
        <v>647.98</v>
      </c>
      <c r="I49" s="46">
        <f t="shared" si="6"/>
        <v>823.12899400000003</v>
      </c>
      <c r="J49" s="57">
        <f t="shared" si="7"/>
        <v>0</v>
      </c>
      <c r="K49" s="56">
        <f t="shared" si="8"/>
        <v>0</v>
      </c>
    </row>
    <row r="50" spans="1:11" ht="75" x14ac:dyDescent="0.25">
      <c r="A50" s="124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124" t="s">
        <v>14</v>
      </c>
      <c r="G50" s="89">
        <f>'[9]MEMORIAL QUANT. CBUQ'!K65</f>
        <v>0</v>
      </c>
      <c r="H50" s="46">
        <v>319.32</v>
      </c>
      <c r="I50" s="46">
        <f t="shared" si="6"/>
        <v>405.63219600000002</v>
      </c>
      <c r="J50" s="57">
        <f t="shared" si="7"/>
        <v>0</v>
      </c>
      <c r="K50" s="56">
        <f t="shared" si="8"/>
        <v>0</v>
      </c>
    </row>
    <row r="51" spans="1:11" ht="60" x14ac:dyDescent="0.25">
      <c r="A51" s="124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124" t="s">
        <v>14</v>
      </c>
      <c r="G51" s="89">
        <f>'[9]MEMORIAL QUANT. CBUQ'!K66</f>
        <v>0</v>
      </c>
      <c r="H51" s="46">
        <v>431.62</v>
      </c>
      <c r="I51" s="46">
        <f t="shared" si="6"/>
        <v>492.13312400000001</v>
      </c>
      <c r="J51" s="57">
        <f t="shared" si="7"/>
        <v>0</v>
      </c>
      <c r="K51" s="56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6">
        <f>SUM(J32:J51)</f>
        <v>40999.060344000005</v>
      </c>
      <c r="K52" s="56">
        <f>SUM(K32:K51)</f>
        <v>52081.106354983196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15"/>
      <c r="J53" s="146">
        <f>J14+J21+J24+J30+J52</f>
        <v>113562.28886056002</v>
      </c>
      <c r="K53" s="147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15"/>
      <c r="J54" s="146">
        <f>K14+K21+K24+K30+K52</f>
        <v>144045.20310804437</v>
      </c>
      <c r="K54" s="147"/>
    </row>
  </sheetData>
  <sheetProtection algorithmName="SHA-512" hashValue="nHw0yo6ia+qp+Lmoni3YecgF857AxpmHteF4oDfs+z6YxBZ9hUA8T666nmZeYkXJaii9CAFivqz6r/rQyaFhJQ==" saltValue="9Kg/il7dCzzY9yQriWRhBQ==" spinCount="100000" sheet="1" objects="1" scenarios="1"/>
  <autoFilter ref="A8:K54"/>
  <mergeCells count="15">
    <mergeCell ref="A7:K7"/>
    <mergeCell ref="A1:J1"/>
    <mergeCell ref="A2:J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6"/>
  <sheetViews>
    <sheetView view="pageBreakPreview" zoomScale="85" zoomScaleNormal="100" zoomScaleSheetLayoutView="85" workbookViewId="0">
      <selection activeCell="A5" sqref="A5:L5"/>
    </sheetView>
  </sheetViews>
  <sheetFormatPr defaultRowHeight="15" x14ac:dyDescent="0.25"/>
  <cols>
    <col min="2" max="2" width="25.85546875" style="99" customWidth="1"/>
    <col min="3" max="3" width="13.5703125" customWidth="1"/>
    <col min="4" max="4" width="18.140625" customWidth="1"/>
    <col min="5" max="5" width="23" customWidth="1"/>
    <col min="6" max="6" width="14.140625" customWidth="1"/>
    <col min="7" max="8" width="12.85546875" customWidth="1"/>
    <col min="9" max="9" width="14" customWidth="1"/>
    <col min="10" max="10" width="17.42578125" customWidth="1"/>
    <col min="16" max="16" width="10" bestFit="1" customWidth="1"/>
  </cols>
  <sheetData>
    <row r="1" spans="1:13" ht="18.75" x14ac:dyDescent="0.25">
      <c r="A1" s="171" t="s">
        <v>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2"/>
    </row>
    <row r="2" spans="1:13" ht="18.75" x14ac:dyDescent="0.25">
      <c r="A2" s="144" t="s">
        <v>166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1:13" ht="18.75" x14ac:dyDescent="0.25">
      <c r="A3" s="144" t="s">
        <v>169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1:13" x14ac:dyDescent="0.25">
      <c r="A4" s="13"/>
      <c r="B4" s="98"/>
      <c r="C4" s="13"/>
      <c r="D4" s="13"/>
      <c r="E4" s="13"/>
      <c r="F4" s="13"/>
      <c r="G4" s="13"/>
      <c r="H4" s="13"/>
      <c r="I4" s="13"/>
      <c r="J4" s="13"/>
      <c r="K4" s="13"/>
      <c r="L4" s="68"/>
    </row>
    <row r="5" spans="1:13" ht="18.75" x14ac:dyDescent="0.25">
      <c r="A5" s="173" t="str">
        <f>'[9]CBUQ NÃO DESONERADA'!A7:K7</f>
        <v>RUA C (Trecho: Entre Tv. 5 e coordenada 1°32'6.67"S e 47°6'6.43"O)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4"/>
    </row>
    <row r="6" spans="1:13" x14ac:dyDescent="0.25">
      <c r="A6" s="118" t="s">
        <v>93</v>
      </c>
      <c r="B6" s="182" t="s">
        <v>55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24"/>
    </row>
    <row r="7" spans="1:13" ht="45" x14ac:dyDescent="0.25">
      <c r="A7" s="183" t="s">
        <v>65</v>
      </c>
      <c r="B7" s="184" t="s">
        <v>61</v>
      </c>
      <c r="C7" s="125" t="s">
        <v>85</v>
      </c>
      <c r="D7" s="125" t="s">
        <v>84</v>
      </c>
      <c r="E7" s="120" t="s">
        <v>90</v>
      </c>
      <c r="F7" s="119" t="s">
        <v>101</v>
      </c>
      <c r="G7" s="120" t="s">
        <v>80</v>
      </c>
      <c r="H7" s="120" t="s">
        <v>81</v>
      </c>
      <c r="I7" s="169" t="s">
        <v>78</v>
      </c>
      <c r="J7" s="160" t="s">
        <v>71</v>
      </c>
      <c r="K7" s="161"/>
      <c r="L7" s="162"/>
      <c r="M7" s="23"/>
    </row>
    <row r="8" spans="1:13" x14ac:dyDescent="0.25">
      <c r="A8" s="183"/>
      <c r="B8" s="184"/>
      <c r="C8" s="120" t="s">
        <v>77</v>
      </c>
      <c r="D8" s="120" t="s">
        <v>77</v>
      </c>
      <c r="E8" s="120" t="s">
        <v>77</v>
      </c>
      <c r="F8" s="120" t="s">
        <v>102</v>
      </c>
      <c r="G8" s="120" t="s">
        <v>74</v>
      </c>
      <c r="H8" s="120" t="s">
        <v>89</v>
      </c>
      <c r="I8" s="169"/>
      <c r="J8" s="163"/>
      <c r="K8" s="164"/>
      <c r="L8" s="165"/>
      <c r="M8" s="23"/>
    </row>
    <row r="9" spans="1:13" ht="45.75" customHeight="1" x14ac:dyDescent="0.25">
      <c r="A9" s="124" t="s">
        <v>54</v>
      </c>
      <c r="B9" s="62" t="s">
        <v>53</v>
      </c>
      <c r="C9" s="87">
        <v>5.88</v>
      </c>
      <c r="D9" s="87">
        <v>296</v>
      </c>
      <c r="E9" s="89"/>
      <c r="F9" s="89"/>
      <c r="G9" s="89"/>
      <c r="H9" s="89"/>
      <c r="I9" s="89">
        <f>C9*D9</f>
        <v>1740.48</v>
      </c>
      <c r="J9" s="166" t="s">
        <v>27</v>
      </c>
      <c r="K9" s="167"/>
      <c r="L9" s="168"/>
      <c r="M9" s="23"/>
    </row>
    <row r="10" spans="1:13" ht="97.5" customHeight="1" x14ac:dyDescent="0.25">
      <c r="A10" s="124" t="s">
        <v>52</v>
      </c>
      <c r="B10" s="62" t="s">
        <v>51</v>
      </c>
      <c r="C10" s="121">
        <f>C9</f>
        <v>5.88</v>
      </c>
      <c r="D10" s="121">
        <f>D9</f>
        <v>296</v>
      </c>
      <c r="E10" s="87">
        <v>0.15</v>
      </c>
      <c r="F10" s="89"/>
      <c r="G10" s="89"/>
      <c r="H10" s="89"/>
      <c r="I10" s="89">
        <f>C10*D10*E10</f>
        <v>261.072</v>
      </c>
      <c r="J10" s="166" t="s">
        <v>25</v>
      </c>
      <c r="K10" s="167"/>
      <c r="L10" s="168"/>
      <c r="M10" s="23"/>
    </row>
    <row r="11" spans="1:13" ht="100.5" customHeight="1" x14ac:dyDescent="0.25">
      <c r="A11" s="124" t="s">
        <v>95</v>
      </c>
      <c r="B11" s="62" t="s">
        <v>98</v>
      </c>
      <c r="C11" s="121">
        <f>C9</f>
        <v>5.88</v>
      </c>
      <c r="D11" s="121">
        <f>D9</f>
        <v>296</v>
      </c>
      <c r="E11" s="121">
        <f>+E10</f>
        <v>0.15</v>
      </c>
      <c r="F11" s="89"/>
      <c r="G11" s="89"/>
      <c r="H11" s="89"/>
      <c r="I11" s="89">
        <f>C11*D11*E11</f>
        <v>261.072</v>
      </c>
      <c r="J11" s="166" t="s">
        <v>25</v>
      </c>
      <c r="K11" s="167"/>
      <c r="L11" s="168"/>
      <c r="M11" s="23"/>
    </row>
    <row r="12" spans="1:13" ht="78.75" customHeight="1" x14ac:dyDescent="0.25">
      <c r="A12" s="124" t="s">
        <v>96</v>
      </c>
      <c r="B12" s="63" t="s">
        <v>107</v>
      </c>
      <c r="C12" s="89"/>
      <c r="D12" s="89"/>
      <c r="E12" s="89"/>
      <c r="F12" s="89">
        <v>1.6</v>
      </c>
      <c r="G12" s="89">
        <f>I11*F12</f>
        <v>417.71520000000004</v>
      </c>
      <c r="H12" s="87">
        <v>2.76</v>
      </c>
      <c r="I12" s="89">
        <f>G12*H12</f>
        <v>1152.8939520000001</v>
      </c>
      <c r="J12" s="166" t="s">
        <v>108</v>
      </c>
      <c r="K12" s="167"/>
      <c r="L12" s="168"/>
      <c r="M12" s="23"/>
    </row>
    <row r="13" spans="1:13" x14ac:dyDescent="0.25">
      <c r="A13" s="118" t="s">
        <v>92</v>
      </c>
      <c r="B13" s="179" t="s">
        <v>91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1"/>
      <c r="M13" s="21"/>
    </row>
    <row r="14" spans="1:13" x14ac:dyDescent="0.25">
      <c r="A14" s="175" t="s">
        <v>65</v>
      </c>
      <c r="B14" s="177" t="s">
        <v>61</v>
      </c>
      <c r="C14" s="125" t="s">
        <v>85</v>
      </c>
      <c r="D14" s="125" t="s">
        <v>84</v>
      </c>
      <c r="E14" s="125" t="s">
        <v>90</v>
      </c>
      <c r="F14" s="125" t="s">
        <v>80</v>
      </c>
      <c r="G14" s="125" t="s">
        <v>81</v>
      </c>
      <c r="H14" s="175" t="s">
        <v>78</v>
      </c>
      <c r="I14" s="185" t="s">
        <v>71</v>
      </c>
      <c r="J14" s="186"/>
      <c r="K14" s="186"/>
      <c r="L14" s="187"/>
      <c r="M14" s="22"/>
    </row>
    <row r="15" spans="1:13" x14ac:dyDescent="0.25">
      <c r="A15" s="176"/>
      <c r="B15" s="178"/>
      <c r="C15" s="125" t="s">
        <v>77</v>
      </c>
      <c r="D15" s="125" t="s">
        <v>77</v>
      </c>
      <c r="E15" s="125" t="s">
        <v>77</v>
      </c>
      <c r="F15" s="125" t="s">
        <v>74</v>
      </c>
      <c r="G15" s="125" t="s">
        <v>89</v>
      </c>
      <c r="H15" s="176"/>
      <c r="I15" s="188"/>
      <c r="J15" s="189"/>
      <c r="K15" s="189"/>
      <c r="L15" s="190"/>
      <c r="M15" s="21"/>
    </row>
    <row r="16" spans="1:13" ht="30" x14ac:dyDescent="0.25">
      <c r="A16" s="124" t="s">
        <v>49</v>
      </c>
      <c r="B16" s="63" t="s">
        <v>100</v>
      </c>
      <c r="C16" s="121">
        <f>+C9-(2*(C46+C47))</f>
        <v>5</v>
      </c>
      <c r="D16" s="121">
        <f>+D9</f>
        <v>296</v>
      </c>
      <c r="E16" s="89"/>
      <c r="F16" s="89"/>
      <c r="G16" s="89"/>
      <c r="H16" s="89">
        <f>C16*D16</f>
        <v>1480</v>
      </c>
      <c r="I16" s="166" t="s">
        <v>27</v>
      </c>
      <c r="J16" s="167"/>
      <c r="K16" s="167"/>
      <c r="L16" s="168"/>
      <c r="M16" s="21"/>
    </row>
    <row r="17" spans="1:14" ht="90" x14ac:dyDescent="0.25">
      <c r="A17" s="124" t="s">
        <v>48</v>
      </c>
      <c r="B17" s="63" t="s">
        <v>103</v>
      </c>
      <c r="C17" s="89"/>
      <c r="D17" s="89"/>
      <c r="E17" s="89"/>
      <c r="F17" s="89">
        <f>(0.0012)*H16</f>
        <v>1.7759999999999998</v>
      </c>
      <c r="G17" s="87">
        <v>72</v>
      </c>
      <c r="H17" s="89">
        <f>F17*G17</f>
        <v>127.87199999999999</v>
      </c>
      <c r="I17" s="166" t="s">
        <v>99</v>
      </c>
      <c r="J17" s="167"/>
      <c r="K17" s="167"/>
      <c r="L17" s="168"/>
    </row>
    <row r="18" spans="1:14" ht="75" x14ac:dyDescent="0.25">
      <c r="A18" s="124" t="s">
        <v>47</v>
      </c>
      <c r="B18" s="62" t="s">
        <v>46</v>
      </c>
      <c r="C18" s="121">
        <f>C16</f>
        <v>5</v>
      </c>
      <c r="D18" s="121">
        <f>D16</f>
        <v>296</v>
      </c>
      <c r="E18" s="89">
        <v>0.05</v>
      </c>
      <c r="F18" s="89"/>
      <c r="G18" s="89"/>
      <c r="H18" s="89">
        <f>C18*D18*E18</f>
        <v>74</v>
      </c>
      <c r="I18" s="166" t="s">
        <v>25</v>
      </c>
      <c r="J18" s="167"/>
      <c r="K18" s="167"/>
      <c r="L18" s="168"/>
      <c r="N18" s="20"/>
    </row>
    <row r="19" spans="1:14" ht="60" x14ac:dyDescent="0.25">
      <c r="A19" s="124" t="s">
        <v>45</v>
      </c>
      <c r="B19" s="63" t="s">
        <v>44</v>
      </c>
      <c r="C19" s="89"/>
      <c r="D19" s="89"/>
      <c r="E19" s="89"/>
      <c r="F19" s="89">
        <f>H18</f>
        <v>74</v>
      </c>
      <c r="G19" s="87">
        <f>G17</f>
        <v>72</v>
      </c>
      <c r="H19" s="89">
        <f>F19*G19</f>
        <v>5328</v>
      </c>
      <c r="I19" s="166" t="s">
        <v>110</v>
      </c>
      <c r="J19" s="167"/>
      <c r="K19" s="167"/>
      <c r="L19" s="168"/>
    </row>
    <row r="20" spans="1:14" x14ac:dyDescent="0.25">
      <c r="A20" s="195" t="s">
        <v>65</v>
      </c>
      <c r="B20" s="205" t="s">
        <v>61</v>
      </c>
      <c r="C20" s="120" t="s">
        <v>85</v>
      </c>
      <c r="D20" s="120" t="s">
        <v>112</v>
      </c>
      <c r="E20" s="120" t="s">
        <v>90</v>
      </c>
      <c r="F20" s="120" t="s">
        <v>82</v>
      </c>
      <c r="G20" s="207" t="s">
        <v>78</v>
      </c>
      <c r="H20" s="208"/>
      <c r="I20" s="160" t="s">
        <v>71</v>
      </c>
      <c r="J20" s="161"/>
      <c r="K20" s="161"/>
      <c r="L20" s="162"/>
    </row>
    <row r="21" spans="1:14" x14ac:dyDescent="0.25">
      <c r="A21" s="196"/>
      <c r="B21" s="206"/>
      <c r="C21" s="120" t="s">
        <v>77</v>
      </c>
      <c r="D21" s="120" t="s">
        <v>77</v>
      </c>
      <c r="E21" s="120" t="s">
        <v>77</v>
      </c>
      <c r="F21" s="120" t="s">
        <v>71</v>
      </c>
      <c r="G21" s="209"/>
      <c r="H21" s="210"/>
      <c r="I21" s="163"/>
      <c r="J21" s="164"/>
      <c r="K21" s="164"/>
      <c r="L21" s="165"/>
    </row>
    <row r="22" spans="1:14" ht="89.25" customHeight="1" x14ac:dyDescent="0.25">
      <c r="A22" s="124" t="s">
        <v>43</v>
      </c>
      <c r="B22" s="62" t="s">
        <v>111</v>
      </c>
      <c r="C22" s="89">
        <f>C9</f>
        <v>5.88</v>
      </c>
      <c r="D22" s="121">
        <v>0.3</v>
      </c>
      <c r="E22" s="89">
        <v>0.12</v>
      </c>
      <c r="F22" s="87">
        <v>2</v>
      </c>
      <c r="G22" s="211">
        <f>C22*D22*E22*F22</f>
        <v>0.42336000000000001</v>
      </c>
      <c r="H22" s="212"/>
      <c r="I22" s="166" t="s">
        <v>25</v>
      </c>
      <c r="J22" s="167"/>
      <c r="K22" s="167"/>
      <c r="L22" s="168"/>
    </row>
    <row r="23" spans="1:14" x14ac:dyDescent="0.25">
      <c r="A23" s="118" t="s">
        <v>88</v>
      </c>
      <c r="B23" s="158" t="s">
        <v>42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</row>
    <row r="24" spans="1:14" x14ac:dyDescent="0.25">
      <c r="A24" s="191" t="s">
        <v>65</v>
      </c>
      <c r="B24" s="192" t="s">
        <v>61</v>
      </c>
      <c r="C24" s="169" t="s">
        <v>114</v>
      </c>
      <c r="D24" s="169"/>
      <c r="E24" s="169" t="s">
        <v>115</v>
      </c>
      <c r="F24" s="169"/>
      <c r="G24" s="120" t="s">
        <v>112</v>
      </c>
      <c r="H24" s="120" t="s">
        <v>82</v>
      </c>
      <c r="I24" s="169" t="s">
        <v>78</v>
      </c>
      <c r="J24" s="160" t="s">
        <v>71</v>
      </c>
      <c r="K24" s="161"/>
      <c r="L24" s="162"/>
    </row>
    <row r="25" spans="1:14" x14ac:dyDescent="0.25">
      <c r="A25" s="191"/>
      <c r="B25" s="192"/>
      <c r="C25" s="169" t="s">
        <v>77</v>
      </c>
      <c r="D25" s="169"/>
      <c r="E25" s="169" t="s">
        <v>77</v>
      </c>
      <c r="F25" s="169"/>
      <c r="G25" s="120" t="s">
        <v>77</v>
      </c>
      <c r="H25" s="120" t="s">
        <v>71</v>
      </c>
      <c r="I25" s="169"/>
      <c r="J25" s="163"/>
      <c r="K25" s="164"/>
      <c r="L25" s="165"/>
    </row>
    <row r="26" spans="1:14" ht="125.25" customHeight="1" x14ac:dyDescent="0.25">
      <c r="A26" s="64" t="s">
        <v>41</v>
      </c>
      <c r="B26" s="62" t="s">
        <v>113</v>
      </c>
      <c r="C26" s="170">
        <v>2.2000000000000002</v>
      </c>
      <c r="D26" s="170"/>
      <c r="E26" s="170">
        <v>1.2</v>
      </c>
      <c r="F26" s="170"/>
      <c r="G26" s="121">
        <v>1.2</v>
      </c>
      <c r="H26" s="87">
        <v>14</v>
      </c>
      <c r="I26" s="27">
        <f>(((C26+E26)*G26)/2)*H26</f>
        <v>28.560000000000002</v>
      </c>
      <c r="J26" s="166" t="s">
        <v>27</v>
      </c>
      <c r="K26" s="167"/>
      <c r="L26" s="168"/>
    </row>
    <row r="27" spans="1:14" x14ac:dyDescent="0.25">
      <c r="A27" s="118" t="s">
        <v>87</v>
      </c>
      <c r="B27" s="158" t="s">
        <v>40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</row>
    <row r="28" spans="1:14" x14ac:dyDescent="0.25">
      <c r="A28" s="191" t="s">
        <v>65</v>
      </c>
      <c r="B28" s="192" t="s">
        <v>61</v>
      </c>
      <c r="C28" s="120" t="s">
        <v>85</v>
      </c>
      <c r="D28" s="120" t="s">
        <v>84</v>
      </c>
      <c r="E28" s="120" t="s">
        <v>119</v>
      </c>
      <c r="F28" s="120" t="s">
        <v>82</v>
      </c>
      <c r="G28" s="169" t="s">
        <v>78</v>
      </c>
      <c r="H28" s="160" t="s">
        <v>71</v>
      </c>
      <c r="I28" s="161"/>
      <c r="J28" s="161"/>
      <c r="K28" s="161"/>
      <c r="L28" s="162"/>
    </row>
    <row r="29" spans="1:14" x14ac:dyDescent="0.25">
      <c r="A29" s="191"/>
      <c r="B29" s="192"/>
      <c r="C29" s="120" t="s">
        <v>77</v>
      </c>
      <c r="D29" s="120" t="s">
        <v>77</v>
      </c>
      <c r="E29" s="120" t="s">
        <v>76</v>
      </c>
      <c r="F29" s="120" t="s">
        <v>76</v>
      </c>
      <c r="G29" s="169"/>
      <c r="H29" s="163"/>
      <c r="I29" s="164"/>
      <c r="J29" s="164"/>
      <c r="K29" s="164"/>
      <c r="L29" s="165"/>
    </row>
    <row r="30" spans="1:14" ht="90" x14ac:dyDescent="0.25">
      <c r="A30" s="5" t="s">
        <v>116</v>
      </c>
      <c r="B30" s="62" t="s">
        <v>118</v>
      </c>
      <c r="C30" s="94">
        <v>0.1</v>
      </c>
      <c r="D30" s="94">
        <f>D9</f>
        <v>296</v>
      </c>
      <c r="E30" s="94" t="s">
        <v>120</v>
      </c>
      <c r="F30" s="86">
        <v>3</v>
      </c>
      <c r="G30" s="94">
        <f>C30*D30*F30</f>
        <v>88.800000000000011</v>
      </c>
      <c r="H30" s="213" t="s">
        <v>27</v>
      </c>
      <c r="I30" s="214"/>
      <c r="J30" s="214"/>
      <c r="K30" s="214"/>
      <c r="L30" s="215"/>
    </row>
    <row r="31" spans="1:14" ht="75" x14ac:dyDescent="0.25">
      <c r="A31" s="124" t="s">
        <v>117</v>
      </c>
      <c r="B31" s="62" t="s">
        <v>121</v>
      </c>
      <c r="C31" s="121">
        <v>0.4</v>
      </c>
      <c r="D31" s="121">
        <v>3</v>
      </c>
      <c r="E31" s="121">
        <f>C9/(2*C31)</f>
        <v>7.35</v>
      </c>
      <c r="F31" s="121">
        <f>ROUNDUP(H26/2,0)</f>
        <v>7</v>
      </c>
      <c r="G31" s="89">
        <f>C31*D31*E31*F31</f>
        <v>61.74</v>
      </c>
      <c r="H31" s="166" t="s">
        <v>27</v>
      </c>
      <c r="I31" s="167"/>
      <c r="J31" s="167"/>
      <c r="K31" s="167"/>
      <c r="L31" s="168"/>
    </row>
    <row r="32" spans="1:14" ht="45" x14ac:dyDescent="0.25">
      <c r="A32" s="124" t="s">
        <v>38</v>
      </c>
      <c r="B32" s="93" t="s">
        <v>122</v>
      </c>
      <c r="C32" s="121">
        <v>0.4</v>
      </c>
      <c r="D32" s="121">
        <f>+E26</f>
        <v>1.2</v>
      </c>
      <c r="E32" s="121" t="s">
        <v>120</v>
      </c>
      <c r="F32" s="121">
        <f>H26</f>
        <v>14</v>
      </c>
      <c r="G32" s="89">
        <f>(D32/C32)*F32</f>
        <v>41.999999999999993</v>
      </c>
      <c r="H32" s="166" t="s">
        <v>27</v>
      </c>
      <c r="I32" s="167"/>
      <c r="J32" s="167"/>
      <c r="K32" s="167"/>
      <c r="L32" s="168"/>
    </row>
    <row r="33" spans="1:15" x14ac:dyDescent="0.25">
      <c r="A33" s="195" t="s">
        <v>37</v>
      </c>
      <c r="B33" s="199" t="s">
        <v>61</v>
      </c>
      <c r="C33" s="197" t="s">
        <v>123</v>
      </c>
      <c r="D33" s="197"/>
      <c r="E33" s="198" t="s">
        <v>82</v>
      </c>
      <c r="F33" s="198"/>
      <c r="G33" s="195" t="s">
        <v>78</v>
      </c>
      <c r="H33" s="160" t="s">
        <v>71</v>
      </c>
      <c r="I33" s="161"/>
      <c r="J33" s="161"/>
      <c r="K33" s="161"/>
      <c r="L33" s="162"/>
    </row>
    <row r="34" spans="1:15" x14ac:dyDescent="0.25">
      <c r="A34" s="196"/>
      <c r="B34" s="200"/>
      <c r="C34" s="201" t="s">
        <v>27</v>
      </c>
      <c r="D34" s="202"/>
      <c r="E34" s="203" t="s">
        <v>76</v>
      </c>
      <c r="F34" s="204"/>
      <c r="G34" s="196"/>
      <c r="H34" s="163"/>
      <c r="I34" s="164"/>
      <c r="J34" s="164"/>
      <c r="K34" s="164"/>
      <c r="L34" s="165"/>
    </row>
    <row r="35" spans="1:15" ht="75" x14ac:dyDescent="0.25">
      <c r="A35" s="124" t="s">
        <v>124</v>
      </c>
      <c r="B35" s="62" t="s">
        <v>127</v>
      </c>
      <c r="C35" s="216">
        <v>0.3</v>
      </c>
      <c r="D35" s="217"/>
      <c r="E35" s="193">
        <v>1</v>
      </c>
      <c r="F35" s="194"/>
      <c r="G35" s="89">
        <f>+C35*E35</f>
        <v>0.3</v>
      </c>
      <c r="H35" s="166" t="s">
        <v>27</v>
      </c>
      <c r="I35" s="167"/>
      <c r="J35" s="167"/>
      <c r="K35" s="167"/>
      <c r="L35" s="168"/>
    </row>
    <row r="36" spans="1:15" ht="60" x14ac:dyDescent="0.25">
      <c r="A36" s="124" t="s">
        <v>125</v>
      </c>
      <c r="B36" s="62" t="s">
        <v>128</v>
      </c>
      <c r="C36" s="216">
        <v>0.13</v>
      </c>
      <c r="D36" s="217"/>
      <c r="E36" s="193"/>
      <c r="F36" s="194"/>
      <c r="G36" s="89">
        <f t="shared" ref="G36:G38" si="0">+C36*E36</f>
        <v>0</v>
      </c>
      <c r="H36" s="166" t="s">
        <v>27</v>
      </c>
      <c r="I36" s="167"/>
      <c r="J36" s="167"/>
      <c r="K36" s="167"/>
      <c r="L36" s="168"/>
    </row>
    <row r="37" spans="1:15" ht="75" x14ac:dyDescent="0.25">
      <c r="A37" s="124" t="s">
        <v>126</v>
      </c>
      <c r="B37" s="62" t="s">
        <v>129</v>
      </c>
      <c r="C37" s="216">
        <v>0.2</v>
      </c>
      <c r="D37" s="217"/>
      <c r="E37" s="193"/>
      <c r="F37" s="194"/>
      <c r="G37" s="89">
        <f t="shared" si="0"/>
        <v>0</v>
      </c>
      <c r="H37" s="166" t="s">
        <v>27</v>
      </c>
      <c r="I37" s="167"/>
      <c r="J37" s="167"/>
      <c r="K37" s="167"/>
      <c r="L37" s="168"/>
    </row>
    <row r="38" spans="1:15" ht="75" x14ac:dyDescent="0.25">
      <c r="A38" s="124" t="s">
        <v>131</v>
      </c>
      <c r="B38" s="62" t="s">
        <v>130</v>
      </c>
      <c r="C38" s="216">
        <v>0.125</v>
      </c>
      <c r="D38" s="217"/>
      <c r="E38" s="193">
        <f>F31</f>
        <v>7</v>
      </c>
      <c r="F38" s="194"/>
      <c r="G38" s="89">
        <f t="shared" si="0"/>
        <v>0.875</v>
      </c>
      <c r="H38" s="166" t="s">
        <v>27</v>
      </c>
      <c r="I38" s="167"/>
      <c r="J38" s="167"/>
      <c r="K38" s="167"/>
      <c r="L38" s="168"/>
    </row>
    <row r="39" spans="1:15" x14ac:dyDescent="0.25">
      <c r="A39" s="195" t="s">
        <v>132</v>
      </c>
      <c r="B39" s="199" t="s">
        <v>61</v>
      </c>
      <c r="C39" s="201" t="s">
        <v>112</v>
      </c>
      <c r="D39" s="202"/>
      <c r="E39" s="203" t="s">
        <v>82</v>
      </c>
      <c r="F39" s="204"/>
      <c r="G39" s="195" t="s">
        <v>78</v>
      </c>
      <c r="H39" s="160" t="s">
        <v>71</v>
      </c>
      <c r="I39" s="161"/>
      <c r="J39" s="161"/>
      <c r="K39" s="161"/>
      <c r="L39" s="162"/>
    </row>
    <row r="40" spans="1:15" x14ac:dyDescent="0.25">
      <c r="A40" s="196"/>
      <c r="B40" s="200"/>
      <c r="C40" s="201" t="s">
        <v>77</v>
      </c>
      <c r="D40" s="202"/>
      <c r="E40" s="203" t="s">
        <v>71</v>
      </c>
      <c r="F40" s="204"/>
      <c r="G40" s="196"/>
      <c r="H40" s="163"/>
      <c r="I40" s="164"/>
      <c r="J40" s="164"/>
      <c r="K40" s="164"/>
      <c r="L40" s="165"/>
    </row>
    <row r="41" spans="1:15" ht="60" x14ac:dyDescent="0.25">
      <c r="A41" s="124" t="s">
        <v>133</v>
      </c>
      <c r="B41" s="92" t="s">
        <v>153</v>
      </c>
      <c r="C41" s="216">
        <v>2.8</v>
      </c>
      <c r="D41" s="217"/>
      <c r="E41" s="216">
        <f>SUM(E35:F38)</f>
        <v>8</v>
      </c>
      <c r="F41" s="217"/>
      <c r="G41" s="89">
        <f>C41*E41</f>
        <v>22.4</v>
      </c>
      <c r="H41" s="166" t="s">
        <v>3</v>
      </c>
      <c r="I41" s="167"/>
      <c r="J41" s="167"/>
      <c r="K41" s="167"/>
      <c r="L41" s="168"/>
    </row>
    <row r="42" spans="1:15" x14ac:dyDescent="0.25">
      <c r="A42" s="118" t="s">
        <v>86</v>
      </c>
      <c r="B42" s="158" t="s">
        <v>35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O42" s="11"/>
    </row>
    <row r="43" spans="1:15" ht="30" x14ac:dyDescent="0.25">
      <c r="A43" s="191" t="s">
        <v>65</v>
      </c>
      <c r="B43" s="192" t="s">
        <v>61</v>
      </c>
      <c r="C43" s="120" t="s">
        <v>85</v>
      </c>
      <c r="D43" s="120" t="s">
        <v>84</v>
      </c>
      <c r="E43" s="120" t="s">
        <v>83</v>
      </c>
      <c r="F43" s="120" t="s">
        <v>82</v>
      </c>
      <c r="G43" s="120" t="s">
        <v>81</v>
      </c>
      <c r="H43" s="119" t="s">
        <v>80</v>
      </c>
      <c r="I43" s="119" t="s">
        <v>79</v>
      </c>
      <c r="J43" s="159" t="s">
        <v>104</v>
      </c>
      <c r="K43" s="169" t="s">
        <v>78</v>
      </c>
      <c r="L43" s="169" t="s">
        <v>71</v>
      </c>
      <c r="M43" s="19"/>
    </row>
    <row r="44" spans="1:15" x14ac:dyDescent="0.25">
      <c r="A44" s="191"/>
      <c r="B44" s="192"/>
      <c r="C44" s="120" t="s">
        <v>77</v>
      </c>
      <c r="D44" s="120" t="s">
        <v>77</v>
      </c>
      <c r="E44" s="120" t="s">
        <v>77</v>
      </c>
      <c r="F44" s="120" t="s">
        <v>76</v>
      </c>
      <c r="G44" s="120" t="s">
        <v>75</v>
      </c>
      <c r="H44" s="120" t="s">
        <v>74</v>
      </c>
      <c r="I44" s="120" t="s">
        <v>73</v>
      </c>
      <c r="J44" s="159"/>
      <c r="K44" s="169"/>
      <c r="L44" s="169"/>
    </row>
    <row r="45" spans="1:15" x14ac:dyDescent="0.25">
      <c r="A45" s="218" t="s">
        <v>134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20"/>
    </row>
    <row r="46" spans="1:15" ht="60" x14ac:dyDescent="0.25">
      <c r="A46" s="64" t="s">
        <v>34</v>
      </c>
      <c r="B46" s="62" t="s">
        <v>33</v>
      </c>
      <c r="C46" s="89">
        <v>0.14000000000000001</v>
      </c>
      <c r="D46" s="87">
        <f>2*D9</f>
        <v>592</v>
      </c>
      <c r="E46" s="89" t="s">
        <v>120</v>
      </c>
      <c r="F46" s="89" t="s">
        <v>120</v>
      </c>
      <c r="G46" s="89" t="s">
        <v>120</v>
      </c>
      <c r="H46" s="89" t="s">
        <v>120</v>
      </c>
      <c r="I46" s="96" t="s">
        <v>120</v>
      </c>
      <c r="J46" s="96" t="s">
        <v>120</v>
      </c>
      <c r="K46" s="89">
        <f>D46</f>
        <v>592</v>
      </c>
      <c r="L46" s="124" t="s">
        <v>3</v>
      </c>
    </row>
    <row r="47" spans="1:15" ht="60" x14ac:dyDescent="0.25">
      <c r="A47" s="64" t="s">
        <v>32</v>
      </c>
      <c r="B47" s="62" t="s">
        <v>31</v>
      </c>
      <c r="C47" s="89">
        <v>0.3</v>
      </c>
      <c r="D47" s="87">
        <f>D46</f>
        <v>592</v>
      </c>
      <c r="E47" s="89" t="s">
        <v>120</v>
      </c>
      <c r="F47" s="89" t="s">
        <v>120</v>
      </c>
      <c r="G47" s="89" t="s">
        <v>120</v>
      </c>
      <c r="H47" s="89" t="s">
        <v>120</v>
      </c>
      <c r="I47" s="89" t="s">
        <v>120</v>
      </c>
      <c r="J47" s="89" t="s">
        <v>120</v>
      </c>
      <c r="K47" s="89">
        <f>D47</f>
        <v>592</v>
      </c>
      <c r="L47" s="124" t="s">
        <v>3</v>
      </c>
    </row>
    <row r="48" spans="1:15" ht="195" x14ac:dyDescent="0.25">
      <c r="A48" s="64" t="s">
        <v>30</v>
      </c>
      <c r="B48" s="62" t="s">
        <v>151</v>
      </c>
      <c r="C48" s="121">
        <f>C47+C46</f>
        <v>0.44</v>
      </c>
      <c r="D48" s="121">
        <f>D47</f>
        <v>592</v>
      </c>
      <c r="E48" s="121">
        <v>0.15</v>
      </c>
      <c r="F48" s="89" t="s">
        <v>120</v>
      </c>
      <c r="G48" s="89" t="s">
        <v>120</v>
      </c>
      <c r="H48" s="89" t="s">
        <v>120</v>
      </c>
      <c r="I48" s="89" t="s">
        <v>120</v>
      </c>
      <c r="J48" s="89" t="s">
        <v>120</v>
      </c>
      <c r="K48" s="89">
        <f>C48*D48*E48</f>
        <v>39.072000000000003</v>
      </c>
      <c r="L48" s="124" t="s">
        <v>25</v>
      </c>
    </row>
    <row r="49" spans="1:12" ht="60" x14ac:dyDescent="0.25">
      <c r="A49" s="64" t="s">
        <v>29</v>
      </c>
      <c r="B49" s="62" t="s">
        <v>28</v>
      </c>
      <c r="C49" s="121">
        <f>C48</f>
        <v>0.44</v>
      </c>
      <c r="D49" s="121">
        <f>D48</f>
        <v>592</v>
      </c>
      <c r="E49" s="89" t="s">
        <v>120</v>
      </c>
      <c r="F49" s="89" t="s">
        <v>120</v>
      </c>
      <c r="G49" s="89" t="s">
        <v>120</v>
      </c>
      <c r="H49" s="89" t="s">
        <v>120</v>
      </c>
      <c r="I49" s="89" t="s">
        <v>120</v>
      </c>
      <c r="J49" s="89" t="s">
        <v>120</v>
      </c>
      <c r="K49" s="95">
        <f>C49*D49</f>
        <v>260.48</v>
      </c>
      <c r="L49" s="73" t="s">
        <v>27</v>
      </c>
    </row>
    <row r="50" spans="1:12" ht="60" x14ac:dyDescent="0.25">
      <c r="A50" s="64" t="s">
        <v>26</v>
      </c>
      <c r="B50" s="62" t="s">
        <v>135</v>
      </c>
      <c r="C50" s="121"/>
      <c r="D50" s="121"/>
      <c r="E50" s="89"/>
      <c r="F50" s="89"/>
      <c r="G50" s="87">
        <v>5.49</v>
      </c>
      <c r="H50" s="89">
        <f>K48*J50</f>
        <v>48.84</v>
      </c>
      <c r="I50" s="89"/>
      <c r="J50" s="89">
        <v>1.25</v>
      </c>
      <c r="K50" s="95">
        <f>G50*H50</f>
        <v>268.13160000000005</v>
      </c>
      <c r="L50" s="73" t="s">
        <v>136</v>
      </c>
    </row>
    <row r="51" spans="1:12" x14ac:dyDescent="0.25">
      <c r="A51" s="201" t="s">
        <v>137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02"/>
    </row>
    <row r="52" spans="1:12" ht="45" x14ac:dyDescent="0.25">
      <c r="A52" s="74" t="s">
        <v>24</v>
      </c>
      <c r="B52" s="93" t="s">
        <v>9</v>
      </c>
      <c r="C52" s="76" t="s">
        <v>120</v>
      </c>
      <c r="D52" s="86"/>
      <c r="E52" s="76" t="s">
        <v>120</v>
      </c>
      <c r="F52" s="76" t="s">
        <v>120</v>
      </c>
      <c r="G52" s="76" t="s">
        <v>120</v>
      </c>
      <c r="H52" s="76">
        <f>D52*I52</f>
        <v>0</v>
      </c>
      <c r="I52" s="76">
        <v>0.13</v>
      </c>
      <c r="J52" s="76"/>
      <c r="K52" s="76">
        <f>D52</f>
        <v>0</v>
      </c>
      <c r="L52" s="75" t="s">
        <v>3</v>
      </c>
    </row>
    <row r="53" spans="1:12" ht="225" x14ac:dyDescent="0.25">
      <c r="A53" s="74" t="s">
        <v>21</v>
      </c>
      <c r="B53" s="93" t="s">
        <v>154</v>
      </c>
      <c r="C53" s="76">
        <v>0.9</v>
      </c>
      <c r="D53" s="76">
        <f>D52</f>
        <v>0</v>
      </c>
      <c r="E53" s="76">
        <v>1</v>
      </c>
      <c r="F53" s="76" t="s">
        <v>120</v>
      </c>
      <c r="G53" s="76" t="s">
        <v>120</v>
      </c>
      <c r="H53" s="76" t="s">
        <v>120</v>
      </c>
      <c r="I53" s="76" t="s">
        <v>120</v>
      </c>
      <c r="J53" s="76" t="s">
        <v>120</v>
      </c>
      <c r="K53" s="76">
        <f>C53*D53*E53</f>
        <v>0</v>
      </c>
      <c r="L53" s="75" t="s">
        <v>25</v>
      </c>
    </row>
    <row r="54" spans="1:12" ht="75" x14ac:dyDescent="0.25">
      <c r="A54" s="74" t="s">
        <v>18</v>
      </c>
      <c r="B54" s="93" t="s">
        <v>158</v>
      </c>
      <c r="C54" s="76">
        <v>0.9</v>
      </c>
      <c r="D54" s="76">
        <f>D52</f>
        <v>0</v>
      </c>
      <c r="E54" s="76" t="s">
        <v>120</v>
      </c>
      <c r="F54" s="76" t="s">
        <v>120</v>
      </c>
      <c r="G54" s="76" t="s">
        <v>120</v>
      </c>
      <c r="H54" s="76" t="s">
        <v>120</v>
      </c>
      <c r="I54" s="76" t="s">
        <v>120</v>
      </c>
      <c r="J54" s="76" t="s">
        <v>120</v>
      </c>
      <c r="K54" s="76">
        <f>C54*D54</f>
        <v>0</v>
      </c>
      <c r="L54" s="75" t="s">
        <v>25</v>
      </c>
    </row>
    <row r="55" spans="1:12" ht="105" x14ac:dyDescent="0.25">
      <c r="A55" s="64" t="s">
        <v>16</v>
      </c>
      <c r="B55" s="93" t="s">
        <v>159</v>
      </c>
      <c r="C55" s="121">
        <v>0.9</v>
      </c>
      <c r="D55" s="121">
        <f>D53</f>
        <v>0</v>
      </c>
      <c r="E55" s="121">
        <f>E53</f>
        <v>1</v>
      </c>
      <c r="F55" s="89" t="s">
        <v>120</v>
      </c>
      <c r="G55" s="89" t="s">
        <v>120</v>
      </c>
      <c r="H55" s="89" t="s">
        <v>120</v>
      </c>
      <c r="I55" s="89" t="s">
        <v>120</v>
      </c>
      <c r="J55" s="89" t="s">
        <v>120</v>
      </c>
      <c r="K55" s="95">
        <f>K53-H52</f>
        <v>0</v>
      </c>
      <c r="L55" s="73" t="s">
        <v>25</v>
      </c>
    </row>
    <row r="56" spans="1:12" ht="120" x14ac:dyDescent="0.25">
      <c r="A56" s="64" t="s">
        <v>13</v>
      </c>
      <c r="B56" s="93" t="s">
        <v>160</v>
      </c>
      <c r="C56" s="121" t="s">
        <v>120</v>
      </c>
      <c r="D56" s="121">
        <f>D52</f>
        <v>0</v>
      </c>
      <c r="E56" s="121" t="s">
        <v>120</v>
      </c>
      <c r="F56" s="89" t="s">
        <v>120</v>
      </c>
      <c r="G56" s="89" t="s">
        <v>120</v>
      </c>
      <c r="H56" s="89" t="s">
        <v>120</v>
      </c>
      <c r="I56" s="89" t="s">
        <v>120</v>
      </c>
      <c r="J56" s="89" t="s">
        <v>120</v>
      </c>
      <c r="K56" s="95">
        <f>D56</f>
        <v>0</v>
      </c>
      <c r="L56" s="73" t="s">
        <v>3</v>
      </c>
    </row>
    <row r="57" spans="1:12" ht="60" x14ac:dyDescent="0.25">
      <c r="A57" s="64" t="s">
        <v>11</v>
      </c>
      <c r="B57" s="63" t="s">
        <v>161</v>
      </c>
      <c r="C57" s="89" t="s">
        <v>120</v>
      </c>
      <c r="D57" s="89" t="s">
        <v>120</v>
      </c>
      <c r="E57" s="89" t="s">
        <v>120</v>
      </c>
      <c r="F57" s="89" t="s">
        <v>120</v>
      </c>
      <c r="G57" s="87"/>
      <c r="H57" s="89">
        <f>H52</f>
        <v>0</v>
      </c>
      <c r="I57" s="89" t="s">
        <v>120</v>
      </c>
      <c r="J57" s="89">
        <v>1.25</v>
      </c>
      <c r="K57" s="89">
        <f>G57*H57*J57</f>
        <v>0</v>
      </c>
      <c r="L57" s="124" t="s">
        <v>72</v>
      </c>
    </row>
    <row r="58" spans="1:12" ht="45" x14ac:dyDescent="0.25">
      <c r="A58" s="64" t="s">
        <v>8</v>
      </c>
      <c r="B58" s="62" t="s">
        <v>12</v>
      </c>
      <c r="C58" s="89" t="s">
        <v>120</v>
      </c>
      <c r="D58" s="87"/>
      <c r="E58" s="89" t="s">
        <v>120</v>
      </c>
      <c r="F58" s="89" t="s">
        <v>120</v>
      </c>
      <c r="G58" s="97" t="s">
        <v>120</v>
      </c>
      <c r="H58" s="89">
        <f>D58*I58</f>
        <v>0</v>
      </c>
      <c r="I58" s="89">
        <f>3.14*((0.3)^2)</f>
        <v>0.28260000000000002</v>
      </c>
      <c r="J58" s="89" t="s">
        <v>120</v>
      </c>
      <c r="K58" s="89">
        <f>D58</f>
        <v>0</v>
      </c>
      <c r="L58" s="124" t="s">
        <v>3</v>
      </c>
    </row>
    <row r="59" spans="1:12" ht="225" x14ac:dyDescent="0.25">
      <c r="A59" s="64" t="s">
        <v>7</v>
      </c>
      <c r="B59" s="93" t="s">
        <v>155</v>
      </c>
      <c r="C59" s="89">
        <v>1.1499999999999999</v>
      </c>
      <c r="D59" s="121">
        <f>D58</f>
        <v>0</v>
      </c>
      <c r="E59" s="89">
        <f>0.6+0.6</f>
        <v>1.2</v>
      </c>
      <c r="F59" s="89" t="s">
        <v>120</v>
      </c>
      <c r="G59" s="97" t="s">
        <v>120</v>
      </c>
      <c r="H59" s="89" t="s">
        <v>120</v>
      </c>
      <c r="I59" s="89" t="s">
        <v>120</v>
      </c>
      <c r="J59" s="89" t="s">
        <v>120</v>
      </c>
      <c r="K59" s="89">
        <f>C59*D59*E59</f>
        <v>0</v>
      </c>
      <c r="L59" s="124" t="s">
        <v>25</v>
      </c>
    </row>
    <row r="60" spans="1:12" ht="75" x14ac:dyDescent="0.25">
      <c r="A60" s="64" t="s">
        <v>138</v>
      </c>
      <c r="B60" s="93" t="s">
        <v>162</v>
      </c>
      <c r="C60" s="89">
        <f>C59</f>
        <v>1.1499999999999999</v>
      </c>
      <c r="D60" s="121">
        <f>D58</f>
        <v>0</v>
      </c>
      <c r="E60" s="89" t="s">
        <v>120</v>
      </c>
      <c r="F60" s="89" t="s">
        <v>120</v>
      </c>
      <c r="G60" s="97" t="s">
        <v>120</v>
      </c>
      <c r="H60" s="89" t="s">
        <v>120</v>
      </c>
      <c r="I60" s="89" t="s">
        <v>120</v>
      </c>
      <c r="J60" s="89" t="s">
        <v>120</v>
      </c>
      <c r="K60" s="89">
        <f>C60*D60</f>
        <v>0</v>
      </c>
      <c r="L60" s="124" t="s">
        <v>27</v>
      </c>
    </row>
    <row r="61" spans="1:12" ht="120" x14ac:dyDescent="0.25">
      <c r="A61" s="64" t="s">
        <v>139</v>
      </c>
      <c r="B61" s="93" t="s">
        <v>163</v>
      </c>
      <c r="C61" s="89">
        <f>C59</f>
        <v>1.1499999999999999</v>
      </c>
      <c r="D61" s="121">
        <f>D58</f>
        <v>0</v>
      </c>
      <c r="E61" s="89">
        <f>E59</f>
        <v>1.2</v>
      </c>
      <c r="F61" s="89" t="s">
        <v>120</v>
      </c>
      <c r="G61" s="97" t="s">
        <v>120</v>
      </c>
      <c r="H61" s="89" t="s">
        <v>120</v>
      </c>
      <c r="I61" s="89" t="s">
        <v>120</v>
      </c>
      <c r="J61" s="89" t="s">
        <v>120</v>
      </c>
      <c r="K61" s="89">
        <f>(K59)-(H58)</f>
        <v>0</v>
      </c>
      <c r="L61" s="124" t="s">
        <v>25</v>
      </c>
    </row>
    <row r="62" spans="1:12" ht="120" x14ac:dyDescent="0.25">
      <c r="A62" s="64" t="s">
        <v>140</v>
      </c>
      <c r="B62" s="93" t="s">
        <v>164</v>
      </c>
      <c r="C62" s="89" t="s">
        <v>120</v>
      </c>
      <c r="D62" s="121">
        <f>D58</f>
        <v>0</v>
      </c>
      <c r="E62" s="89" t="s">
        <v>120</v>
      </c>
      <c r="F62" s="89" t="s">
        <v>120</v>
      </c>
      <c r="G62" s="97" t="s">
        <v>120</v>
      </c>
      <c r="H62" s="89" t="s">
        <v>120</v>
      </c>
      <c r="I62" s="89" t="s">
        <v>120</v>
      </c>
      <c r="J62" s="89" t="s">
        <v>120</v>
      </c>
      <c r="K62" s="89">
        <f>D62</f>
        <v>0</v>
      </c>
      <c r="L62" s="124" t="s">
        <v>3</v>
      </c>
    </row>
    <row r="63" spans="1:12" ht="60" x14ac:dyDescent="0.25">
      <c r="A63" s="64" t="s">
        <v>141</v>
      </c>
      <c r="B63" s="63" t="s">
        <v>165</v>
      </c>
      <c r="C63" s="89" t="s">
        <v>120</v>
      </c>
      <c r="D63" s="121" t="s">
        <v>120</v>
      </c>
      <c r="E63" s="89" t="s">
        <v>120</v>
      </c>
      <c r="F63" s="89" t="s">
        <v>120</v>
      </c>
      <c r="G63" s="87"/>
      <c r="H63" s="89">
        <f>H58</f>
        <v>0</v>
      </c>
      <c r="I63" s="89" t="s">
        <v>120</v>
      </c>
      <c r="J63" s="89">
        <v>1.25</v>
      </c>
      <c r="K63" s="89">
        <f>G63*H63*J63</f>
        <v>0</v>
      </c>
      <c r="L63" s="124" t="s">
        <v>136</v>
      </c>
    </row>
    <row r="64" spans="1:12" ht="90" x14ac:dyDescent="0.25">
      <c r="A64" s="64" t="s">
        <v>142</v>
      </c>
      <c r="B64" s="62" t="s">
        <v>19</v>
      </c>
      <c r="C64" s="89" t="s">
        <v>120</v>
      </c>
      <c r="D64" s="89" t="s">
        <v>120</v>
      </c>
      <c r="E64" s="89" t="s">
        <v>120</v>
      </c>
      <c r="F64" s="87"/>
      <c r="G64" s="89" t="s">
        <v>120</v>
      </c>
      <c r="H64" s="89" t="s">
        <v>120</v>
      </c>
      <c r="I64" s="89" t="s">
        <v>120</v>
      </c>
      <c r="J64" s="89" t="s">
        <v>120</v>
      </c>
      <c r="K64" s="89">
        <f>F64</f>
        <v>0</v>
      </c>
      <c r="L64" s="124" t="s">
        <v>71</v>
      </c>
    </row>
    <row r="65" spans="1:12" ht="90" x14ac:dyDescent="0.25">
      <c r="A65" s="64" t="s">
        <v>143</v>
      </c>
      <c r="B65" s="62" t="s">
        <v>17</v>
      </c>
      <c r="C65" s="89" t="s">
        <v>120</v>
      </c>
      <c r="D65" s="89" t="s">
        <v>120</v>
      </c>
      <c r="E65" s="89" t="s">
        <v>120</v>
      </c>
      <c r="F65" s="87"/>
      <c r="G65" s="89" t="s">
        <v>120</v>
      </c>
      <c r="H65" s="89" t="s">
        <v>120</v>
      </c>
      <c r="I65" s="89" t="s">
        <v>120</v>
      </c>
      <c r="J65" s="89" t="s">
        <v>120</v>
      </c>
      <c r="K65" s="89">
        <f>F65</f>
        <v>0</v>
      </c>
      <c r="L65" s="124" t="s">
        <v>71</v>
      </c>
    </row>
    <row r="66" spans="1:12" ht="60" x14ac:dyDescent="0.25">
      <c r="A66" s="64" t="s">
        <v>144</v>
      </c>
      <c r="B66" s="62" t="s">
        <v>15</v>
      </c>
      <c r="C66" s="89" t="s">
        <v>120</v>
      </c>
      <c r="D66" s="89" t="s">
        <v>120</v>
      </c>
      <c r="E66" s="89" t="s">
        <v>120</v>
      </c>
      <c r="F66" s="121">
        <f>F65</f>
        <v>0</v>
      </c>
      <c r="G66" s="89" t="s">
        <v>120</v>
      </c>
      <c r="H66" s="89" t="s">
        <v>120</v>
      </c>
      <c r="I66" s="89" t="s">
        <v>120</v>
      </c>
      <c r="J66" s="89" t="s">
        <v>120</v>
      </c>
      <c r="K66" s="89">
        <f>F66</f>
        <v>0</v>
      </c>
      <c r="L66" s="124" t="s">
        <v>71</v>
      </c>
    </row>
  </sheetData>
  <sheetProtection algorithmName="SHA-512" hashValue="LejAUfWZ0Is8KubHV9a4DHjc9bVx3GWQKg/1PgDwMg03CHIE7Oya25w79JjtjRYa5sbliPMhA66ydzWtcxtMAA==" saltValue="R0dEkUro3Mh5Kw5eW61VCQ==" spinCount="100000" sheet="1" objects="1" scenarios="1"/>
  <mergeCells count="87">
    <mergeCell ref="A14:A15"/>
    <mergeCell ref="B14:B15"/>
    <mergeCell ref="H14:H15"/>
    <mergeCell ref="I14:L15"/>
    <mergeCell ref="A1:L1"/>
    <mergeCell ref="A2:L2"/>
    <mergeCell ref="A3:L3"/>
    <mergeCell ref="A5:L5"/>
    <mergeCell ref="B6:L6"/>
    <mergeCell ref="A7:A8"/>
    <mergeCell ref="B7:B8"/>
    <mergeCell ref="I7:I8"/>
    <mergeCell ref="J7:L8"/>
    <mergeCell ref="J9:L9"/>
    <mergeCell ref="J10:L10"/>
    <mergeCell ref="J11:L11"/>
    <mergeCell ref="J12:L12"/>
    <mergeCell ref="B13:L13"/>
    <mergeCell ref="I16:L16"/>
    <mergeCell ref="I17:L17"/>
    <mergeCell ref="I18:L18"/>
    <mergeCell ref="I19:L19"/>
    <mergeCell ref="A20:A21"/>
    <mergeCell ref="B20:B21"/>
    <mergeCell ref="G20:H21"/>
    <mergeCell ref="I20:L21"/>
    <mergeCell ref="A28:A29"/>
    <mergeCell ref="B28:B29"/>
    <mergeCell ref="G28:G29"/>
    <mergeCell ref="H28:L29"/>
    <mergeCell ref="G22:H22"/>
    <mergeCell ref="I22:L22"/>
    <mergeCell ref="B23:L23"/>
    <mergeCell ref="A24:A25"/>
    <mergeCell ref="B24:B25"/>
    <mergeCell ref="C24:D24"/>
    <mergeCell ref="E24:F24"/>
    <mergeCell ref="I24:I25"/>
    <mergeCell ref="J24:L25"/>
    <mergeCell ref="C25:D25"/>
    <mergeCell ref="E25:F25"/>
    <mergeCell ref="C26:D26"/>
    <mergeCell ref="E26:F26"/>
    <mergeCell ref="J26:L26"/>
    <mergeCell ref="B27:L27"/>
    <mergeCell ref="H30:L30"/>
    <mergeCell ref="H31:L31"/>
    <mergeCell ref="H32:L32"/>
    <mergeCell ref="A33:A34"/>
    <mergeCell ref="B33:B34"/>
    <mergeCell ref="C33:D33"/>
    <mergeCell ref="E33:F33"/>
    <mergeCell ref="G33:G34"/>
    <mergeCell ref="H33:L34"/>
    <mergeCell ref="C34:D34"/>
    <mergeCell ref="E34:F34"/>
    <mergeCell ref="C35:D35"/>
    <mergeCell ref="E35:F35"/>
    <mergeCell ref="H35:L35"/>
    <mergeCell ref="C36:D36"/>
    <mergeCell ref="E36:F36"/>
    <mergeCell ref="H36:L36"/>
    <mergeCell ref="H39:L40"/>
    <mergeCell ref="C40:D40"/>
    <mergeCell ref="E40:F40"/>
    <mergeCell ref="C37:D37"/>
    <mergeCell ref="E37:F37"/>
    <mergeCell ref="H37:L37"/>
    <mergeCell ref="C38:D38"/>
    <mergeCell ref="E38:F38"/>
    <mergeCell ref="H38:L38"/>
    <mergeCell ref="A39:A40"/>
    <mergeCell ref="B39:B40"/>
    <mergeCell ref="C39:D39"/>
    <mergeCell ref="E39:F39"/>
    <mergeCell ref="G39:G40"/>
    <mergeCell ref="A45:L45"/>
    <mergeCell ref="A51:L51"/>
    <mergeCell ref="C41:D41"/>
    <mergeCell ref="E41:F41"/>
    <mergeCell ref="H41:L41"/>
    <mergeCell ref="B42:L42"/>
    <mergeCell ref="A43:A44"/>
    <mergeCell ref="B43:B44"/>
    <mergeCell ref="J43:J44"/>
    <mergeCell ref="K43:K44"/>
    <mergeCell ref="L43:L44"/>
  </mergeCells>
  <dataValidations count="1">
    <dataValidation type="decimal" allowBlank="1" showInputMessage="1" showErrorMessage="1" sqref="E10">
      <formula1>0.1</formula1>
      <formula2>0.15</formula2>
    </dataValidation>
  </dataValidations>
  <hyperlinks>
    <hyperlink ref="L49" r:id="rId1" display="m@"/>
  </hyperlinks>
  <pageMargins left="0.51181102362204722" right="0.51181102362204722" top="1.3779527559055118" bottom="1.1811023622047245" header="0.31496062992125984" footer="0.31496062992125984"/>
  <pageSetup paperSize="9" scale="51" orientation="portrait" verticalDpi="360" r:id="rId2"/>
  <headerFooter scaleWithDoc="0">
    <oddHeader>&amp;C&amp;G</oddHeader>
    <oddFooter>&amp;C&amp;G&amp;R&amp;G</oddFooter>
  </headerFooter>
  <legacyDrawing r:id="rId3"/>
  <legacyDrawingHF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Normal="100" zoomScaleSheetLayoutView="100" workbookViewId="0">
      <selection activeCell="A7" sqref="A7:K7"/>
    </sheetView>
  </sheetViews>
  <sheetFormatPr defaultRowHeight="15" x14ac:dyDescent="0.25"/>
  <cols>
    <col min="2" max="2" width="10.5703125" customWidth="1"/>
    <col min="4" max="4" width="12.140625" customWidth="1"/>
    <col min="5" max="5" width="30.5703125" customWidth="1"/>
    <col min="6" max="6" width="6.7109375" customWidth="1"/>
    <col min="7" max="7" width="17.42578125" customWidth="1"/>
    <col min="8" max="8" width="14.42578125" customWidth="1"/>
    <col min="9" max="9" width="11.85546875" customWidth="1"/>
    <col min="10" max="11" width="14.42578125" customWidth="1"/>
  </cols>
  <sheetData>
    <row r="1" spans="1:14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79"/>
    </row>
    <row r="2" spans="1:14" ht="18.75" x14ac:dyDescent="0.25">
      <c r="A2" s="143" t="s">
        <v>167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4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4" ht="18.75" x14ac:dyDescent="0.25">
      <c r="A4" s="17"/>
      <c r="B4" s="122"/>
      <c r="C4" s="122"/>
      <c r="D4" s="122"/>
      <c r="E4" s="122"/>
      <c r="F4" s="122"/>
      <c r="G4" s="122"/>
      <c r="H4" s="122"/>
      <c r="I4" s="137" t="s">
        <v>68</v>
      </c>
      <c r="J4" s="137"/>
      <c r="K4" s="80">
        <v>14.02</v>
      </c>
    </row>
    <row r="5" spans="1:14" x14ac:dyDescent="0.25">
      <c r="A5" s="15" t="s">
        <v>67</v>
      </c>
      <c r="B5" s="14"/>
      <c r="C5" s="14"/>
      <c r="D5" s="14"/>
      <c r="E5" s="14"/>
      <c r="F5" s="14"/>
      <c r="G5" s="14"/>
      <c r="H5" s="13"/>
      <c r="I5" s="137" t="s">
        <v>66</v>
      </c>
      <c r="J5" s="137"/>
      <c r="K5" s="80">
        <v>20.97</v>
      </c>
    </row>
    <row r="6" spans="1:14" x14ac:dyDescent="0.25">
      <c r="A6" s="15"/>
      <c r="B6" s="14"/>
      <c r="C6" s="14"/>
      <c r="D6" s="14"/>
      <c r="E6" s="14"/>
      <c r="F6" s="14"/>
      <c r="G6" s="14"/>
      <c r="H6" s="13"/>
      <c r="I6" s="13"/>
      <c r="J6" s="116"/>
      <c r="K6" s="12"/>
      <c r="N6" s="78"/>
    </row>
    <row r="7" spans="1:14" ht="18.75" x14ac:dyDescent="0.25">
      <c r="A7" s="134" t="s">
        <v>179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11"/>
    </row>
    <row r="8" spans="1:14" ht="51.75" x14ac:dyDescent="0.25">
      <c r="A8" s="115" t="s">
        <v>65</v>
      </c>
      <c r="B8" s="115" t="s">
        <v>64</v>
      </c>
      <c r="C8" s="115" t="s">
        <v>63</v>
      </c>
      <c r="D8" s="10" t="s">
        <v>62</v>
      </c>
      <c r="E8" s="115" t="s">
        <v>61</v>
      </c>
      <c r="F8" s="115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4" ht="21" customHeight="1" x14ac:dyDescent="0.25">
      <c r="A9" s="118">
        <v>1</v>
      </c>
      <c r="B9" s="8"/>
      <c r="C9" s="8"/>
      <c r="D9" s="8"/>
      <c r="E9" s="123" t="s">
        <v>55</v>
      </c>
      <c r="F9" s="6"/>
      <c r="G9" s="6"/>
      <c r="H9" s="25"/>
      <c r="I9" s="25"/>
      <c r="J9" s="53"/>
      <c r="K9" s="53"/>
    </row>
    <row r="10" spans="1:14" ht="30" x14ac:dyDescent="0.25">
      <c r="A10" s="124" t="s">
        <v>54</v>
      </c>
      <c r="B10" s="2">
        <v>72961</v>
      </c>
      <c r="C10" s="2" t="s">
        <v>6</v>
      </c>
      <c r="D10" s="2" t="s">
        <v>5</v>
      </c>
      <c r="E10" s="62" t="s">
        <v>53</v>
      </c>
      <c r="F10" s="124" t="s">
        <v>27</v>
      </c>
      <c r="G10" s="89">
        <f>'[10]MEMORIAL QUANT. CBUQ'!I9</f>
        <v>799.68</v>
      </c>
      <c r="H10" s="89">
        <v>1.24</v>
      </c>
      <c r="I10" s="89">
        <f>IF(D10="S",($K$5/100)*H10,($K$4/100)*H10)+H10</f>
        <v>1.5000279999999999</v>
      </c>
      <c r="J10" s="89">
        <f>G10*H10</f>
        <v>991.6031999999999</v>
      </c>
      <c r="K10" s="89">
        <f>I10*G10</f>
        <v>1199.5423910399998</v>
      </c>
      <c r="M10" s="78"/>
    </row>
    <row r="11" spans="1:14" ht="90" x14ac:dyDescent="0.25">
      <c r="A11" s="124" t="s">
        <v>52</v>
      </c>
      <c r="B11" s="88">
        <v>96387</v>
      </c>
      <c r="C11" s="2" t="s">
        <v>6</v>
      </c>
      <c r="D11" s="2" t="s">
        <v>5</v>
      </c>
      <c r="E11" s="62" t="s">
        <v>51</v>
      </c>
      <c r="F11" s="124" t="s">
        <v>25</v>
      </c>
      <c r="G11" s="89">
        <f>'[10]MEMORIAL QUANT. CBUQ'!I10</f>
        <v>119.95199999999998</v>
      </c>
      <c r="H11" s="89">
        <v>6.52</v>
      </c>
      <c r="I11" s="89">
        <f t="shared" ref="I11:I13" si="0">IF(D11="S",($K$5/100)*H11,($K$4/100)*H11)+H11</f>
        <v>7.887243999999999</v>
      </c>
      <c r="J11" s="89">
        <f t="shared" ref="J11:J13" si="1">G11*H11</f>
        <v>782.08703999999989</v>
      </c>
      <c r="K11" s="89">
        <f t="shared" ref="K11:K13" si="2">I11*G11</f>
        <v>946.09069228799979</v>
      </c>
    </row>
    <row r="12" spans="1:14" ht="64.5" customHeight="1" x14ac:dyDescent="0.25">
      <c r="A12" s="124" t="s">
        <v>95</v>
      </c>
      <c r="B12" s="88" t="s">
        <v>97</v>
      </c>
      <c r="C12" s="2" t="s">
        <v>6</v>
      </c>
      <c r="D12" s="2" t="s">
        <v>5</v>
      </c>
      <c r="E12" s="62" t="s">
        <v>98</v>
      </c>
      <c r="F12" s="124" t="s">
        <v>25</v>
      </c>
      <c r="G12" s="89">
        <f>'[10]MEMORIAL QUANT. CBUQ'!I11</f>
        <v>119.95199999999998</v>
      </c>
      <c r="H12" s="89">
        <v>4.4400000000000004</v>
      </c>
      <c r="I12" s="89">
        <f t="shared" si="0"/>
        <v>5.3710680000000002</v>
      </c>
      <c r="J12" s="89">
        <f t="shared" si="1"/>
        <v>532.58687999999995</v>
      </c>
      <c r="K12" s="89">
        <f t="shared" si="2"/>
        <v>644.27034873599996</v>
      </c>
    </row>
    <row r="13" spans="1:14" ht="60" x14ac:dyDescent="0.25">
      <c r="A13" s="124" t="s">
        <v>96</v>
      </c>
      <c r="B13" s="4">
        <v>72838</v>
      </c>
      <c r="C13" s="2" t="s">
        <v>6</v>
      </c>
      <c r="D13" s="2" t="s">
        <v>5</v>
      </c>
      <c r="E13" s="63" t="s">
        <v>109</v>
      </c>
      <c r="F13" s="3" t="s">
        <v>99</v>
      </c>
      <c r="G13" s="89">
        <f>'[10]MEMORIAL QUANT. CBUQ'!I12</f>
        <v>529.70803199999989</v>
      </c>
      <c r="H13" s="89">
        <v>0.85</v>
      </c>
      <c r="I13" s="89">
        <f t="shared" si="0"/>
        <v>1.0282450000000001</v>
      </c>
      <c r="J13" s="89">
        <f t="shared" si="1"/>
        <v>450.25182719999987</v>
      </c>
      <c r="K13" s="89">
        <f t="shared" si="2"/>
        <v>544.66963536383992</v>
      </c>
    </row>
    <row r="14" spans="1:14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4">
        <f>SUM(J10:J13)</f>
        <v>2756.5289471999995</v>
      </c>
      <c r="K14" s="54">
        <f>SUM(K10:K13)</f>
        <v>3334.5730674278393</v>
      </c>
    </row>
    <row r="15" spans="1:14" ht="33" customHeight="1" x14ac:dyDescent="0.25">
      <c r="A15" s="118">
        <v>2</v>
      </c>
      <c r="B15" s="8"/>
      <c r="C15" s="8"/>
      <c r="D15" s="8"/>
      <c r="E15" s="123" t="s">
        <v>50</v>
      </c>
      <c r="F15" s="6"/>
      <c r="G15" s="6"/>
      <c r="H15" s="25"/>
      <c r="I15" s="25"/>
      <c r="J15" s="53"/>
      <c r="K15" s="53"/>
    </row>
    <row r="16" spans="1:14" ht="30" x14ac:dyDescent="0.25">
      <c r="A16" s="5" t="s">
        <v>49</v>
      </c>
      <c r="B16" s="4">
        <v>96401</v>
      </c>
      <c r="C16" s="4" t="s">
        <v>6</v>
      </c>
      <c r="D16" s="4" t="s">
        <v>5</v>
      </c>
      <c r="E16" s="63" t="s">
        <v>100</v>
      </c>
      <c r="F16" s="3" t="s">
        <v>27</v>
      </c>
      <c r="G16" s="26">
        <f>'[10]MEMORIAL QUANT. CBUQ'!H16</f>
        <v>680</v>
      </c>
      <c r="H16" s="26">
        <v>4.29</v>
      </c>
      <c r="I16" s="89">
        <f>IF(D16="S",($K$5/100)*H16,($K$4/100)*H16)+H16</f>
        <v>5.1896129999999996</v>
      </c>
      <c r="J16" s="26">
        <f>G16*H16</f>
        <v>2917.2</v>
      </c>
      <c r="K16" s="89">
        <f>I16*G16</f>
        <v>3528.9368399999998</v>
      </c>
    </row>
    <row r="17" spans="1:11" ht="84" customHeight="1" x14ac:dyDescent="0.25">
      <c r="A17" s="5" t="s">
        <v>48</v>
      </c>
      <c r="B17" s="4">
        <v>72840</v>
      </c>
      <c r="C17" s="4" t="s">
        <v>6</v>
      </c>
      <c r="D17" s="4" t="s">
        <v>5</v>
      </c>
      <c r="E17" s="63" t="s">
        <v>145</v>
      </c>
      <c r="F17" s="3" t="s">
        <v>99</v>
      </c>
      <c r="G17" s="26">
        <f>'[10]MEMORIAL QUANT. CBUQ'!H17</f>
        <v>58.751999999999995</v>
      </c>
      <c r="H17" s="26">
        <v>0.56999999999999995</v>
      </c>
      <c r="I17" s="89">
        <f t="shared" ref="I17:I20" si="3">IF(D17="S",($K$5/100)*H17,($K$4/100)*H17)+H17</f>
        <v>0.68952899999999995</v>
      </c>
      <c r="J17" s="26">
        <f>G17*H17</f>
        <v>33.488639999999997</v>
      </c>
      <c r="K17" s="89">
        <f>I17*G17</f>
        <v>40.511207807999995</v>
      </c>
    </row>
    <row r="18" spans="1:11" ht="75" x14ac:dyDescent="0.25">
      <c r="A18" s="124" t="s">
        <v>47</v>
      </c>
      <c r="B18" s="2">
        <v>95996</v>
      </c>
      <c r="C18" s="2" t="s">
        <v>6</v>
      </c>
      <c r="D18" s="2" t="s">
        <v>5</v>
      </c>
      <c r="E18" s="62" t="s">
        <v>46</v>
      </c>
      <c r="F18" s="124" t="s">
        <v>25</v>
      </c>
      <c r="G18" s="89">
        <f>'[10]MEMORIAL QUANT. CBUQ'!H18</f>
        <v>34</v>
      </c>
      <c r="H18" s="89">
        <v>643.61</v>
      </c>
      <c r="I18" s="89">
        <f t="shared" si="3"/>
        <v>778.575017</v>
      </c>
      <c r="J18" s="26">
        <f>G18*H18</f>
        <v>21882.74</v>
      </c>
      <c r="K18" s="89">
        <f>I18*G18</f>
        <v>26471.550577999998</v>
      </c>
    </row>
    <row r="19" spans="1:11" ht="60" x14ac:dyDescent="0.25">
      <c r="A19" s="124" t="s">
        <v>45</v>
      </c>
      <c r="B19" s="4">
        <v>95303</v>
      </c>
      <c r="C19" s="4" t="s">
        <v>6</v>
      </c>
      <c r="D19" s="4" t="s">
        <v>5</v>
      </c>
      <c r="E19" s="63" t="s">
        <v>44</v>
      </c>
      <c r="F19" s="3" t="s">
        <v>22</v>
      </c>
      <c r="G19" s="89">
        <f>'[10]MEMORIAL QUANT. CBUQ'!H19</f>
        <v>2448</v>
      </c>
      <c r="H19" s="89">
        <v>0.96</v>
      </c>
      <c r="I19" s="89">
        <f t="shared" si="3"/>
        <v>1.1613119999999999</v>
      </c>
      <c r="J19" s="26">
        <f>G19*H19</f>
        <v>2350.08</v>
      </c>
      <c r="K19" s="89">
        <f>I19*G19</f>
        <v>2842.8917759999999</v>
      </c>
    </row>
    <row r="20" spans="1:11" ht="45" x14ac:dyDescent="0.25">
      <c r="A20" s="124" t="s">
        <v>43</v>
      </c>
      <c r="B20" s="2">
        <v>94963</v>
      </c>
      <c r="C20" s="2" t="s">
        <v>6</v>
      </c>
      <c r="D20" s="2" t="s">
        <v>5</v>
      </c>
      <c r="E20" s="62" t="s">
        <v>146</v>
      </c>
      <c r="F20" s="124" t="s">
        <v>25</v>
      </c>
      <c r="G20" s="89">
        <f>'[10]MEMORIAL QUANT. CBUQ'!G22:H22</f>
        <v>0.42336000000000001</v>
      </c>
      <c r="H20" s="27">
        <v>345.06</v>
      </c>
      <c r="I20" s="89">
        <f t="shared" si="3"/>
        <v>417.419082</v>
      </c>
      <c r="J20" s="26">
        <f>G20*H20</f>
        <v>146.08460160000001</v>
      </c>
      <c r="K20" s="89">
        <f>I20*G20</f>
        <v>176.71854255552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4">
        <f>SUM(J16:J20)</f>
        <v>27329.5932416</v>
      </c>
      <c r="K21" s="54">
        <f>SUM(K16:K20)</f>
        <v>33060.608944363521</v>
      </c>
    </row>
    <row r="22" spans="1:11" ht="15" customHeight="1" x14ac:dyDescent="0.25">
      <c r="A22" s="118">
        <v>3</v>
      </c>
      <c r="B22" s="8"/>
      <c r="C22" s="8"/>
      <c r="D22" s="8"/>
      <c r="E22" s="123" t="s">
        <v>42</v>
      </c>
      <c r="F22" s="6"/>
      <c r="G22" s="6"/>
      <c r="H22" s="25"/>
      <c r="I22" s="25"/>
      <c r="J22" s="53"/>
      <c r="K22" s="53"/>
    </row>
    <row r="23" spans="1:11" ht="105" x14ac:dyDescent="0.25">
      <c r="A23" s="124" t="s">
        <v>41</v>
      </c>
      <c r="B23" s="2">
        <v>94996</v>
      </c>
      <c r="C23" s="2" t="s">
        <v>6</v>
      </c>
      <c r="D23" s="2" t="s">
        <v>5</v>
      </c>
      <c r="E23" s="62" t="s">
        <v>113</v>
      </c>
      <c r="F23" s="124" t="s">
        <v>27</v>
      </c>
      <c r="G23" s="89">
        <f>'[10]MEMORIAL QUANT. CBUQ'!I26</f>
        <v>8.16</v>
      </c>
      <c r="H23" s="89">
        <v>83.62</v>
      </c>
      <c r="I23" s="89">
        <f t="shared" ref="I23" si="4">IF(D23="S",($K$5/100)*H23,($K$4/100)*H23)+H23</f>
        <v>101.155114</v>
      </c>
      <c r="J23" s="89">
        <f>G23*H23</f>
        <v>682.33920000000001</v>
      </c>
      <c r="K23" s="89">
        <f>G23*I23</f>
        <v>825.42573024000001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4">
        <f>J23</f>
        <v>682.33920000000001</v>
      </c>
      <c r="K24" s="54">
        <f>K23</f>
        <v>825.42573024000001</v>
      </c>
    </row>
    <row r="25" spans="1:11" ht="21" customHeight="1" x14ac:dyDescent="0.25">
      <c r="A25" s="118">
        <v>4</v>
      </c>
      <c r="B25" s="123"/>
      <c r="C25" s="123"/>
      <c r="D25" s="123"/>
      <c r="E25" s="123" t="s">
        <v>40</v>
      </c>
      <c r="F25" s="6"/>
      <c r="G25" s="6"/>
      <c r="H25" s="25"/>
      <c r="I25" s="25"/>
      <c r="J25" s="53"/>
      <c r="K25" s="53"/>
    </row>
    <row r="26" spans="1:11" ht="75" x14ac:dyDescent="0.25">
      <c r="A26" s="124" t="s">
        <v>39</v>
      </c>
      <c r="B26" s="2">
        <v>72947</v>
      </c>
      <c r="C26" s="2" t="s">
        <v>6</v>
      </c>
      <c r="D26" s="2" t="s">
        <v>5</v>
      </c>
      <c r="E26" s="62" t="s">
        <v>147</v>
      </c>
      <c r="F26" s="124" t="s">
        <v>27</v>
      </c>
      <c r="G26" s="89">
        <f>SUM('[10]MEMORIAL QUANT. CBUQ'!G30:G31)</f>
        <v>58.440000000000005</v>
      </c>
      <c r="H26" s="89">
        <v>24.63</v>
      </c>
      <c r="I26" s="89">
        <f t="shared" ref="I26:I29" si="5">IF(D26="S",($K$5/100)*H26,($K$4/100)*H26)+H26</f>
        <v>29.794910999999999</v>
      </c>
      <c r="J26" s="89">
        <f>G26*H26</f>
        <v>1439.3772000000001</v>
      </c>
      <c r="K26" s="89">
        <f>I26*G26</f>
        <v>1741.21459884</v>
      </c>
    </row>
    <row r="27" spans="1:11" ht="45" x14ac:dyDescent="0.25">
      <c r="A27" s="124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'[10]MEMORIAL QUANT. CBUQ'!G32</f>
        <v>11.999999999999998</v>
      </c>
      <c r="H27" s="91">
        <v>6.67</v>
      </c>
      <c r="I27" s="89">
        <f t="shared" si="5"/>
        <v>7.6051339999999996</v>
      </c>
      <c r="J27" s="91">
        <v>0</v>
      </c>
      <c r="K27" s="91">
        <v>0</v>
      </c>
    </row>
    <row r="28" spans="1:11" ht="30" x14ac:dyDescent="0.25">
      <c r="A28" s="124" t="s">
        <v>37</v>
      </c>
      <c r="B28" s="2">
        <v>34723</v>
      </c>
      <c r="C28" s="2" t="s">
        <v>6</v>
      </c>
      <c r="D28" s="2" t="s">
        <v>10</v>
      </c>
      <c r="E28" s="62" t="s">
        <v>36</v>
      </c>
      <c r="F28" s="124" t="s">
        <v>27</v>
      </c>
      <c r="G28" s="89">
        <f>SUM('[10]MEMORIAL QUANT. CBUQ'!G35:G38)</f>
        <v>0.55000000000000004</v>
      </c>
      <c r="H28" s="89">
        <v>519.75</v>
      </c>
      <c r="I28" s="89">
        <f t="shared" si="5"/>
        <v>592.61895000000004</v>
      </c>
      <c r="J28" s="89">
        <f>G28*H28</f>
        <v>285.86250000000001</v>
      </c>
      <c r="K28" s="89">
        <f>I28*G28</f>
        <v>325.94042250000007</v>
      </c>
    </row>
    <row r="29" spans="1:11" ht="60" x14ac:dyDescent="0.25">
      <c r="A29" s="124" t="s">
        <v>132</v>
      </c>
      <c r="B29" s="2">
        <v>21013</v>
      </c>
      <c r="C29" s="2" t="s">
        <v>6</v>
      </c>
      <c r="D29" s="2" t="s">
        <v>10</v>
      </c>
      <c r="E29" s="92" t="s">
        <v>153</v>
      </c>
      <c r="F29" s="124" t="s">
        <v>3</v>
      </c>
      <c r="G29" s="89">
        <f>'[10]MEMORIAL QUANT. CBUQ'!G41</f>
        <v>8.3999999999999986</v>
      </c>
      <c r="H29" s="89">
        <v>33.31</v>
      </c>
      <c r="I29" s="89">
        <f t="shared" si="5"/>
        <v>37.980062000000004</v>
      </c>
      <c r="J29" s="89">
        <f>G29*H29</f>
        <v>279.80399999999997</v>
      </c>
      <c r="K29" s="89">
        <f>G29*I29</f>
        <v>319.03252079999999</v>
      </c>
    </row>
    <row r="30" spans="1:1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4">
        <f>SUM(J26:J29)</f>
        <v>2005.0437000000002</v>
      </c>
      <c r="K30" s="54">
        <f>SUM(K26:K29)</f>
        <v>2386.18754214</v>
      </c>
    </row>
    <row r="31" spans="1:11" ht="15.75" customHeight="1" x14ac:dyDescent="0.25">
      <c r="A31" s="118">
        <v>5</v>
      </c>
      <c r="B31" s="8"/>
      <c r="C31" s="8"/>
      <c r="D31" s="8"/>
      <c r="E31" s="123" t="s">
        <v>35</v>
      </c>
      <c r="F31" s="6"/>
      <c r="G31" s="6"/>
      <c r="H31" s="25"/>
      <c r="I31" s="25"/>
      <c r="J31" s="53"/>
      <c r="K31" s="53"/>
    </row>
    <row r="32" spans="1:11" ht="60" x14ac:dyDescent="0.25">
      <c r="A32" s="5" t="s">
        <v>34</v>
      </c>
      <c r="B32" s="2">
        <v>94265</v>
      </c>
      <c r="C32" s="2" t="s">
        <v>6</v>
      </c>
      <c r="D32" s="4" t="s">
        <v>5</v>
      </c>
      <c r="E32" s="62" t="s">
        <v>33</v>
      </c>
      <c r="F32" s="26" t="s">
        <v>3</v>
      </c>
      <c r="G32" s="26">
        <f>'[10]MEMORIAL QUANT. CBUQ'!K46</f>
        <v>272</v>
      </c>
      <c r="H32" s="26">
        <v>31.39</v>
      </c>
      <c r="I32" s="89">
        <f t="shared" ref="I32:I51" si="6">IF(D32="S",($K$5/100)*H32,($K$4/100)*H32)+H32</f>
        <v>37.972482999999997</v>
      </c>
      <c r="J32" s="26">
        <f t="shared" ref="J32:J51" si="7">G32*H32</f>
        <v>8538.08</v>
      </c>
      <c r="K32" s="89">
        <f t="shared" ref="K32:K51" si="8">I32*G32</f>
        <v>10328.515375999999</v>
      </c>
    </row>
    <row r="33" spans="1:11" ht="60" x14ac:dyDescent="0.25">
      <c r="A33" s="124" t="s">
        <v>32</v>
      </c>
      <c r="B33" s="2">
        <v>94281</v>
      </c>
      <c r="C33" s="2" t="s">
        <v>6</v>
      </c>
      <c r="D33" s="2" t="s">
        <v>5</v>
      </c>
      <c r="E33" s="62" t="s">
        <v>31</v>
      </c>
      <c r="F33" s="89" t="s">
        <v>3</v>
      </c>
      <c r="G33" s="89">
        <f>'[10]MEMORIAL QUANT. CBUQ'!K47</f>
        <v>272</v>
      </c>
      <c r="H33" s="89">
        <v>37.49</v>
      </c>
      <c r="I33" s="89">
        <f t="shared" si="6"/>
        <v>45.351652999999999</v>
      </c>
      <c r="J33" s="26">
        <f t="shared" si="7"/>
        <v>10197.280000000001</v>
      </c>
      <c r="K33" s="89">
        <f t="shared" si="8"/>
        <v>12335.649615999999</v>
      </c>
    </row>
    <row r="34" spans="1:11" ht="165" x14ac:dyDescent="0.25">
      <c r="A34" s="124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89" t="s">
        <v>25</v>
      </c>
      <c r="G34" s="89">
        <f>'[10]MEMORIAL QUANT. CBUQ'!K48</f>
        <v>17.952000000000002</v>
      </c>
      <c r="H34" s="89">
        <v>11.93</v>
      </c>
      <c r="I34" s="89">
        <f t="shared" si="6"/>
        <v>14.431721</v>
      </c>
      <c r="J34" s="26">
        <f t="shared" si="7"/>
        <v>214.16736</v>
      </c>
      <c r="K34" s="89">
        <f t="shared" si="8"/>
        <v>259.07825539200002</v>
      </c>
    </row>
    <row r="35" spans="1:11" ht="60" x14ac:dyDescent="0.25">
      <c r="A35" s="124" t="s">
        <v>29</v>
      </c>
      <c r="B35" s="2">
        <v>94097</v>
      </c>
      <c r="C35" s="2" t="s">
        <v>6</v>
      </c>
      <c r="D35" s="2" t="s">
        <v>5</v>
      </c>
      <c r="E35" s="62" t="s">
        <v>28</v>
      </c>
      <c r="F35" s="89" t="s">
        <v>27</v>
      </c>
      <c r="G35" s="89">
        <f>'[10]MEMORIAL QUANT. CBUQ'!K49</f>
        <v>119.68</v>
      </c>
      <c r="H35" s="89">
        <v>4.5999999999999996</v>
      </c>
      <c r="I35" s="89">
        <f t="shared" si="6"/>
        <v>5.5646199999999997</v>
      </c>
      <c r="J35" s="26">
        <f t="shared" si="7"/>
        <v>550.52800000000002</v>
      </c>
      <c r="K35" s="89">
        <f t="shared" si="8"/>
        <v>665.97372159999998</v>
      </c>
    </row>
    <row r="36" spans="1:11" ht="45" x14ac:dyDescent="0.25">
      <c r="A36" s="124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89" t="s">
        <v>136</v>
      </c>
      <c r="G36" s="89">
        <f>'[10]MEMORIAL QUANT. CBUQ'!K50</f>
        <v>123.19560000000001</v>
      </c>
      <c r="H36" s="89">
        <v>1.76</v>
      </c>
      <c r="I36" s="89">
        <f t="shared" si="6"/>
        <v>2.1290719999999999</v>
      </c>
      <c r="J36" s="26">
        <f t="shared" si="7"/>
        <v>216.82425600000002</v>
      </c>
      <c r="K36" s="89">
        <f t="shared" ref="K36:K48" si="9">G36*I36</f>
        <v>262.29230248319999</v>
      </c>
    </row>
    <row r="37" spans="1:11" ht="30" x14ac:dyDescent="0.25">
      <c r="A37" s="124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89" t="s">
        <v>3</v>
      </c>
      <c r="G37" s="89">
        <f>'[10]MEMORIAL QUANT. CBUQ'!K52</f>
        <v>0</v>
      </c>
      <c r="H37" s="89">
        <v>51.95</v>
      </c>
      <c r="I37" s="89">
        <f t="shared" si="6"/>
        <v>59.23339</v>
      </c>
      <c r="J37" s="26">
        <f t="shared" si="7"/>
        <v>0</v>
      </c>
      <c r="K37" s="89">
        <f t="shared" si="9"/>
        <v>0</v>
      </c>
    </row>
    <row r="38" spans="1:11" ht="165" x14ac:dyDescent="0.25">
      <c r="A38" s="124" t="s">
        <v>21</v>
      </c>
      <c r="B38" s="2">
        <v>90106</v>
      </c>
      <c r="C38" s="2" t="s">
        <v>6</v>
      </c>
      <c r="D38" s="2" t="s">
        <v>5</v>
      </c>
      <c r="E38" s="62" t="s">
        <v>156</v>
      </c>
      <c r="F38" s="89" t="s">
        <v>25</v>
      </c>
      <c r="G38" s="89">
        <f>'[10]MEMORIAL QUANT. CBUQ'!K53</f>
        <v>0</v>
      </c>
      <c r="H38" s="89">
        <v>10.220000000000001</v>
      </c>
      <c r="I38" s="89">
        <f t="shared" si="6"/>
        <v>12.363134000000001</v>
      </c>
      <c r="J38" s="26">
        <f t="shared" si="7"/>
        <v>0</v>
      </c>
      <c r="K38" s="89">
        <f t="shared" si="9"/>
        <v>0</v>
      </c>
    </row>
    <row r="39" spans="1:11" ht="60" x14ac:dyDescent="0.25">
      <c r="A39" s="124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89" t="s">
        <v>25</v>
      </c>
      <c r="G39" s="89">
        <f>'[10]MEMORIAL QUANT. CBUQ'!K54</f>
        <v>0</v>
      </c>
      <c r="H39" s="89">
        <v>4.5999999999999996</v>
      </c>
      <c r="I39" s="89">
        <f t="shared" si="6"/>
        <v>5.5646199999999997</v>
      </c>
      <c r="J39" s="26">
        <f t="shared" si="7"/>
        <v>0</v>
      </c>
      <c r="K39" s="89">
        <f t="shared" si="9"/>
        <v>0</v>
      </c>
    </row>
    <row r="40" spans="1:11" ht="99" customHeight="1" x14ac:dyDescent="0.25">
      <c r="A40" s="124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89" t="s">
        <v>25</v>
      </c>
      <c r="G40" s="89">
        <f>'[10]MEMORIAL QUANT. CBUQ'!K55</f>
        <v>0</v>
      </c>
      <c r="H40" s="89">
        <v>19.600000000000001</v>
      </c>
      <c r="I40" s="89">
        <f t="shared" si="6"/>
        <v>23.710120000000003</v>
      </c>
      <c r="J40" s="26">
        <f t="shared" si="7"/>
        <v>0</v>
      </c>
      <c r="K40" s="89">
        <f t="shared" si="9"/>
        <v>0</v>
      </c>
    </row>
    <row r="41" spans="1:11" ht="95.25" customHeight="1" x14ac:dyDescent="0.25">
      <c r="A41" s="124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89" t="s">
        <v>3</v>
      </c>
      <c r="G41" s="89">
        <f>'[10]MEMORIAL QUANT. CBUQ'!K56</f>
        <v>0</v>
      </c>
      <c r="H41" s="89">
        <v>37.54</v>
      </c>
      <c r="I41" s="89">
        <f t="shared" si="6"/>
        <v>45.412137999999999</v>
      </c>
      <c r="J41" s="26">
        <f t="shared" si="7"/>
        <v>0</v>
      </c>
      <c r="K41" s="89">
        <f t="shared" si="9"/>
        <v>0</v>
      </c>
    </row>
    <row r="42" spans="1:11" ht="45" x14ac:dyDescent="0.25">
      <c r="A42" s="124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26" t="s">
        <v>22</v>
      </c>
      <c r="G42" s="89">
        <f>'[10]MEMORIAL QUANT. CBUQ'!K57</f>
        <v>0</v>
      </c>
      <c r="H42" s="89">
        <v>1.76</v>
      </c>
      <c r="I42" s="89">
        <f t="shared" si="6"/>
        <v>2.1290719999999999</v>
      </c>
      <c r="J42" s="26">
        <f t="shared" si="7"/>
        <v>0</v>
      </c>
      <c r="K42" s="89">
        <f t="shared" si="9"/>
        <v>0</v>
      </c>
    </row>
    <row r="43" spans="1:11" ht="30" x14ac:dyDescent="0.25">
      <c r="A43" s="124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89" t="s">
        <v>3</v>
      </c>
      <c r="G43" s="89">
        <f>'[10]MEMORIAL QUANT. CBUQ'!K58</f>
        <v>0</v>
      </c>
      <c r="H43" s="89">
        <v>104.87</v>
      </c>
      <c r="I43" s="89">
        <f t="shared" si="6"/>
        <v>119.57277400000001</v>
      </c>
      <c r="J43" s="26">
        <f t="shared" si="7"/>
        <v>0</v>
      </c>
      <c r="K43" s="89">
        <f t="shared" si="9"/>
        <v>0</v>
      </c>
    </row>
    <row r="44" spans="1:11" ht="165" x14ac:dyDescent="0.25">
      <c r="A44" s="124" t="s">
        <v>7</v>
      </c>
      <c r="B44" s="2">
        <v>90106</v>
      </c>
      <c r="C44" s="2" t="s">
        <v>6</v>
      </c>
      <c r="D44" s="2" t="s">
        <v>5</v>
      </c>
      <c r="E44" s="63" t="s">
        <v>157</v>
      </c>
      <c r="F44" s="26" t="s">
        <v>25</v>
      </c>
      <c r="G44" s="89">
        <f>'[10]MEMORIAL QUANT. CBUQ'!K59</f>
        <v>0</v>
      </c>
      <c r="H44" s="89">
        <v>10.220000000000001</v>
      </c>
      <c r="I44" s="89">
        <f t="shared" si="6"/>
        <v>12.363134000000001</v>
      </c>
      <c r="J44" s="26">
        <f t="shared" si="7"/>
        <v>0</v>
      </c>
      <c r="K44" s="89">
        <f t="shared" si="9"/>
        <v>0</v>
      </c>
    </row>
    <row r="45" spans="1:11" ht="89.25" customHeight="1" x14ac:dyDescent="0.25">
      <c r="A45" s="124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89" t="s">
        <v>25</v>
      </c>
      <c r="G45" s="89">
        <f>'[10]MEMORIAL QUANT. CBUQ'!K60</f>
        <v>0</v>
      </c>
      <c r="H45" s="89">
        <v>4.5999999999999996</v>
      </c>
      <c r="I45" s="89">
        <f t="shared" si="6"/>
        <v>5.5646199999999997</v>
      </c>
      <c r="J45" s="26">
        <f t="shared" si="7"/>
        <v>0</v>
      </c>
      <c r="K45" s="89">
        <f t="shared" si="9"/>
        <v>0</v>
      </c>
    </row>
    <row r="46" spans="1:11" ht="89.25" customHeight="1" x14ac:dyDescent="0.25">
      <c r="A46" s="124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89" t="s">
        <v>25</v>
      </c>
      <c r="G46" s="89">
        <f>'[10]MEMORIAL QUANT. CBUQ'!K61</f>
        <v>0</v>
      </c>
      <c r="H46" s="89">
        <v>19.600000000000001</v>
      </c>
      <c r="I46" s="89">
        <f t="shared" si="6"/>
        <v>23.710120000000003</v>
      </c>
      <c r="J46" s="26">
        <f t="shared" si="7"/>
        <v>0</v>
      </c>
      <c r="K46" s="89">
        <f t="shared" si="9"/>
        <v>0</v>
      </c>
    </row>
    <row r="47" spans="1:11" ht="89.25" customHeight="1" x14ac:dyDescent="0.25">
      <c r="A47" s="124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89" t="s">
        <v>3</v>
      </c>
      <c r="G47" s="89">
        <f>'[10]MEMORIAL QUANT. CBUQ'!K62</f>
        <v>0</v>
      </c>
      <c r="H47" s="89">
        <v>54.41</v>
      </c>
      <c r="I47" s="89">
        <f t="shared" si="6"/>
        <v>65.819776999999988</v>
      </c>
      <c r="J47" s="26">
        <f t="shared" si="7"/>
        <v>0</v>
      </c>
      <c r="K47" s="89">
        <f t="shared" si="9"/>
        <v>0</v>
      </c>
    </row>
    <row r="48" spans="1:11" ht="45" x14ac:dyDescent="0.25">
      <c r="A48" s="124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26" t="s">
        <v>22</v>
      </c>
      <c r="G48" s="89">
        <f>'[10]MEMORIAL QUANT. CBUQ'!K63</f>
        <v>0</v>
      </c>
      <c r="H48" s="89">
        <v>1.76</v>
      </c>
      <c r="I48" s="89">
        <f t="shared" si="6"/>
        <v>2.1290719999999999</v>
      </c>
      <c r="J48" s="26">
        <f t="shared" si="7"/>
        <v>0</v>
      </c>
      <c r="K48" s="89">
        <f t="shared" si="9"/>
        <v>0</v>
      </c>
    </row>
    <row r="49" spans="1:11" ht="75" x14ac:dyDescent="0.25">
      <c r="A49" s="124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89" t="s">
        <v>14</v>
      </c>
      <c r="G49" s="89">
        <f>'[10]MEMORIAL QUANT. CBUQ'!K64</f>
        <v>0</v>
      </c>
      <c r="H49" s="89">
        <v>694.56</v>
      </c>
      <c r="I49" s="89">
        <f t="shared" si="6"/>
        <v>840.20923199999993</v>
      </c>
      <c r="J49" s="26">
        <f t="shared" si="7"/>
        <v>0</v>
      </c>
      <c r="K49" s="89">
        <f t="shared" si="8"/>
        <v>0</v>
      </c>
    </row>
    <row r="50" spans="1:11" ht="75" x14ac:dyDescent="0.25">
      <c r="A50" s="124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89" t="s">
        <v>14</v>
      </c>
      <c r="G50" s="89">
        <f>'[10]MEMORIAL QUANT. CBUQ'!K65</f>
        <v>0</v>
      </c>
      <c r="H50" s="89">
        <v>332.61</v>
      </c>
      <c r="I50" s="89">
        <f t="shared" si="6"/>
        <v>402.358317</v>
      </c>
      <c r="J50" s="26">
        <f t="shared" si="7"/>
        <v>0</v>
      </c>
      <c r="K50" s="89">
        <f t="shared" si="8"/>
        <v>0</v>
      </c>
    </row>
    <row r="51" spans="1:11" ht="60" x14ac:dyDescent="0.25">
      <c r="A51" s="124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89" t="s">
        <v>14</v>
      </c>
      <c r="G51" s="89">
        <f>'[10]MEMORIAL QUANT. CBUQ'!K66</f>
        <v>0</v>
      </c>
      <c r="H51" s="89">
        <v>431.62</v>
      </c>
      <c r="I51" s="89">
        <f t="shared" si="6"/>
        <v>492.13312400000001</v>
      </c>
      <c r="J51" s="26">
        <f t="shared" si="7"/>
        <v>0</v>
      </c>
      <c r="K51" s="89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4">
        <f>SUM(J32:J51)</f>
        <v>19716.879615999998</v>
      </c>
      <c r="K52" s="54">
        <f>SUM(K32:K51)</f>
        <v>23851.509271475199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15"/>
      <c r="J53" s="138">
        <f>J14+J21+J24+J30+J52</f>
        <v>52490.384704799995</v>
      </c>
      <c r="K53" s="139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15"/>
      <c r="J54" s="138">
        <f>K14+K21+K24+K30+K52</f>
        <v>63458.304555646551</v>
      </c>
      <c r="K54" s="139"/>
    </row>
  </sheetData>
  <sheetProtection algorithmName="SHA-512" hashValue="YpLgvlKCQBV/uqMe9pA/KLto8SuvTTnKcDPk0YlVoS5sCghtc+o7hFwkx/v4YJnKfDksa+GVIwZX+GA9Z76GLA==" saltValue="Ztlqnw09Y7YhWnrEjriVOg==" spinCount="100000" sheet="1" objects="1" scenarios="1"/>
  <autoFilter ref="A8:K54"/>
  <mergeCells count="15">
    <mergeCell ref="A7:K7"/>
    <mergeCell ref="A1:J1"/>
    <mergeCell ref="A2:K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zoomScale="115" zoomScaleNormal="100" zoomScaleSheetLayoutView="115" workbookViewId="0">
      <selection activeCell="N54" sqref="N54"/>
    </sheetView>
  </sheetViews>
  <sheetFormatPr defaultRowHeight="15" x14ac:dyDescent="0.25"/>
  <cols>
    <col min="1" max="1" width="9.140625" style="30"/>
    <col min="2" max="2" width="10.5703125" style="30" customWidth="1"/>
    <col min="3" max="3" width="9.140625" style="30"/>
    <col min="4" max="4" width="12.140625" style="30" customWidth="1"/>
    <col min="5" max="5" width="30.5703125" style="30" customWidth="1"/>
    <col min="6" max="6" width="6.7109375" style="30" customWidth="1"/>
    <col min="7" max="7" width="17.42578125" style="30" customWidth="1"/>
    <col min="8" max="8" width="14.42578125" style="30" customWidth="1"/>
    <col min="9" max="9" width="11.85546875" style="30" customWidth="1"/>
    <col min="10" max="11" width="14.42578125" style="30" customWidth="1"/>
    <col min="12" max="16384" width="9.140625" style="30"/>
  </cols>
  <sheetData>
    <row r="1" spans="1:13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113"/>
    </row>
    <row r="2" spans="1:13" ht="18.75" x14ac:dyDescent="0.25">
      <c r="A2" s="143" t="str">
        <f>'[10]CBUQ NÃO DESONERADA'!A2:K2</f>
        <v>PREFEITURA MUNICIPAL DE OURÉM</v>
      </c>
      <c r="B2" s="144"/>
      <c r="C2" s="144"/>
      <c r="D2" s="144"/>
      <c r="E2" s="144"/>
      <c r="F2" s="144"/>
      <c r="G2" s="144"/>
      <c r="H2" s="144"/>
      <c r="I2" s="144"/>
      <c r="J2" s="144"/>
      <c r="K2" s="117"/>
    </row>
    <row r="3" spans="1:13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3" ht="18.75" x14ac:dyDescent="0.25">
      <c r="A4" s="17"/>
      <c r="B4" s="122"/>
      <c r="C4" s="122"/>
      <c r="D4" s="122"/>
      <c r="E4" s="122"/>
      <c r="F4" s="122"/>
      <c r="G4" s="122"/>
      <c r="H4" s="122"/>
      <c r="I4" s="137" t="s">
        <v>68</v>
      </c>
      <c r="J4" s="137"/>
      <c r="K4" s="114">
        <v>14.02</v>
      </c>
    </row>
    <row r="5" spans="1:13" x14ac:dyDescent="0.25">
      <c r="A5" s="15" t="s">
        <v>105</v>
      </c>
      <c r="B5" s="14"/>
      <c r="C5" s="14"/>
      <c r="D5" s="14"/>
      <c r="E5" s="14"/>
      <c r="F5" s="14"/>
      <c r="G5" s="14"/>
      <c r="H5" s="37"/>
      <c r="I5" s="137" t="s">
        <v>66</v>
      </c>
      <c r="J5" s="137"/>
      <c r="K5" s="114">
        <v>27.03</v>
      </c>
    </row>
    <row r="6" spans="1:13" x14ac:dyDescent="0.25">
      <c r="A6" s="15"/>
      <c r="B6" s="14"/>
      <c r="C6" s="14"/>
      <c r="D6" s="14"/>
      <c r="E6" s="14"/>
      <c r="F6" s="14"/>
      <c r="G6" s="14"/>
      <c r="H6" s="37"/>
      <c r="I6" s="37"/>
      <c r="J6" s="116"/>
      <c r="K6" s="12"/>
    </row>
    <row r="7" spans="1:13" ht="18.75" x14ac:dyDescent="0.25">
      <c r="A7" s="134" t="str">
        <f>'[10]CBUQ NÃO DESONERADA'!A7:K7</f>
        <v>RUA B (Trecho: Entre Tv. 5 e Tv. 3)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40"/>
    </row>
    <row r="8" spans="1:13" ht="51.75" x14ac:dyDescent="0.25">
      <c r="A8" s="115" t="s">
        <v>65</v>
      </c>
      <c r="B8" s="115" t="s">
        <v>64</v>
      </c>
      <c r="C8" s="115" t="s">
        <v>63</v>
      </c>
      <c r="D8" s="10" t="s">
        <v>62</v>
      </c>
      <c r="E8" s="115" t="s">
        <v>61</v>
      </c>
      <c r="F8" s="115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3" ht="21" customHeight="1" x14ac:dyDescent="0.25">
      <c r="A9" s="118">
        <v>1</v>
      </c>
      <c r="B9" s="41"/>
      <c r="C9" s="41"/>
      <c r="D9" s="41"/>
      <c r="E9" s="123" t="s">
        <v>55</v>
      </c>
      <c r="F9" s="42"/>
      <c r="G9" s="42"/>
      <c r="H9" s="43"/>
      <c r="I9" s="43"/>
      <c r="J9" s="55"/>
      <c r="K9" s="55"/>
    </row>
    <row r="10" spans="1:13" ht="30" x14ac:dyDescent="0.25">
      <c r="A10" s="44" t="s">
        <v>54</v>
      </c>
      <c r="B10" s="45">
        <v>72961</v>
      </c>
      <c r="C10" s="45" t="s">
        <v>6</v>
      </c>
      <c r="D10" s="45" t="s">
        <v>5</v>
      </c>
      <c r="E10" s="84" t="s">
        <v>53</v>
      </c>
      <c r="F10" s="44" t="s">
        <v>27</v>
      </c>
      <c r="G10" s="89">
        <f>'[10]MEMORIAL QUANT. CBUQ'!I9</f>
        <v>799.68</v>
      </c>
      <c r="H10" s="46">
        <v>1.2</v>
      </c>
      <c r="I10" s="46">
        <f>IF(D10="S",($K$5/100)*H10,($K$4/100)*H10)+H10</f>
        <v>1.5243599999999999</v>
      </c>
      <c r="J10" s="56">
        <f>G10*H10</f>
        <v>959.61599999999987</v>
      </c>
      <c r="K10" s="56">
        <f>I10*G10</f>
        <v>1219.0002047999999</v>
      </c>
    </row>
    <row r="11" spans="1:13" ht="90" x14ac:dyDescent="0.25">
      <c r="A11" s="44" t="s">
        <v>52</v>
      </c>
      <c r="B11" s="88">
        <v>96387</v>
      </c>
      <c r="C11" s="45" t="s">
        <v>6</v>
      </c>
      <c r="D11" s="45" t="s">
        <v>5</v>
      </c>
      <c r="E11" s="84" t="s">
        <v>51</v>
      </c>
      <c r="F11" s="44" t="s">
        <v>25</v>
      </c>
      <c r="G11" s="89">
        <f>'[10]MEMORIAL QUANT. CBUQ'!I10</f>
        <v>119.95199999999998</v>
      </c>
      <c r="H11" s="46">
        <v>6.23</v>
      </c>
      <c r="I11" s="46">
        <f t="shared" ref="I11:I13" si="0">IF(D11="S",($K$5/100)*H11,($K$4/100)*H11)+H11</f>
        <v>7.9139690000000007</v>
      </c>
      <c r="J11" s="56">
        <f t="shared" ref="J11:J13" si="1">G11*H11</f>
        <v>747.30095999999992</v>
      </c>
      <c r="K11" s="56">
        <f t="shared" ref="K11:K13" si="2">I11*G11</f>
        <v>949.29640948799999</v>
      </c>
    </row>
    <row r="12" spans="1:13" ht="60" x14ac:dyDescent="0.25">
      <c r="A12" s="44" t="s">
        <v>95</v>
      </c>
      <c r="B12" s="88" t="s">
        <v>97</v>
      </c>
      <c r="C12" s="45" t="s">
        <v>6</v>
      </c>
      <c r="D12" s="45" t="s">
        <v>5</v>
      </c>
      <c r="E12" s="84" t="s">
        <v>98</v>
      </c>
      <c r="F12" s="44" t="s">
        <v>25</v>
      </c>
      <c r="G12" s="89">
        <f>'[10]MEMORIAL QUANT. CBUQ'!I11</f>
        <v>119.95199999999998</v>
      </c>
      <c r="H12" s="46">
        <v>4.33</v>
      </c>
      <c r="I12" s="46">
        <f t="shared" si="0"/>
        <v>5.5003989999999998</v>
      </c>
      <c r="J12" s="56">
        <f t="shared" si="1"/>
        <v>519.39215999999999</v>
      </c>
      <c r="K12" s="56">
        <f t="shared" si="2"/>
        <v>659.7838608479999</v>
      </c>
    </row>
    <row r="13" spans="1:13" ht="60" x14ac:dyDescent="0.25">
      <c r="A13" s="44" t="s">
        <v>96</v>
      </c>
      <c r="B13" s="48">
        <v>72838</v>
      </c>
      <c r="C13" s="45" t="s">
        <v>6</v>
      </c>
      <c r="D13" s="45" t="s">
        <v>5</v>
      </c>
      <c r="E13" s="63" t="s">
        <v>109</v>
      </c>
      <c r="F13" s="47" t="s">
        <v>99</v>
      </c>
      <c r="G13" s="89">
        <f>'[10]MEMORIAL QUANT. CBUQ'!I12</f>
        <v>529.70803199999989</v>
      </c>
      <c r="H13" s="46">
        <v>0.83</v>
      </c>
      <c r="I13" s="46">
        <f t="shared" si="0"/>
        <v>1.054349</v>
      </c>
      <c r="J13" s="56">
        <f t="shared" si="1"/>
        <v>439.65766655999988</v>
      </c>
      <c r="K13" s="56">
        <f t="shared" si="2"/>
        <v>558.49713383116784</v>
      </c>
    </row>
    <row r="14" spans="1:13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6">
        <f>SUM(J10:J13)</f>
        <v>2665.9667865599999</v>
      </c>
      <c r="K14" s="56">
        <f>SUM(K10:K13)</f>
        <v>3386.5776089671681</v>
      </c>
    </row>
    <row r="15" spans="1:13" ht="33" customHeight="1" x14ac:dyDescent="0.25">
      <c r="A15" s="118">
        <v>2</v>
      </c>
      <c r="B15" s="41"/>
      <c r="C15" s="41"/>
      <c r="D15" s="41"/>
      <c r="E15" s="123" t="s">
        <v>50</v>
      </c>
      <c r="F15" s="42"/>
      <c r="G15" s="42"/>
      <c r="H15" s="43"/>
      <c r="I15" s="43"/>
      <c r="J15" s="55"/>
      <c r="K15" s="55"/>
    </row>
    <row r="16" spans="1:13" ht="30" x14ac:dyDescent="0.25">
      <c r="A16" s="47" t="s">
        <v>49</v>
      </c>
      <c r="B16" s="48">
        <v>96401</v>
      </c>
      <c r="C16" s="48" t="s">
        <v>6</v>
      </c>
      <c r="D16" s="48" t="s">
        <v>5</v>
      </c>
      <c r="E16" s="85" t="s">
        <v>100</v>
      </c>
      <c r="F16" s="47" t="s">
        <v>27</v>
      </c>
      <c r="G16" s="26">
        <f>'[10]MEMORIAL QUANT. CBUQ'!H16</f>
        <v>680</v>
      </c>
      <c r="H16" s="49">
        <v>4.28</v>
      </c>
      <c r="I16" s="46">
        <f t="shared" ref="I16:I20" si="3">IF(D16="S",($K$5/100)*H16,($K$4/100)*H16)+H16</f>
        <v>5.4368840000000001</v>
      </c>
      <c r="J16" s="57">
        <f>G16*H16</f>
        <v>2910.4</v>
      </c>
      <c r="K16" s="56">
        <f>I16*G16</f>
        <v>3697.0811199999998</v>
      </c>
    </row>
    <row r="17" spans="1:11" ht="75" x14ac:dyDescent="0.25">
      <c r="A17" s="47" t="s">
        <v>48</v>
      </c>
      <c r="B17" s="48">
        <v>72840</v>
      </c>
      <c r="C17" s="48" t="s">
        <v>6</v>
      </c>
      <c r="D17" s="48" t="s">
        <v>5</v>
      </c>
      <c r="E17" s="63" t="s">
        <v>145</v>
      </c>
      <c r="F17" s="47" t="s">
        <v>99</v>
      </c>
      <c r="G17" s="26">
        <f>'[10]MEMORIAL QUANT. CBUQ'!H17</f>
        <v>58.751999999999995</v>
      </c>
      <c r="H17" s="49">
        <v>0.56000000000000005</v>
      </c>
      <c r="I17" s="46">
        <f t="shared" si="3"/>
        <v>0.711368</v>
      </c>
      <c r="J17" s="57">
        <f>G17*H17</f>
        <v>32.901119999999999</v>
      </c>
      <c r="K17" s="56">
        <f>I17*G17</f>
        <v>41.794292735999996</v>
      </c>
    </row>
    <row r="18" spans="1:11" ht="75" x14ac:dyDescent="0.25">
      <c r="A18" s="44" t="s">
        <v>47</v>
      </c>
      <c r="B18" s="45">
        <v>95996</v>
      </c>
      <c r="C18" s="45" t="s">
        <v>6</v>
      </c>
      <c r="D18" s="45" t="s">
        <v>5</v>
      </c>
      <c r="E18" s="84" t="s">
        <v>46</v>
      </c>
      <c r="F18" s="44" t="s">
        <v>25</v>
      </c>
      <c r="G18" s="89">
        <f>'[10]MEMORIAL QUANT. CBUQ'!H18</f>
        <v>34</v>
      </c>
      <c r="H18" s="46">
        <v>641.91</v>
      </c>
      <c r="I18" s="46">
        <f t="shared" si="3"/>
        <v>815.418273</v>
      </c>
      <c r="J18" s="57">
        <f>G18*H18</f>
        <v>21824.94</v>
      </c>
      <c r="K18" s="56">
        <f>I18*G18</f>
        <v>27724.221281999999</v>
      </c>
    </row>
    <row r="19" spans="1:11" ht="60" x14ac:dyDescent="0.25">
      <c r="A19" s="44" t="s">
        <v>45</v>
      </c>
      <c r="B19" s="48">
        <v>95303</v>
      </c>
      <c r="C19" s="48" t="s">
        <v>6</v>
      </c>
      <c r="D19" s="48" t="s">
        <v>5</v>
      </c>
      <c r="E19" s="85" t="s">
        <v>44</v>
      </c>
      <c r="F19" s="47" t="s">
        <v>22</v>
      </c>
      <c r="G19" s="89">
        <f>'[10]MEMORIAL QUANT. CBUQ'!H19</f>
        <v>2448</v>
      </c>
      <c r="H19" s="46">
        <v>0.95</v>
      </c>
      <c r="I19" s="46">
        <f t="shared" si="3"/>
        <v>1.206785</v>
      </c>
      <c r="J19" s="57">
        <f>G19*H19</f>
        <v>2325.6</v>
      </c>
      <c r="K19" s="56">
        <f>I19*G19</f>
        <v>2954.2096799999999</v>
      </c>
    </row>
    <row r="20" spans="1:11" ht="45" x14ac:dyDescent="0.25">
      <c r="A20" s="44" t="s">
        <v>43</v>
      </c>
      <c r="B20" s="45">
        <v>94963</v>
      </c>
      <c r="C20" s="45" t="s">
        <v>6</v>
      </c>
      <c r="D20" s="45" t="s">
        <v>5</v>
      </c>
      <c r="E20" s="93" t="s">
        <v>146</v>
      </c>
      <c r="F20" s="44" t="s">
        <v>25</v>
      </c>
      <c r="G20" s="89">
        <f>'[10]MEMORIAL QUANT. CBUQ'!G22:H22</f>
        <v>0.42336000000000001</v>
      </c>
      <c r="H20" s="50">
        <v>339.24</v>
      </c>
      <c r="I20" s="46">
        <f t="shared" si="3"/>
        <v>430.93657200000001</v>
      </c>
      <c r="J20" s="57">
        <f>G20*H20</f>
        <v>143.6206464</v>
      </c>
      <c r="K20" s="56">
        <f>I20*G20</f>
        <v>182.44130712192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6">
        <f>SUM(J16:J20)</f>
        <v>27237.461766399996</v>
      </c>
      <c r="K21" s="56">
        <f>SUM(K16:K20)</f>
        <v>34599.747681857916</v>
      </c>
    </row>
    <row r="22" spans="1:11" ht="15" customHeight="1" x14ac:dyDescent="0.25">
      <c r="A22" s="118">
        <v>3</v>
      </c>
      <c r="B22" s="41"/>
      <c r="C22" s="41"/>
      <c r="D22" s="41"/>
      <c r="E22" s="123" t="s">
        <v>42</v>
      </c>
      <c r="F22" s="42"/>
      <c r="G22" s="42"/>
      <c r="H22" s="43"/>
      <c r="I22" s="43"/>
      <c r="J22" s="55"/>
      <c r="K22" s="55"/>
    </row>
    <row r="23" spans="1:11" ht="105" x14ac:dyDescent="0.25">
      <c r="A23" s="44" t="s">
        <v>41</v>
      </c>
      <c r="B23" s="45">
        <v>94996</v>
      </c>
      <c r="C23" s="45" t="s">
        <v>6</v>
      </c>
      <c r="D23" s="45" t="s">
        <v>5</v>
      </c>
      <c r="E23" s="62" t="s">
        <v>113</v>
      </c>
      <c r="F23" s="44" t="s">
        <v>27</v>
      </c>
      <c r="G23" s="89">
        <f>'[10]MEMORIAL QUANT. CBUQ'!I26</f>
        <v>8.16</v>
      </c>
      <c r="H23" s="46">
        <v>80.97</v>
      </c>
      <c r="I23" s="46">
        <f t="shared" ref="I23" si="4">IF(D23="S",($K$5/100)*H23,($K$4/100)*H23)+H23</f>
        <v>102.856191</v>
      </c>
      <c r="J23" s="56">
        <f>G23*H23</f>
        <v>660.71519999999998</v>
      </c>
      <c r="K23" s="56">
        <f>G23*I23</f>
        <v>839.30651855999997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6">
        <f>J23</f>
        <v>660.71519999999998</v>
      </c>
      <c r="K24" s="56">
        <f>K23</f>
        <v>839.30651855999997</v>
      </c>
    </row>
    <row r="25" spans="1:11" ht="21" customHeight="1" x14ac:dyDescent="0.25">
      <c r="A25" s="118">
        <v>4</v>
      </c>
      <c r="B25" s="123"/>
      <c r="C25" s="123"/>
      <c r="D25" s="123"/>
      <c r="E25" s="123" t="s">
        <v>40</v>
      </c>
      <c r="F25" s="42"/>
      <c r="G25" s="42"/>
      <c r="H25" s="43"/>
      <c r="I25" s="43"/>
      <c r="J25" s="55"/>
      <c r="K25" s="55"/>
    </row>
    <row r="26" spans="1:11" ht="75" x14ac:dyDescent="0.25">
      <c r="A26" s="44" t="s">
        <v>39</v>
      </c>
      <c r="B26" s="45">
        <v>72947</v>
      </c>
      <c r="C26" s="45" t="s">
        <v>6</v>
      </c>
      <c r="D26" s="45" t="s">
        <v>5</v>
      </c>
      <c r="E26" s="62" t="s">
        <v>147</v>
      </c>
      <c r="F26" s="44" t="s">
        <v>27</v>
      </c>
      <c r="G26" s="89">
        <f>SUM('[10]MEMORIAL QUANT. CBUQ'!G30:G31)</f>
        <v>58.440000000000005</v>
      </c>
      <c r="H26" s="46">
        <v>24.57</v>
      </c>
      <c r="I26" s="46">
        <f t="shared" ref="I26:I29" si="5">IF(D26="S",($K$5/100)*H26,($K$4/100)*H26)+H26</f>
        <v>31.211271</v>
      </c>
      <c r="J26" s="56">
        <f>G26*H26</f>
        <v>1435.8708000000001</v>
      </c>
      <c r="K26" s="56">
        <f>I26*G26</f>
        <v>1823.9866772400001</v>
      </c>
    </row>
    <row r="27" spans="1:11" ht="45" x14ac:dyDescent="0.25">
      <c r="A27" s="124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'[10]MEMORIAL QUANT. CBUQ'!G32</f>
        <v>11.999999999999998</v>
      </c>
      <c r="H27" s="46">
        <v>6.67</v>
      </c>
      <c r="I27" s="46">
        <f t="shared" si="5"/>
        <v>7.6051339999999996</v>
      </c>
      <c r="J27" s="56">
        <f>G27*H27</f>
        <v>80.039999999999992</v>
      </c>
      <c r="K27" s="56">
        <f>I27*G27</f>
        <v>91.261607999999981</v>
      </c>
    </row>
    <row r="28" spans="1:11" ht="30" x14ac:dyDescent="0.25">
      <c r="A28" s="44" t="s">
        <v>37</v>
      </c>
      <c r="B28" s="45">
        <v>34723</v>
      </c>
      <c r="C28" s="45" t="s">
        <v>6</v>
      </c>
      <c r="D28" s="45" t="s">
        <v>10</v>
      </c>
      <c r="E28" s="84" t="s">
        <v>36</v>
      </c>
      <c r="F28" s="44" t="s">
        <v>27</v>
      </c>
      <c r="G28" s="89">
        <f>SUM('[10]MEMORIAL QUANT. CBUQ'!G35:G38)</f>
        <v>0.55000000000000004</v>
      </c>
      <c r="H28" s="46">
        <v>519.75</v>
      </c>
      <c r="I28" s="46">
        <f t="shared" si="5"/>
        <v>592.61895000000004</v>
      </c>
      <c r="J28" s="56">
        <f>G28*H28</f>
        <v>285.86250000000001</v>
      </c>
      <c r="K28" s="56">
        <f>I28*G28</f>
        <v>325.94042250000007</v>
      </c>
    </row>
    <row r="29" spans="1:11" ht="60" x14ac:dyDescent="0.25">
      <c r="A29" s="65" t="s">
        <v>132</v>
      </c>
      <c r="B29" s="45">
        <v>21013</v>
      </c>
      <c r="C29" s="67" t="s">
        <v>6</v>
      </c>
      <c r="D29" s="67" t="s">
        <v>10</v>
      </c>
      <c r="E29" s="92" t="s">
        <v>153</v>
      </c>
      <c r="F29" s="65" t="s">
        <v>3</v>
      </c>
      <c r="G29" s="89">
        <f>'[10]MEMORIAL QUANT. CBUQ'!G41</f>
        <v>8.3999999999999986</v>
      </c>
      <c r="H29" s="46">
        <v>33.31</v>
      </c>
      <c r="I29" s="46">
        <f t="shared" si="5"/>
        <v>37.980062000000004</v>
      </c>
      <c r="J29" s="56">
        <f>G29*H29</f>
        <v>279.80399999999997</v>
      </c>
      <c r="K29" s="56">
        <f>G29*I29</f>
        <v>319.03252079999999</v>
      </c>
    </row>
    <row r="30" spans="1:11" ht="15.75" customHeight="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6">
        <f>SUM(J26:J29)</f>
        <v>2081.5772999999999</v>
      </c>
      <c r="K30" s="56">
        <f>SUM(K26:K29)</f>
        <v>2560.2212285400001</v>
      </c>
    </row>
    <row r="31" spans="1:11" x14ac:dyDescent="0.25">
      <c r="A31" s="118">
        <v>5</v>
      </c>
      <c r="B31" s="41"/>
      <c r="C31" s="41"/>
      <c r="D31" s="41"/>
      <c r="E31" s="123" t="s">
        <v>35</v>
      </c>
      <c r="F31" s="42"/>
      <c r="G31" s="42"/>
      <c r="H31" s="43"/>
      <c r="I31" s="43"/>
      <c r="J31" s="55"/>
      <c r="K31" s="55"/>
    </row>
    <row r="32" spans="1:11" ht="60" x14ac:dyDescent="0.25">
      <c r="A32" s="47" t="s">
        <v>34</v>
      </c>
      <c r="B32" s="45">
        <v>94265</v>
      </c>
      <c r="C32" s="45" t="s">
        <v>6</v>
      </c>
      <c r="D32" s="48" t="s">
        <v>5</v>
      </c>
      <c r="E32" s="84" t="s">
        <v>33</v>
      </c>
      <c r="F32" s="47" t="s">
        <v>3</v>
      </c>
      <c r="G32" s="26">
        <f>'[10]MEMORIAL QUANT. CBUQ'!K46</f>
        <v>272</v>
      </c>
      <c r="H32" s="49">
        <v>30.08</v>
      </c>
      <c r="I32" s="46">
        <f t="shared" ref="I32:I51" si="6">IF(D32="S",($K$5/100)*H32,($K$4/100)*H32)+H32</f>
        <v>38.210623999999996</v>
      </c>
      <c r="J32" s="57">
        <f t="shared" ref="J32:J51" si="7">G32*H32</f>
        <v>8181.7599999999993</v>
      </c>
      <c r="K32" s="56">
        <f t="shared" ref="K32:K51" si="8">I32*G32</f>
        <v>10393.289728</v>
      </c>
    </row>
    <row r="33" spans="1:11" ht="60" x14ac:dyDescent="0.25">
      <c r="A33" s="44" t="s">
        <v>32</v>
      </c>
      <c r="B33" s="45">
        <v>94281</v>
      </c>
      <c r="C33" s="45" t="s">
        <v>6</v>
      </c>
      <c r="D33" s="45" t="s">
        <v>5</v>
      </c>
      <c r="E33" s="84" t="s">
        <v>31</v>
      </c>
      <c r="F33" s="44" t="s">
        <v>3</v>
      </c>
      <c r="G33" s="89">
        <f>'[10]MEMORIAL QUANT. CBUQ'!K47</f>
        <v>272</v>
      </c>
      <c r="H33" s="46">
        <v>35.81</v>
      </c>
      <c r="I33" s="46">
        <f t="shared" si="6"/>
        <v>45.489443000000001</v>
      </c>
      <c r="J33" s="57">
        <f t="shared" si="7"/>
        <v>9740.32</v>
      </c>
      <c r="K33" s="56">
        <f t="shared" si="8"/>
        <v>12373.128496000001</v>
      </c>
    </row>
    <row r="34" spans="1:11" ht="165" x14ac:dyDescent="0.25">
      <c r="A34" s="124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44" t="s">
        <v>25</v>
      </c>
      <c r="G34" s="89">
        <f>'[10]MEMORIAL QUANT. CBUQ'!K48</f>
        <v>17.952000000000002</v>
      </c>
      <c r="H34" s="46">
        <v>11.38</v>
      </c>
      <c r="I34" s="46">
        <f t="shared" si="6"/>
        <v>14.456014000000001</v>
      </c>
      <c r="J34" s="57">
        <f t="shared" si="7"/>
        <v>204.29376000000002</v>
      </c>
      <c r="K34" s="56">
        <f t="shared" si="8"/>
        <v>259.51436332800006</v>
      </c>
    </row>
    <row r="35" spans="1:11" ht="60" x14ac:dyDescent="0.25">
      <c r="A35" s="44" t="s">
        <v>29</v>
      </c>
      <c r="B35" s="45">
        <v>94097</v>
      </c>
      <c r="C35" s="45" t="s">
        <v>6</v>
      </c>
      <c r="D35" s="45" t="s">
        <v>5</v>
      </c>
      <c r="E35" s="84" t="s">
        <v>28</v>
      </c>
      <c r="F35" s="44" t="s">
        <v>27</v>
      </c>
      <c r="G35" s="89">
        <f>'[10]MEMORIAL QUANT. CBUQ'!K49</f>
        <v>119.68</v>
      </c>
      <c r="H35" s="46">
        <v>4.1500000000000004</v>
      </c>
      <c r="I35" s="46">
        <f t="shared" si="6"/>
        <v>5.2717450000000001</v>
      </c>
      <c r="J35" s="57">
        <f t="shared" si="7"/>
        <v>496.67200000000008</v>
      </c>
      <c r="K35" s="56">
        <f t="shared" si="8"/>
        <v>630.92244160000007</v>
      </c>
    </row>
    <row r="36" spans="1:11" ht="45" x14ac:dyDescent="0.25">
      <c r="A36" s="65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124" t="s">
        <v>136</v>
      </c>
      <c r="G36" s="89">
        <f>'[10]MEMORIAL QUANT. CBUQ'!K50</f>
        <v>123.19560000000001</v>
      </c>
      <c r="H36" s="46">
        <v>1.74</v>
      </c>
      <c r="I36" s="46">
        <f t="shared" si="6"/>
        <v>2.2103220000000001</v>
      </c>
      <c r="J36" s="57">
        <f t="shared" si="7"/>
        <v>214.36034400000003</v>
      </c>
      <c r="K36" s="56">
        <f t="shared" si="8"/>
        <v>272.30194498320003</v>
      </c>
    </row>
    <row r="37" spans="1:11" ht="30" x14ac:dyDescent="0.25">
      <c r="A37" s="124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124" t="s">
        <v>3</v>
      </c>
      <c r="G37" s="89">
        <f>'[10]MEMORIAL QUANT. CBUQ'!K52</f>
        <v>0</v>
      </c>
      <c r="H37" s="46">
        <v>51.95</v>
      </c>
      <c r="I37" s="46">
        <f t="shared" si="6"/>
        <v>59.23339</v>
      </c>
      <c r="J37" s="57">
        <f t="shared" si="7"/>
        <v>0</v>
      </c>
      <c r="K37" s="56">
        <f t="shared" si="8"/>
        <v>0</v>
      </c>
    </row>
    <row r="38" spans="1:11" ht="165" x14ac:dyDescent="0.25">
      <c r="A38" s="124" t="s">
        <v>21</v>
      </c>
      <c r="B38" s="2">
        <v>90106</v>
      </c>
      <c r="C38" s="2" t="s">
        <v>6</v>
      </c>
      <c r="D38" s="2" t="s">
        <v>5</v>
      </c>
      <c r="E38" s="62" t="s">
        <v>152</v>
      </c>
      <c r="F38" s="124" t="s">
        <v>25</v>
      </c>
      <c r="G38" s="89">
        <f>'[10]MEMORIAL QUANT. CBUQ'!K53</f>
        <v>0</v>
      </c>
      <c r="H38" s="91">
        <v>9.73</v>
      </c>
      <c r="I38" s="46">
        <f t="shared" si="6"/>
        <v>12.360019000000001</v>
      </c>
      <c r="J38" s="57">
        <f t="shared" si="7"/>
        <v>0</v>
      </c>
      <c r="K38" s="56">
        <f t="shared" si="8"/>
        <v>0</v>
      </c>
    </row>
    <row r="39" spans="1:11" ht="60" x14ac:dyDescent="0.25">
      <c r="A39" s="124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124" t="s">
        <v>25</v>
      </c>
      <c r="G39" s="89">
        <f>'[10]MEMORIAL QUANT. CBUQ'!K54</f>
        <v>0</v>
      </c>
      <c r="H39" s="46">
        <v>4.1500000000000004</v>
      </c>
      <c r="I39" s="46">
        <f t="shared" si="6"/>
        <v>5.2717450000000001</v>
      </c>
      <c r="J39" s="57">
        <f t="shared" si="7"/>
        <v>0</v>
      </c>
      <c r="K39" s="56">
        <f t="shared" si="8"/>
        <v>0</v>
      </c>
    </row>
    <row r="40" spans="1:11" ht="90" x14ac:dyDescent="0.25">
      <c r="A40" s="124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124" t="s">
        <v>25</v>
      </c>
      <c r="G40" s="89">
        <f>'[10]MEMORIAL QUANT. CBUQ'!K55</f>
        <v>0</v>
      </c>
      <c r="H40" s="46">
        <v>18.149999999999999</v>
      </c>
      <c r="I40" s="46">
        <f t="shared" si="6"/>
        <v>23.055944999999998</v>
      </c>
      <c r="J40" s="57">
        <f t="shared" si="7"/>
        <v>0</v>
      </c>
      <c r="K40" s="56">
        <f t="shared" si="8"/>
        <v>0</v>
      </c>
    </row>
    <row r="41" spans="1:11" ht="90" x14ac:dyDescent="0.25">
      <c r="A41" s="124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124" t="s">
        <v>3</v>
      </c>
      <c r="G41" s="89">
        <f>'[10]MEMORIAL QUANT. CBUQ'!K56</f>
        <v>0</v>
      </c>
      <c r="H41" s="46">
        <v>35.08</v>
      </c>
      <c r="I41" s="46">
        <f t="shared" si="6"/>
        <v>44.562123999999997</v>
      </c>
      <c r="J41" s="57">
        <f t="shared" si="7"/>
        <v>0</v>
      </c>
      <c r="K41" s="56">
        <f t="shared" si="8"/>
        <v>0</v>
      </c>
    </row>
    <row r="42" spans="1:11" ht="45" x14ac:dyDescent="0.25">
      <c r="A42" s="124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3" t="s">
        <v>22</v>
      </c>
      <c r="G42" s="89">
        <f>'[10]MEMORIAL QUANT. CBUQ'!K57</f>
        <v>0</v>
      </c>
      <c r="H42" s="46">
        <v>1.74</v>
      </c>
      <c r="I42" s="46">
        <f t="shared" si="6"/>
        <v>2.2103220000000001</v>
      </c>
      <c r="J42" s="57">
        <f t="shared" si="7"/>
        <v>0</v>
      </c>
      <c r="K42" s="56">
        <f t="shared" si="8"/>
        <v>0</v>
      </c>
    </row>
    <row r="43" spans="1:11" ht="30" x14ac:dyDescent="0.25">
      <c r="A43" s="124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124" t="s">
        <v>3</v>
      </c>
      <c r="G43" s="89">
        <f>'[10]MEMORIAL QUANT. CBUQ'!K58</f>
        <v>0</v>
      </c>
      <c r="H43" s="46">
        <v>104.87</v>
      </c>
      <c r="I43" s="46">
        <f t="shared" si="6"/>
        <v>119.57277400000001</v>
      </c>
      <c r="J43" s="57">
        <f t="shared" si="7"/>
        <v>0</v>
      </c>
      <c r="K43" s="56">
        <f t="shared" si="8"/>
        <v>0</v>
      </c>
    </row>
    <row r="44" spans="1:11" ht="165" x14ac:dyDescent="0.25">
      <c r="A44" s="124" t="s">
        <v>7</v>
      </c>
      <c r="B44" s="2">
        <v>90106</v>
      </c>
      <c r="C44" s="2" t="s">
        <v>6</v>
      </c>
      <c r="D44" s="2" t="s">
        <v>5</v>
      </c>
      <c r="E44" s="63" t="s">
        <v>152</v>
      </c>
      <c r="F44" s="3" t="s">
        <v>25</v>
      </c>
      <c r="G44" s="89">
        <f>'[10]MEMORIAL QUANT. CBUQ'!K59</f>
        <v>0</v>
      </c>
      <c r="H44" s="91">
        <v>9.73</v>
      </c>
      <c r="I44" s="46">
        <f t="shared" si="6"/>
        <v>12.360019000000001</v>
      </c>
      <c r="J44" s="57">
        <f t="shared" si="7"/>
        <v>0</v>
      </c>
      <c r="K44" s="56">
        <f t="shared" si="8"/>
        <v>0</v>
      </c>
    </row>
    <row r="45" spans="1:11" ht="60" x14ac:dyDescent="0.25">
      <c r="A45" s="124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124" t="s">
        <v>25</v>
      </c>
      <c r="G45" s="89">
        <f>'[10]MEMORIAL QUANT. CBUQ'!K60</f>
        <v>0</v>
      </c>
      <c r="H45" s="46">
        <v>4.1500000000000004</v>
      </c>
      <c r="I45" s="46">
        <f t="shared" si="6"/>
        <v>5.2717450000000001</v>
      </c>
      <c r="J45" s="57">
        <f t="shared" si="7"/>
        <v>0</v>
      </c>
      <c r="K45" s="56">
        <f t="shared" si="8"/>
        <v>0</v>
      </c>
    </row>
    <row r="46" spans="1:11" ht="90" x14ac:dyDescent="0.25">
      <c r="A46" s="124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124" t="s">
        <v>25</v>
      </c>
      <c r="G46" s="89">
        <f>'[10]MEMORIAL QUANT. CBUQ'!K61</f>
        <v>0</v>
      </c>
      <c r="H46" s="46">
        <v>18.149999999999999</v>
      </c>
      <c r="I46" s="46">
        <f t="shared" si="6"/>
        <v>23.055944999999998</v>
      </c>
      <c r="J46" s="57">
        <f t="shared" si="7"/>
        <v>0</v>
      </c>
      <c r="K46" s="56">
        <f t="shared" si="8"/>
        <v>0</v>
      </c>
    </row>
    <row r="47" spans="1:11" ht="90" x14ac:dyDescent="0.25">
      <c r="A47" s="124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124" t="s">
        <v>3</v>
      </c>
      <c r="G47" s="89">
        <f>'[10]MEMORIAL QUANT. CBUQ'!K62</f>
        <v>0</v>
      </c>
      <c r="H47" s="46">
        <v>50.87</v>
      </c>
      <c r="I47" s="46">
        <f t="shared" si="6"/>
        <v>64.620160999999996</v>
      </c>
      <c r="J47" s="57">
        <f t="shared" si="7"/>
        <v>0</v>
      </c>
      <c r="K47" s="56">
        <f t="shared" si="8"/>
        <v>0</v>
      </c>
    </row>
    <row r="48" spans="1:11" ht="45" x14ac:dyDescent="0.25">
      <c r="A48" s="124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3" t="s">
        <v>22</v>
      </c>
      <c r="G48" s="89">
        <f>'[10]MEMORIAL QUANT. CBUQ'!K63</f>
        <v>0</v>
      </c>
      <c r="H48" s="46">
        <v>1.74</v>
      </c>
      <c r="I48" s="46">
        <f t="shared" si="6"/>
        <v>2.2103220000000001</v>
      </c>
      <c r="J48" s="57">
        <f t="shared" si="7"/>
        <v>0</v>
      </c>
      <c r="K48" s="56">
        <f t="shared" si="8"/>
        <v>0</v>
      </c>
    </row>
    <row r="49" spans="1:11" ht="75" x14ac:dyDescent="0.25">
      <c r="A49" s="124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124" t="s">
        <v>14</v>
      </c>
      <c r="G49" s="89">
        <f>'[10]MEMORIAL QUANT. CBUQ'!K64</f>
        <v>0</v>
      </c>
      <c r="H49" s="46">
        <v>647.98</v>
      </c>
      <c r="I49" s="46">
        <f t="shared" si="6"/>
        <v>823.12899400000003</v>
      </c>
      <c r="J49" s="57">
        <f t="shared" si="7"/>
        <v>0</v>
      </c>
      <c r="K49" s="56">
        <f t="shared" si="8"/>
        <v>0</v>
      </c>
    </row>
    <row r="50" spans="1:11" ht="75" x14ac:dyDescent="0.25">
      <c r="A50" s="124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124" t="s">
        <v>14</v>
      </c>
      <c r="G50" s="89">
        <f>'[10]MEMORIAL QUANT. CBUQ'!K65</f>
        <v>0</v>
      </c>
      <c r="H50" s="46">
        <v>319.32</v>
      </c>
      <c r="I50" s="46">
        <f t="shared" si="6"/>
        <v>405.63219600000002</v>
      </c>
      <c r="J50" s="57">
        <f t="shared" si="7"/>
        <v>0</v>
      </c>
      <c r="K50" s="56">
        <f t="shared" si="8"/>
        <v>0</v>
      </c>
    </row>
    <row r="51" spans="1:11" ht="60" x14ac:dyDescent="0.25">
      <c r="A51" s="124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124" t="s">
        <v>14</v>
      </c>
      <c r="G51" s="89">
        <f>'[10]MEMORIAL QUANT. CBUQ'!K66</f>
        <v>0</v>
      </c>
      <c r="H51" s="46">
        <v>431.62</v>
      </c>
      <c r="I51" s="46">
        <f t="shared" si="6"/>
        <v>492.13312400000001</v>
      </c>
      <c r="J51" s="57">
        <f t="shared" si="7"/>
        <v>0</v>
      </c>
      <c r="K51" s="56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6">
        <f>SUM(J32:J51)</f>
        <v>18837.406103999998</v>
      </c>
      <c r="K52" s="56">
        <f>SUM(K32:K51)</f>
        <v>23929.156973911198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15"/>
      <c r="J53" s="146">
        <f>J14+J21+J24+J30+J52</f>
        <v>51483.127156959992</v>
      </c>
      <c r="K53" s="147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15"/>
      <c r="J54" s="146">
        <f>K14+K21+K24+K30+K52</f>
        <v>65315.01001183629</v>
      </c>
      <c r="K54" s="147"/>
    </row>
  </sheetData>
  <sheetProtection algorithmName="SHA-512" hashValue="nHw0yo6ia+qp+Lmoni3YecgF857AxpmHteF4oDfs+z6YxBZ9hUA8T666nmZeYkXJaii9CAFivqz6r/rQyaFhJQ==" saltValue="9Kg/il7dCzzY9yQriWRhBQ==" spinCount="100000" sheet="1" objects="1" scenarios="1"/>
  <autoFilter ref="A8:K54"/>
  <mergeCells count="15">
    <mergeCell ref="A7:K7"/>
    <mergeCell ref="A1:J1"/>
    <mergeCell ref="A2:J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6"/>
  <sheetViews>
    <sheetView view="pageBreakPreview" zoomScale="85" zoomScaleNormal="100" zoomScaleSheetLayoutView="85" workbookViewId="0">
      <selection activeCell="A4" sqref="A4"/>
    </sheetView>
  </sheetViews>
  <sheetFormatPr defaultRowHeight="15" x14ac:dyDescent="0.25"/>
  <cols>
    <col min="2" max="2" width="25.85546875" style="99" customWidth="1"/>
    <col min="3" max="3" width="13.5703125" customWidth="1"/>
    <col min="4" max="4" width="18.140625" customWidth="1"/>
    <col min="5" max="5" width="23" customWidth="1"/>
    <col min="6" max="6" width="14.140625" customWidth="1"/>
    <col min="7" max="8" width="12.85546875" customWidth="1"/>
    <col min="9" max="9" width="14" customWidth="1"/>
    <col min="10" max="10" width="17.42578125" customWidth="1"/>
    <col min="16" max="16" width="10" bestFit="1" customWidth="1"/>
  </cols>
  <sheetData>
    <row r="1" spans="1:13" ht="18.75" x14ac:dyDescent="0.25">
      <c r="A1" s="171" t="s">
        <v>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2"/>
    </row>
    <row r="2" spans="1:13" ht="18.75" x14ac:dyDescent="0.25">
      <c r="A2" s="144" t="s">
        <v>166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1:13" ht="18.75" x14ac:dyDescent="0.25">
      <c r="A3" s="144" t="s">
        <v>169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1:13" x14ac:dyDescent="0.25">
      <c r="A4" s="13"/>
      <c r="B4" s="98"/>
      <c r="C4" s="13"/>
      <c r="D4" s="13"/>
      <c r="E4" s="13"/>
      <c r="F4" s="13"/>
      <c r="G4" s="13"/>
      <c r="H4" s="13"/>
      <c r="I4" s="13"/>
      <c r="J4" s="13"/>
      <c r="K4" s="13"/>
      <c r="L4" s="68"/>
    </row>
    <row r="5" spans="1:13" ht="18.75" x14ac:dyDescent="0.25">
      <c r="A5" s="173" t="str">
        <f>'[10]CBUQ NÃO DESONERADA'!A7:K7</f>
        <v>RUA B (Trecho: Entre Tv. 5 e Tv. 3)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4"/>
    </row>
    <row r="6" spans="1:13" x14ac:dyDescent="0.25">
      <c r="A6" s="118" t="s">
        <v>93</v>
      </c>
      <c r="B6" s="182" t="s">
        <v>55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24"/>
    </row>
    <row r="7" spans="1:13" ht="45" x14ac:dyDescent="0.25">
      <c r="A7" s="183" t="s">
        <v>65</v>
      </c>
      <c r="B7" s="184" t="s">
        <v>61</v>
      </c>
      <c r="C7" s="125" t="s">
        <v>85</v>
      </c>
      <c r="D7" s="125" t="s">
        <v>84</v>
      </c>
      <c r="E7" s="120" t="s">
        <v>90</v>
      </c>
      <c r="F7" s="119" t="s">
        <v>101</v>
      </c>
      <c r="G7" s="120" t="s">
        <v>80</v>
      </c>
      <c r="H7" s="120" t="s">
        <v>81</v>
      </c>
      <c r="I7" s="169" t="s">
        <v>78</v>
      </c>
      <c r="J7" s="160" t="s">
        <v>71</v>
      </c>
      <c r="K7" s="161"/>
      <c r="L7" s="162"/>
      <c r="M7" s="23"/>
    </row>
    <row r="8" spans="1:13" x14ac:dyDescent="0.25">
      <c r="A8" s="183"/>
      <c r="B8" s="184"/>
      <c r="C8" s="120" t="s">
        <v>77</v>
      </c>
      <c r="D8" s="120" t="s">
        <v>77</v>
      </c>
      <c r="E8" s="120" t="s">
        <v>77</v>
      </c>
      <c r="F8" s="120" t="s">
        <v>102</v>
      </c>
      <c r="G8" s="120" t="s">
        <v>74</v>
      </c>
      <c r="H8" s="120" t="s">
        <v>89</v>
      </c>
      <c r="I8" s="169"/>
      <c r="J8" s="163"/>
      <c r="K8" s="164"/>
      <c r="L8" s="165"/>
      <c r="M8" s="23"/>
    </row>
    <row r="9" spans="1:13" ht="45.75" customHeight="1" x14ac:dyDescent="0.25">
      <c r="A9" s="124" t="s">
        <v>54</v>
      </c>
      <c r="B9" s="62" t="s">
        <v>53</v>
      </c>
      <c r="C9" s="87">
        <v>5.88</v>
      </c>
      <c r="D9" s="87">
        <v>136</v>
      </c>
      <c r="E9" s="89"/>
      <c r="F9" s="89"/>
      <c r="G9" s="89"/>
      <c r="H9" s="89"/>
      <c r="I9" s="89">
        <f>C9*D9</f>
        <v>799.68</v>
      </c>
      <c r="J9" s="166" t="s">
        <v>27</v>
      </c>
      <c r="K9" s="167"/>
      <c r="L9" s="168"/>
      <c r="M9" s="23"/>
    </row>
    <row r="10" spans="1:13" ht="97.5" customHeight="1" x14ac:dyDescent="0.25">
      <c r="A10" s="124" t="s">
        <v>52</v>
      </c>
      <c r="B10" s="62" t="s">
        <v>51</v>
      </c>
      <c r="C10" s="121">
        <f>C9</f>
        <v>5.88</v>
      </c>
      <c r="D10" s="121">
        <f>D9</f>
        <v>136</v>
      </c>
      <c r="E10" s="87">
        <v>0.15</v>
      </c>
      <c r="F10" s="89"/>
      <c r="G10" s="89"/>
      <c r="H10" s="89"/>
      <c r="I10" s="89">
        <f>C10*D10*E10</f>
        <v>119.95199999999998</v>
      </c>
      <c r="J10" s="166" t="s">
        <v>25</v>
      </c>
      <c r="K10" s="167"/>
      <c r="L10" s="168"/>
      <c r="M10" s="23"/>
    </row>
    <row r="11" spans="1:13" ht="100.5" customHeight="1" x14ac:dyDescent="0.25">
      <c r="A11" s="124" t="s">
        <v>95</v>
      </c>
      <c r="B11" s="62" t="s">
        <v>98</v>
      </c>
      <c r="C11" s="121">
        <f>C9</f>
        <v>5.88</v>
      </c>
      <c r="D11" s="121">
        <f>D9</f>
        <v>136</v>
      </c>
      <c r="E11" s="121">
        <f>+E10</f>
        <v>0.15</v>
      </c>
      <c r="F11" s="89"/>
      <c r="G11" s="89"/>
      <c r="H11" s="89"/>
      <c r="I11" s="89">
        <f>C11*D11*E11</f>
        <v>119.95199999999998</v>
      </c>
      <c r="J11" s="166" t="s">
        <v>25</v>
      </c>
      <c r="K11" s="167"/>
      <c r="L11" s="168"/>
      <c r="M11" s="23"/>
    </row>
    <row r="12" spans="1:13" ht="78.75" customHeight="1" x14ac:dyDescent="0.25">
      <c r="A12" s="124" t="s">
        <v>96</v>
      </c>
      <c r="B12" s="63" t="s">
        <v>107</v>
      </c>
      <c r="C12" s="89"/>
      <c r="D12" s="89"/>
      <c r="E12" s="89"/>
      <c r="F12" s="89">
        <v>1.6</v>
      </c>
      <c r="G12" s="89">
        <f>I11*F12</f>
        <v>191.92319999999998</v>
      </c>
      <c r="H12" s="87">
        <v>2.76</v>
      </c>
      <c r="I12" s="89">
        <f>G12*H12</f>
        <v>529.70803199999989</v>
      </c>
      <c r="J12" s="166" t="s">
        <v>108</v>
      </c>
      <c r="K12" s="167"/>
      <c r="L12" s="168"/>
      <c r="M12" s="23"/>
    </row>
    <row r="13" spans="1:13" x14ac:dyDescent="0.25">
      <c r="A13" s="118" t="s">
        <v>92</v>
      </c>
      <c r="B13" s="179" t="s">
        <v>91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1"/>
      <c r="M13" s="21"/>
    </row>
    <row r="14" spans="1:13" x14ac:dyDescent="0.25">
      <c r="A14" s="175" t="s">
        <v>65</v>
      </c>
      <c r="B14" s="177" t="s">
        <v>61</v>
      </c>
      <c r="C14" s="125" t="s">
        <v>85</v>
      </c>
      <c r="D14" s="125" t="s">
        <v>84</v>
      </c>
      <c r="E14" s="125" t="s">
        <v>90</v>
      </c>
      <c r="F14" s="125" t="s">
        <v>80</v>
      </c>
      <c r="G14" s="125" t="s">
        <v>81</v>
      </c>
      <c r="H14" s="175" t="s">
        <v>78</v>
      </c>
      <c r="I14" s="185" t="s">
        <v>71</v>
      </c>
      <c r="J14" s="186"/>
      <c r="K14" s="186"/>
      <c r="L14" s="187"/>
      <c r="M14" s="22"/>
    </row>
    <row r="15" spans="1:13" x14ac:dyDescent="0.25">
      <c r="A15" s="176"/>
      <c r="B15" s="178"/>
      <c r="C15" s="125" t="s">
        <v>77</v>
      </c>
      <c r="D15" s="125" t="s">
        <v>77</v>
      </c>
      <c r="E15" s="125" t="s">
        <v>77</v>
      </c>
      <c r="F15" s="125" t="s">
        <v>74</v>
      </c>
      <c r="G15" s="125" t="s">
        <v>89</v>
      </c>
      <c r="H15" s="176"/>
      <c r="I15" s="188"/>
      <c r="J15" s="189"/>
      <c r="K15" s="189"/>
      <c r="L15" s="190"/>
      <c r="M15" s="21"/>
    </row>
    <row r="16" spans="1:13" ht="30" x14ac:dyDescent="0.25">
      <c r="A16" s="124" t="s">
        <v>49</v>
      </c>
      <c r="B16" s="63" t="s">
        <v>100</v>
      </c>
      <c r="C16" s="121">
        <f>+C9-(2*(C46+C47))</f>
        <v>5</v>
      </c>
      <c r="D16" s="121">
        <f>+D9</f>
        <v>136</v>
      </c>
      <c r="E16" s="89"/>
      <c r="F16" s="89"/>
      <c r="G16" s="89"/>
      <c r="H16" s="89">
        <f>C16*D16</f>
        <v>680</v>
      </c>
      <c r="I16" s="166" t="s">
        <v>27</v>
      </c>
      <c r="J16" s="167"/>
      <c r="K16" s="167"/>
      <c r="L16" s="168"/>
      <c r="M16" s="21"/>
    </row>
    <row r="17" spans="1:14" ht="90" x14ac:dyDescent="0.25">
      <c r="A17" s="124" t="s">
        <v>48</v>
      </c>
      <c r="B17" s="63" t="s">
        <v>103</v>
      </c>
      <c r="C17" s="89"/>
      <c r="D17" s="89"/>
      <c r="E17" s="89"/>
      <c r="F17" s="89">
        <f>(0.0012)*H16</f>
        <v>0.81599999999999995</v>
      </c>
      <c r="G17" s="87">
        <v>72</v>
      </c>
      <c r="H17" s="89">
        <f>F17*G17</f>
        <v>58.751999999999995</v>
      </c>
      <c r="I17" s="166" t="s">
        <v>99</v>
      </c>
      <c r="J17" s="167"/>
      <c r="K17" s="167"/>
      <c r="L17" s="168"/>
    </row>
    <row r="18" spans="1:14" ht="75" x14ac:dyDescent="0.25">
      <c r="A18" s="124" t="s">
        <v>47</v>
      </c>
      <c r="B18" s="62" t="s">
        <v>46</v>
      </c>
      <c r="C18" s="121">
        <f>C16</f>
        <v>5</v>
      </c>
      <c r="D18" s="121">
        <f>D16</f>
        <v>136</v>
      </c>
      <c r="E18" s="89">
        <v>0.05</v>
      </c>
      <c r="F18" s="89"/>
      <c r="G18" s="89"/>
      <c r="H18" s="89">
        <f>C18*D18*E18</f>
        <v>34</v>
      </c>
      <c r="I18" s="166" t="s">
        <v>25</v>
      </c>
      <c r="J18" s="167"/>
      <c r="K18" s="167"/>
      <c r="L18" s="168"/>
      <c r="N18" s="20"/>
    </row>
    <row r="19" spans="1:14" ht="60" x14ac:dyDescent="0.25">
      <c r="A19" s="124" t="s">
        <v>45</v>
      </c>
      <c r="B19" s="63" t="s">
        <v>44</v>
      </c>
      <c r="C19" s="89"/>
      <c r="D19" s="89"/>
      <c r="E19" s="89"/>
      <c r="F19" s="89">
        <f>H18</f>
        <v>34</v>
      </c>
      <c r="G19" s="87">
        <f>G17</f>
        <v>72</v>
      </c>
      <c r="H19" s="89">
        <f>F19*G19</f>
        <v>2448</v>
      </c>
      <c r="I19" s="166" t="s">
        <v>110</v>
      </c>
      <c r="J19" s="167"/>
      <c r="K19" s="167"/>
      <c r="L19" s="168"/>
    </row>
    <row r="20" spans="1:14" x14ac:dyDescent="0.25">
      <c r="A20" s="195" t="s">
        <v>65</v>
      </c>
      <c r="B20" s="205" t="s">
        <v>61</v>
      </c>
      <c r="C20" s="120" t="s">
        <v>85</v>
      </c>
      <c r="D20" s="120" t="s">
        <v>112</v>
      </c>
      <c r="E20" s="120" t="s">
        <v>90</v>
      </c>
      <c r="F20" s="120" t="s">
        <v>82</v>
      </c>
      <c r="G20" s="207" t="s">
        <v>78</v>
      </c>
      <c r="H20" s="208"/>
      <c r="I20" s="160" t="s">
        <v>71</v>
      </c>
      <c r="J20" s="161"/>
      <c r="K20" s="161"/>
      <c r="L20" s="162"/>
    </row>
    <row r="21" spans="1:14" x14ac:dyDescent="0.25">
      <c r="A21" s="196"/>
      <c r="B21" s="206"/>
      <c r="C21" s="120" t="s">
        <v>77</v>
      </c>
      <c r="D21" s="120" t="s">
        <v>77</v>
      </c>
      <c r="E21" s="120" t="s">
        <v>77</v>
      </c>
      <c r="F21" s="120" t="s">
        <v>71</v>
      </c>
      <c r="G21" s="209"/>
      <c r="H21" s="210"/>
      <c r="I21" s="163"/>
      <c r="J21" s="164"/>
      <c r="K21" s="164"/>
      <c r="L21" s="165"/>
    </row>
    <row r="22" spans="1:14" ht="89.25" customHeight="1" x14ac:dyDescent="0.25">
      <c r="A22" s="124" t="s">
        <v>43</v>
      </c>
      <c r="B22" s="62" t="s">
        <v>111</v>
      </c>
      <c r="C22" s="89">
        <f>C9</f>
        <v>5.88</v>
      </c>
      <c r="D22" s="121">
        <v>0.3</v>
      </c>
      <c r="E22" s="89">
        <v>0.12</v>
      </c>
      <c r="F22" s="87">
        <v>2</v>
      </c>
      <c r="G22" s="211">
        <f>C22*D22*E22*F22</f>
        <v>0.42336000000000001</v>
      </c>
      <c r="H22" s="212"/>
      <c r="I22" s="166" t="s">
        <v>25</v>
      </c>
      <c r="J22" s="167"/>
      <c r="K22" s="167"/>
      <c r="L22" s="168"/>
    </row>
    <row r="23" spans="1:14" x14ac:dyDescent="0.25">
      <c r="A23" s="118" t="s">
        <v>88</v>
      </c>
      <c r="B23" s="158" t="s">
        <v>42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</row>
    <row r="24" spans="1:14" x14ac:dyDescent="0.25">
      <c r="A24" s="191" t="s">
        <v>65</v>
      </c>
      <c r="B24" s="192" t="s">
        <v>61</v>
      </c>
      <c r="C24" s="169" t="s">
        <v>114</v>
      </c>
      <c r="D24" s="169"/>
      <c r="E24" s="169" t="s">
        <v>115</v>
      </c>
      <c r="F24" s="169"/>
      <c r="G24" s="120" t="s">
        <v>112</v>
      </c>
      <c r="H24" s="120" t="s">
        <v>82</v>
      </c>
      <c r="I24" s="169" t="s">
        <v>78</v>
      </c>
      <c r="J24" s="160" t="s">
        <v>71</v>
      </c>
      <c r="K24" s="161"/>
      <c r="L24" s="162"/>
    </row>
    <row r="25" spans="1:14" x14ac:dyDescent="0.25">
      <c r="A25" s="191"/>
      <c r="B25" s="192"/>
      <c r="C25" s="169" t="s">
        <v>77</v>
      </c>
      <c r="D25" s="169"/>
      <c r="E25" s="169" t="s">
        <v>77</v>
      </c>
      <c r="F25" s="169"/>
      <c r="G25" s="120" t="s">
        <v>77</v>
      </c>
      <c r="H25" s="120" t="s">
        <v>71</v>
      </c>
      <c r="I25" s="169"/>
      <c r="J25" s="163"/>
      <c r="K25" s="164"/>
      <c r="L25" s="165"/>
    </row>
    <row r="26" spans="1:14" ht="125.25" customHeight="1" x14ac:dyDescent="0.25">
      <c r="A26" s="64" t="s">
        <v>41</v>
      </c>
      <c r="B26" s="62" t="s">
        <v>113</v>
      </c>
      <c r="C26" s="170">
        <v>2.2000000000000002</v>
      </c>
      <c r="D26" s="170"/>
      <c r="E26" s="170">
        <v>1.2</v>
      </c>
      <c r="F26" s="170"/>
      <c r="G26" s="121">
        <v>1.2</v>
      </c>
      <c r="H26" s="87">
        <v>4</v>
      </c>
      <c r="I26" s="27">
        <f>(((C26+E26)*G26)/2)*H26</f>
        <v>8.16</v>
      </c>
      <c r="J26" s="166" t="s">
        <v>27</v>
      </c>
      <c r="K26" s="167"/>
      <c r="L26" s="168"/>
    </row>
    <row r="27" spans="1:14" x14ac:dyDescent="0.25">
      <c r="A27" s="118" t="s">
        <v>87</v>
      </c>
      <c r="B27" s="158" t="s">
        <v>40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</row>
    <row r="28" spans="1:14" x14ac:dyDescent="0.25">
      <c r="A28" s="191" t="s">
        <v>65</v>
      </c>
      <c r="B28" s="192" t="s">
        <v>61</v>
      </c>
      <c r="C28" s="120" t="s">
        <v>85</v>
      </c>
      <c r="D28" s="120" t="s">
        <v>84</v>
      </c>
      <c r="E28" s="120" t="s">
        <v>119</v>
      </c>
      <c r="F28" s="120" t="s">
        <v>82</v>
      </c>
      <c r="G28" s="169" t="s">
        <v>78</v>
      </c>
      <c r="H28" s="160" t="s">
        <v>71</v>
      </c>
      <c r="I28" s="161"/>
      <c r="J28" s="161"/>
      <c r="K28" s="161"/>
      <c r="L28" s="162"/>
    </row>
    <row r="29" spans="1:14" x14ac:dyDescent="0.25">
      <c r="A29" s="191"/>
      <c r="B29" s="192"/>
      <c r="C29" s="120" t="s">
        <v>77</v>
      </c>
      <c r="D29" s="120" t="s">
        <v>77</v>
      </c>
      <c r="E29" s="120" t="s">
        <v>76</v>
      </c>
      <c r="F29" s="120" t="s">
        <v>76</v>
      </c>
      <c r="G29" s="169"/>
      <c r="H29" s="163"/>
      <c r="I29" s="164"/>
      <c r="J29" s="164"/>
      <c r="K29" s="164"/>
      <c r="L29" s="165"/>
    </row>
    <row r="30" spans="1:14" ht="90" x14ac:dyDescent="0.25">
      <c r="A30" s="5" t="s">
        <v>116</v>
      </c>
      <c r="B30" s="62" t="s">
        <v>118</v>
      </c>
      <c r="C30" s="94">
        <v>0.1</v>
      </c>
      <c r="D30" s="94">
        <f>D9</f>
        <v>136</v>
      </c>
      <c r="E30" s="94" t="s">
        <v>120</v>
      </c>
      <c r="F30" s="86">
        <v>3</v>
      </c>
      <c r="G30" s="94">
        <f>C30*D30*F30</f>
        <v>40.800000000000004</v>
      </c>
      <c r="H30" s="213" t="s">
        <v>27</v>
      </c>
      <c r="I30" s="214"/>
      <c r="J30" s="214"/>
      <c r="K30" s="214"/>
      <c r="L30" s="215"/>
    </row>
    <row r="31" spans="1:14" ht="75" x14ac:dyDescent="0.25">
      <c r="A31" s="124" t="s">
        <v>117</v>
      </c>
      <c r="B31" s="62" t="s">
        <v>121</v>
      </c>
      <c r="C31" s="121">
        <v>0.4</v>
      </c>
      <c r="D31" s="121">
        <v>3</v>
      </c>
      <c r="E31" s="121">
        <f>C9/(2*C31)</f>
        <v>7.35</v>
      </c>
      <c r="F31" s="121">
        <f>ROUNDUP(H26/2,0)</f>
        <v>2</v>
      </c>
      <c r="G31" s="89">
        <f>C31*D31*E31*F31</f>
        <v>17.64</v>
      </c>
      <c r="H31" s="166" t="s">
        <v>27</v>
      </c>
      <c r="I31" s="167"/>
      <c r="J31" s="167"/>
      <c r="K31" s="167"/>
      <c r="L31" s="168"/>
    </row>
    <row r="32" spans="1:14" ht="45" x14ac:dyDescent="0.25">
      <c r="A32" s="124" t="s">
        <v>38</v>
      </c>
      <c r="B32" s="93" t="s">
        <v>122</v>
      </c>
      <c r="C32" s="121">
        <v>0.4</v>
      </c>
      <c r="D32" s="121">
        <f>+E26</f>
        <v>1.2</v>
      </c>
      <c r="E32" s="121" t="s">
        <v>120</v>
      </c>
      <c r="F32" s="121">
        <f>H26</f>
        <v>4</v>
      </c>
      <c r="G32" s="89">
        <f>(D32/C32)*F32</f>
        <v>11.999999999999998</v>
      </c>
      <c r="H32" s="166" t="s">
        <v>27</v>
      </c>
      <c r="I32" s="167"/>
      <c r="J32" s="167"/>
      <c r="K32" s="167"/>
      <c r="L32" s="168"/>
    </row>
    <row r="33" spans="1:15" x14ac:dyDescent="0.25">
      <c r="A33" s="195" t="s">
        <v>37</v>
      </c>
      <c r="B33" s="199" t="s">
        <v>61</v>
      </c>
      <c r="C33" s="197" t="s">
        <v>123</v>
      </c>
      <c r="D33" s="197"/>
      <c r="E33" s="198" t="s">
        <v>82</v>
      </c>
      <c r="F33" s="198"/>
      <c r="G33" s="195" t="s">
        <v>78</v>
      </c>
      <c r="H33" s="160" t="s">
        <v>71</v>
      </c>
      <c r="I33" s="161"/>
      <c r="J33" s="161"/>
      <c r="K33" s="161"/>
      <c r="L33" s="162"/>
    </row>
    <row r="34" spans="1:15" x14ac:dyDescent="0.25">
      <c r="A34" s="196"/>
      <c r="B34" s="200"/>
      <c r="C34" s="201" t="s">
        <v>27</v>
      </c>
      <c r="D34" s="202"/>
      <c r="E34" s="203" t="s">
        <v>76</v>
      </c>
      <c r="F34" s="204"/>
      <c r="G34" s="196"/>
      <c r="H34" s="163"/>
      <c r="I34" s="164"/>
      <c r="J34" s="164"/>
      <c r="K34" s="164"/>
      <c r="L34" s="165"/>
    </row>
    <row r="35" spans="1:15" ht="75" x14ac:dyDescent="0.25">
      <c r="A35" s="124" t="s">
        <v>124</v>
      </c>
      <c r="B35" s="62" t="s">
        <v>127</v>
      </c>
      <c r="C35" s="216">
        <v>0.3</v>
      </c>
      <c r="D35" s="217"/>
      <c r="E35" s="193">
        <v>1</v>
      </c>
      <c r="F35" s="194"/>
      <c r="G35" s="89">
        <f>+C35*E35</f>
        <v>0.3</v>
      </c>
      <c r="H35" s="166" t="s">
        <v>27</v>
      </c>
      <c r="I35" s="167"/>
      <c r="J35" s="167"/>
      <c r="K35" s="167"/>
      <c r="L35" s="168"/>
    </row>
    <row r="36" spans="1:15" ht="60" x14ac:dyDescent="0.25">
      <c r="A36" s="124" t="s">
        <v>125</v>
      </c>
      <c r="B36" s="62" t="s">
        <v>128</v>
      </c>
      <c r="C36" s="216">
        <v>0.13</v>
      </c>
      <c r="D36" s="217"/>
      <c r="E36" s="193"/>
      <c r="F36" s="194"/>
      <c r="G36" s="89">
        <f t="shared" ref="G36:G38" si="0">+C36*E36</f>
        <v>0</v>
      </c>
      <c r="H36" s="166" t="s">
        <v>27</v>
      </c>
      <c r="I36" s="167"/>
      <c r="J36" s="167"/>
      <c r="K36" s="167"/>
      <c r="L36" s="168"/>
    </row>
    <row r="37" spans="1:15" ht="75" x14ac:dyDescent="0.25">
      <c r="A37" s="124" t="s">
        <v>126</v>
      </c>
      <c r="B37" s="62" t="s">
        <v>129</v>
      </c>
      <c r="C37" s="216">
        <v>0.2</v>
      </c>
      <c r="D37" s="217"/>
      <c r="E37" s="193"/>
      <c r="F37" s="194"/>
      <c r="G37" s="89">
        <f t="shared" si="0"/>
        <v>0</v>
      </c>
      <c r="H37" s="166" t="s">
        <v>27</v>
      </c>
      <c r="I37" s="167"/>
      <c r="J37" s="167"/>
      <c r="K37" s="167"/>
      <c r="L37" s="168"/>
    </row>
    <row r="38" spans="1:15" ht="75" x14ac:dyDescent="0.25">
      <c r="A38" s="124" t="s">
        <v>131</v>
      </c>
      <c r="B38" s="62" t="s">
        <v>130</v>
      </c>
      <c r="C38" s="216">
        <v>0.125</v>
      </c>
      <c r="D38" s="217"/>
      <c r="E38" s="193">
        <f>F31</f>
        <v>2</v>
      </c>
      <c r="F38" s="194"/>
      <c r="G38" s="89">
        <f t="shared" si="0"/>
        <v>0.25</v>
      </c>
      <c r="H38" s="166" t="s">
        <v>27</v>
      </c>
      <c r="I38" s="167"/>
      <c r="J38" s="167"/>
      <c r="K38" s="167"/>
      <c r="L38" s="168"/>
    </row>
    <row r="39" spans="1:15" x14ac:dyDescent="0.25">
      <c r="A39" s="195" t="s">
        <v>132</v>
      </c>
      <c r="B39" s="199" t="s">
        <v>61</v>
      </c>
      <c r="C39" s="201" t="s">
        <v>112</v>
      </c>
      <c r="D39" s="202"/>
      <c r="E39" s="203" t="s">
        <v>82</v>
      </c>
      <c r="F39" s="204"/>
      <c r="G39" s="195" t="s">
        <v>78</v>
      </c>
      <c r="H39" s="160" t="s">
        <v>71</v>
      </c>
      <c r="I39" s="161"/>
      <c r="J39" s="161"/>
      <c r="K39" s="161"/>
      <c r="L39" s="162"/>
    </row>
    <row r="40" spans="1:15" x14ac:dyDescent="0.25">
      <c r="A40" s="196"/>
      <c r="B40" s="200"/>
      <c r="C40" s="201" t="s">
        <v>77</v>
      </c>
      <c r="D40" s="202"/>
      <c r="E40" s="203" t="s">
        <v>71</v>
      </c>
      <c r="F40" s="204"/>
      <c r="G40" s="196"/>
      <c r="H40" s="163"/>
      <c r="I40" s="164"/>
      <c r="J40" s="164"/>
      <c r="K40" s="164"/>
      <c r="L40" s="165"/>
    </row>
    <row r="41" spans="1:15" ht="60" x14ac:dyDescent="0.25">
      <c r="A41" s="124" t="s">
        <v>133</v>
      </c>
      <c r="B41" s="92" t="s">
        <v>153</v>
      </c>
      <c r="C41" s="216">
        <v>2.8</v>
      </c>
      <c r="D41" s="217"/>
      <c r="E41" s="216">
        <f>SUM(E35:F38)</f>
        <v>3</v>
      </c>
      <c r="F41" s="217"/>
      <c r="G41" s="89">
        <f>C41*E41</f>
        <v>8.3999999999999986</v>
      </c>
      <c r="H41" s="166" t="s">
        <v>3</v>
      </c>
      <c r="I41" s="167"/>
      <c r="J41" s="167"/>
      <c r="K41" s="167"/>
      <c r="L41" s="168"/>
    </row>
    <row r="42" spans="1:15" x14ac:dyDescent="0.25">
      <c r="A42" s="118" t="s">
        <v>86</v>
      </c>
      <c r="B42" s="158" t="s">
        <v>35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O42" s="11"/>
    </row>
    <row r="43" spans="1:15" ht="30" x14ac:dyDescent="0.25">
      <c r="A43" s="191" t="s">
        <v>65</v>
      </c>
      <c r="B43" s="192" t="s">
        <v>61</v>
      </c>
      <c r="C43" s="120" t="s">
        <v>85</v>
      </c>
      <c r="D43" s="120" t="s">
        <v>84</v>
      </c>
      <c r="E43" s="120" t="s">
        <v>83</v>
      </c>
      <c r="F43" s="120" t="s">
        <v>82</v>
      </c>
      <c r="G43" s="120" t="s">
        <v>81</v>
      </c>
      <c r="H43" s="119" t="s">
        <v>80</v>
      </c>
      <c r="I43" s="119" t="s">
        <v>79</v>
      </c>
      <c r="J43" s="159" t="s">
        <v>104</v>
      </c>
      <c r="K43" s="169" t="s">
        <v>78</v>
      </c>
      <c r="L43" s="169" t="s">
        <v>71</v>
      </c>
      <c r="M43" s="19"/>
    </row>
    <row r="44" spans="1:15" x14ac:dyDescent="0.25">
      <c r="A44" s="191"/>
      <c r="B44" s="192"/>
      <c r="C44" s="120" t="s">
        <v>77</v>
      </c>
      <c r="D44" s="120" t="s">
        <v>77</v>
      </c>
      <c r="E44" s="120" t="s">
        <v>77</v>
      </c>
      <c r="F44" s="120" t="s">
        <v>76</v>
      </c>
      <c r="G44" s="120" t="s">
        <v>75</v>
      </c>
      <c r="H44" s="120" t="s">
        <v>74</v>
      </c>
      <c r="I44" s="120" t="s">
        <v>73</v>
      </c>
      <c r="J44" s="159"/>
      <c r="K44" s="169"/>
      <c r="L44" s="169"/>
    </row>
    <row r="45" spans="1:15" x14ac:dyDescent="0.25">
      <c r="A45" s="218" t="s">
        <v>134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20"/>
    </row>
    <row r="46" spans="1:15" ht="60" x14ac:dyDescent="0.25">
      <c r="A46" s="64" t="s">
        <v>34</v>
      </c>
      <c r="B46" s="62" t="s">
        <v>33</v>
      </c>
      <c r="C46" s="89">
        <v>0.14000000000000001</v>
      </c>
      <c r="D46" s="87">
        <f>2*D9</f>
        <v>272</v>
      </c>
      <c r="E46" s="89" t="s">
        <v>120</v>
      </c>
      <c r="F46" s="89" t="s">
        <v>120</v>
      </c>
      <c r="G46" s="89" t="s">
        <v>120</v>
      </c>
      <c r="H46" s="89" t="s">
        <v>120</v>
      </c>
      <c r="I46" s="96" t="s">
        <v>120</v>
      </c>
      <c r="J46" s="96" t="s">
        <v>120</v>
      </c>
      <c r="K46" s="89">
        <f>D46</f>
        <v>272</v>
      </c>
      <c r="L46" s="124" t="s">
        <v>3</v>
      </c>
    </row>
    <row r="47" spans="1:15" ht="60" x14ac:dyDescent="0.25">
      <c r="A47" s="64" t="s">
        <v>32</v>
      </c>
      <c r="B47" s="62" t="s">
        <v>31</v>
      </c>
      <c r="C47" s="89">
        <v>0.3</v>
      </c>
      <c r="D47" s="87">
        <f>D46</f>
        <v>272</v>
      </c>
      <c r="E47" s="89" t="s">
        <v>120</v>
      </c>
      <c r="F47" s="89" t="s">
        <v>120</v>
      </c>
      <c r="G47" s="89" t="s">
        <v>120</v>
      </c>
      <c r="H47" s="89" t="s">
        <v>120</v>
      </c>
      <c r="I47" s="89" t="s">
        <v>120</v>
      </c>
      <c r="J47" s="89" t="s">
        <v>120</v>
      </c>
      <c r="K47" s="89">
        <f>D47</f>
        <v>272</v>
      </c>
      <c r="L47" s="124" t="s">
        <v>3</v>
      </c>
    </row>
    <row r="48" spans="1:15" ht="195" x14ac:dyDescent="0.25">
      <c r="A48" s="64" t="s">
        <v>30</v>
      </c>
      <c r="B48" s="62" t="s">
        <v>151</v>
      </c>
      <c r="C48" s="121">
        <f>C47+C46</f>
        <v>0.44</v>
      </c>
      <c r="D48" s="121">
        <f>D47</f>
        <v>272</v>
      </c>
      <c r="E48" s="121">
        <v>0.15</v>
      </c>
      <c r="F48" s="89" t="s">
        <v>120</v>
      </c>
      <c r="G48" s="89" t="s">
        <v>120</v>
      </c>
      <c r="H48" s="89" t="s">
        <v>120</v>
      </c>
      <c r="I48" s="89" t="s">
        <v>120</v>
      </c>
      <c r="J48" s="89" t="s">
        <v>120</v>
      </c>
      <c r="K48" s="89">
        <f>C48*D48*E48</f>
        <v>17.952000000000002</v>
      </c>
      <c r="L48" s="124" t="s">
        <v>25</v>
      </c>
    </row>
    <row r="49" spans="1:12" ht="60" x14ac:dyDescent="0.25">
      <c r="A49" s="64" t="s">
        <v>29</v>
      </c>
      <c r="B49" s="62" t="s">
        <v>28</v>
      </c>
      <c r="C49" s="121">
        <f>C48</f>
        <v>0.44</v>
      </c>
      <c r="D49" s="121">
        <f>D48</f>
        <v>272</v>
      </c>
      <c r="E49" s="89" t="s">
        <v>120</v>
      </c>
      <c r="F49" s="89" t="s">
        <v>120</v>
      </c>
      <c r="G49" s="89" t="s">
        <v>120</v>
      </c>
      <c r="H49" s="89" t="s">
        <v>120</v>
      </c>
      <c r="I49" s="89" t="s">
        <v>120</v>
      </c>
      <c r="J49" s="89" t="s">
        <v>120</v>
      </c>
      <c r="K49" s="95">
        <f>C49*D49</f>
        <v>119.68</v>
      </c>
      <c r="L49" s="73" t="s">
        <v>27</v>
      </c>
    </row>
    <row r="50" spans="1:12" ht="60" x14ac:dyDescent="0.25">
      <c r="A50" s="64" t="s">
        <v>26</v>
      </c>
      <c r="B50" s="62" t="s">
        <v>135</v>
      </c>
      <c r="C50" s="121"/>
      <c r="D50" s="121"/>
      <c r="E50" s="89"/>
      <c r="F50" s="89"/>
      <c r="G50" s="87">
        <v>5.49</v>
      </c>
      <c r="H50" s="89">
        <f>K48*J50</f>
        <v>22.44</v>
      </c>
      <c r="I50" s="89"/>
      <c r="J50" s="89">
        <v>1.25</v>
      </c>
      <c r="K50" s="95">
        <f>G50*H50</f>
        <v>123.19560000000001</v>
      </c>
      <c r="L50" s="73" t="s">
        <v>136</v>
      </c>
    </row>
    <row r="51" spans="1:12" x14ac:dyDescent="0.25">
      <c r="A51" s="201" t="s">
        <v>137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02"/>
    </row>
    <row r="52" spans="1:12" ht="45" x14ac:dyDescent="0.25">
      <c r="A52" s="74" t="s">
        <v>24</v>
      </c>
      <c r="B52" s="93" t="s">
        <v>9</v>
      </c>
      <c r="C52" s="76" t="s">
        <v>120</v>
      </c>
      <c r="D52" s="86"/>
      <c r="E52" s="76" t="s">
        <v>120</v>
      </c>
      <c r="F52" s="76" t="s">
        <v>120</v>
      </c>
      <c r="G52" s="76" t="s">
        <v>120</v>
      </c>
      <c r="H52" s="76">
        <f>D52*I52</f>
        <v>0</v>
      </c>
      <c r="I52" s="76">
        <v>0.13</v>
      </c>
      <c r="J52" s="76"/>
      <c r="K52" s="76">
        <f>D52</f>
        <v>0</v>
      </c>
      <c r="L52" s="75" t="s">
        <v>3</v>
      </c>
    </row>
    <row r="53" spans="1:12" ht="225" x14ac:dyDescent="0.25">
      <c r="A53" s="74" t="s">
        <v>21</v>
      </c>
      <c r="B53" s="93" t="s">
        <v>154</v>
      </c>
      <c r="C53" s="76">
        <v>0.9</v>
      </c>
      <c r="D53" s="76">
        <f>D52</f>
        <v>0</v>
      </c>
      <c r="E53" s="76">
        <v>1</v>
      </c>
      <c r="F53" s="76" t="s">
        <v>120</v>
      </c>
      <c r="G53" s="76" t="s">
        <v>120</v>
      </c>
      <c r="H53" s="76" t="s">
        <v>120</v>
      </c>
      <c r="I53" s="76" t="s">
        <v>120</v>
      </c>
      <c r="J53" s="76" t="s">
        <v>120</v>
      </c>
      <c r="K53" s="76">
        <f>C53*D53*E53</f>
        <v>0</v>
      </c>
      <c r="L53" s="75" t="s">
        <v>25</v>
      </c>
    </row>
    <row r="54" spans="1:12" ht="75" x14ac:dyDescent="0.25">
      <c r="A54" s="74" t="s">
        <v>18</v>
      </c>
      <c r="B54" s="93" t="s">
        <v>158</v>
      </c>
      <c r="C54" s="76">
        <v>0.9</v>
      </c>
      <c r="D54" s="76">
        <f>D52</f>
        <v>0</v>
      </c>
      <c r="E54" s="76" t="s">
        <v>120</v>
      </c>
      <c r="F54" s="76" t="s">
        <v>120</v>
      </c>
      <c r="G54" s="76" t="s">
        <v>120</v>
      </c>
      <c r="H54" s="76" t="s">
        <v>120</v>
      </c>
      <c r="I54" s="76" t="s">
        <v>120</v>
      </c>
      <c r="J54" s="76" t="s">
        <v>120</v>
      </c>
      <c r="K54" s="76">
        <f>C54*D54</f>
        <v>0</v>
      </c>
      <c r="L54" s="75" t="s">
        <v>25</v>
      </c>
    </row>
    <row r="55" spans="1:12" ht="105" x14ac:dyDescent="0.25">
      <c r="A55" s="64" t="s">
        <v>16</v>
      </c>
      <c r="B55" s="93" t="s">
        <v>159</v>
      </c>
      <c r="C55" s="121">
        <v>0.9</v>
      </c>
      <c r="D55" s="121">
        <f>D53</f>
        <v>0</v>
      </c>
      <c r="E55" s="121">
        <f>E53</f>
        <v>1</v>
      </c>
      <c r="F55" s="89" t="s">
        <v>120</v>
      </c>
      <c r="G55" s="89" t="s">
        <v>120</v>
      </c>
      <c r="H55" s="89" t="s">
        <v>120</v>
      </c>
      <c r="I55" s="89" t="s">
        <v>120</v>
      </c>
      <c r="J55" s="89" t="s">
        <v>120</v>
      </c>
      <c r="K55" s="95">
        <f>K53-H52</f>
        <v>0</v>
      </c>
      <c r="L55" s="73" t="s">
        <v>25</v>
      </c>
    </row>
    <row r="56" spans="1:12" ht="120" x14ac:dyDescent="0.25">
      <c r="A56" s="64" t="s">
        <v>13</v>
      </c>
      <c r="B56" s="93" t="s">
        <v>160</v>
      </c>
      <c r="C56" s="121" t="s">
        <v>120</v>
      </c>
      <c r="D56" s="121">
        <f>D52</f>
        <v>0</v>
      </c>
      <c r="E56" s="121" t="s">
        <v>120</v>
      </c>
      <c r="F56" s="89" t="s">
        <v>120</v>
      </c>
      <c r="G56" s="89" t="s">
        <v>120</v>
      </c>
      <c r="H56" s="89" t="s">
        <v>120</v>
      </c>
      <c r="I56" s="89" t="s">
        <v>120</v>
      </c>
      <c r="J56" s="89" t="s">
        <v>120</v>
      </c>
      <c r="K56" s="95">
        <f>D56</f>
        <v>0</v>
      </c>
      <c r="L56" s="73" t="s">
        <v>3</v>
      </c>
    </row>
    <row r="57" spans="1:12" ht="60" x14ac:dyDescent="0.25">
      <c r="A57" s="64" t="s">
        <v>11</v>
      </c>
      <c r="B57" s="63" t="s">
        <v>161</v>
      </c>
      <c r="C57" s="89" t="s">
        <v>120</v>
      </c>
      <c r="D57" s="89" t="s">
        <v>120</v>
      </c>
      <c r="E57" s="89" t="s">
        <v>120</v>
      </c>
      <c r="F57" s="89" t="s">
        <v>120</v>
      </c>
      <c r="G57" s="87"/>
      <c r="H57" s="89">
        <f>H52</f>
        <v>0</v>
      </c>
      <c r="I57" s="89" t="s">
        <v>120</v>
      </c>
      <c r="J57" s="89">
        <v>1.25</v>
      </c>
      <c r="K57" s="89">
        <f>G57*H57*J57</f>
        <v>0</v>
      </c>
      <c r="L57" s="124" t="s">
        <v>72</v>
      </c>
    </row>
    <row r="58" spans="1:12" ht="45" x14ac:dyDescent="0.25">
      <c r="A58" s="64" t="s">
        <v>8</v>
      </c>
      <c r="B58" s="62" t="s">
        <v>12</v>
      </c>
      <c r="C58" s="89" t="s">
        <v>120</v>
      </c>
      <c r="D58" s="87"/>
      <c r="E58" s="89" t="s">
        <v>120</v>
      </c>
      <c r="F58" s="89" t="s">
        <v>120</v>
      </c>
      <c r="G58" s="97" t="s">
        <v>120</v>
      </c>
      <c r="H58" s="89">
        <f>D58*I58</f>
        <v>0</v>
      </c>
      <c r="I58" s="89">
        <f>3.14*((0.3)^2)</f>
        <v>0.28260000000000002</v>
      </c>
      <c r="J58" s="89" t="s">
        <v>120</v>
      </c>
      <c r="K58" s="89">
        <f>D58</f>
        <v>0</v>
      </c>
      <c r="L58" s="124" t="s">
        <v>3</v>
      </c>
    </row>
    <row r="59" spans="1:12" ht="225" x14ac:dyDescent="0.25">
      <c r="A59" s="64" t="s">
        <v>7</v>
      </c>
      <c r="B59" s="93" t="s">
        <v>155</v>
      </c>
      <c r="C59" s="89">
        <v>1.1499999999999999</v>
      </c>
      <c r="D59" s="121">
        <f>D58</f>
        <v>0</v>
      </c>
      <c r="E59" s="89">
        <f>0.6+0.6</f>
        <v>1.2</v>
      </c>
      <c r="F59" s="89" t="s">
        <v>120</v>
      </c>
      <c r="G59" s="97" t="s">
        <v>120</v>
      </c>
      <c r="H59" s="89" t="s">
        <v>120</v>
      </c>
      <c r="I59" s="89" t="s">
        <v>120</v>
      </c>
      <c r="J59" s="89" t="s">
        <v>120</v>
      </c>
      <c r="K59" s="89">
        <f>C59*D59*E59</f>
        <v>0</v>
      </c>
      <c r="L59" s="124" t="s">
        <v>25</v>
      </c>
    </row>
    <row r="60" spans="1:12" ht="75" x14ac:dyDescent="0.25">
      <c r="A60" s="64" t="s">
        <v>138</v>
      </c>
      <c r="B60" s="93" t="s">
        <v>162</v>
      </c>
      <c r="C60" s="89">
        <f>C59</f>
        <v>1.1499999999999999</v>
      </c>
      <c r="D60" s="121">
        <f>D58</f>
        <v>0</v>
      </c>
      <c r="E60" s="89" t="s">
        <v>120</v>
      </c>
      <c r="F60" s="89" t="s">
        <v>120</v>
      </c>
      <c r="G60" s="97" t="s">
        <v>120</v>
      </c>
      <c r="H60" s="89" t="s">
        <v>120</v>
      </c>
      <c r="I60" s="89" t="s">
        <v>120</v>
      </c>
      <c r="J60" s="89" t="s">
        <v>120</v>
      </c>
      <c r="K60" s="89">
        <f>C60*D60</f>
        <v>0</v>
      </c>
      <c r="L60" s="124" t="s">
        <v>27</v>
      </c>
    </row>
    <row r="61" spans="1:12" ht="120" x14ac:dyDescent="0.25">
      <c r="A61" s="64" t="s">
        <v>139</v>
      </c>
      <c r="B61" s="93" t="s">
        <v>163</v>
      </c>
      <c r="C61" s="89">
        <f>C59</f>
        <v>1.1499999999999999</v>
      </c>
      <c r="D61" s="121">
        <f>D58</f>
        <v>0</v>
      </c>
      <c r="E61" s="89">
        <f>E59</f>
        <v>1.2</v>
      </c>
      <c r="F61" s="89" t="s">
        <v>120</v>
      </c>
      <c r="G61" s="97" t="s">
        <v>120</v>
      </c>
      <c r="H61" s="89" t="s">
        <v>120</v>
      </c>
      <c r="I61" s="89" t="s">
        <v>120</v>
      </c>
      <c r="J61" s="89" t="s">
        <v>120</v>
      </c>
      <c r="K61" s="89">
        <f>(K59)-(H58)</f>
        <v>0</v>
      </c>
      <c r="L61" s="124" t="s">
        <v>25</v>
      </c>
    </row>
    <row r="62" spans="1:12" ht="120" x14ac:dyDescent="0.25">
      <c r="A62" s="64" t="s">
        <v>140</v>
      </c>
      <c r="B62" s="93" t="s">
        <v>164</v>
      </c>
      <c r="C62" s="89" t="s">
        <v>120</v>
      </c>
      <c r="D62" s="121">
        <f>D58</f>
        <v>0</v>
      </c>
      <c r="E62" s="89" t="s">
        <v>120</v>
      </c>
      <c r="F62" s="89" t="s">
        <v>120</v>
      </c>
      <c r="G62" s="97" t="s">
        <v>120</v>
      </c>
      <c r="H62" s="89" t="s">
        <v>120</v>
      </c>
      <c r="I62" s="89" t="s">
        <v>120</v>
      </c>
      <c r="J62" s="89" t="s">
        <v>120</v>
      </c>
      <c r="K62" s="89">
        <f>D62</f>
        <v>0</v>
      </c>
      <c r="L62" s="124" t="s">
        <v>3</v>
      </c>
    </row>
    <row r="63" spans="1:12" ht="60" x14ac:dyDescent="0.25">
      <c r="A63" s="64" t="s">
        <v>141</v>
      </c>
      <c r="B63" s="63" t="s">
        <v>165</v>
      </c>
      <c r="C63" s="89" t="s">
        <v>120</v>
      </c>
      <c r="D63" s="121" t="s">
        <v>120</v>
      </c>
      <c r="E63" s="89" t="s">
        <v>120</v>
      </c>
      <c r="F63" s="89" t="s">
        <v>120</v>
      </c>
      <c r="G63" s="87"/>
      <c r="H63" s="89">
        <f>H58</f>
        <v>0</v>
      </c>
      <c r="I63" s="89" t="s">
        <v>120</v>
      </c>
      <c r="J63" s="89">
        <v>1.25</v>
      </c>
      <c r="K63" s="89">
        <f>G63*H63*J63</f>
        <v>0</v>
      </c>
      <c r="L63" s="124" t="s">
        <v>136</v>
      </c>
    </row>
    <row r="64" spans="1:12" ht="90" x14ac:dyDescent="0.25">
      <c r="A64" s="64" t="s">
        <v>142</v>
      </c>
      <c r="B64" s="62" t="s">
        <v>19</v>
      </c>
      <c r="C64" s="89" t="s">
        <v>120</v>
      </c>
      <c r="D64" s="89" t="s">
        <v>120</v>
      </c>
      <c r="E64" s="89" t="s">
        <v>120</v>
      </c>
      <c r="F64" s="87"/>
      <c r="G64" s="89" t="s">
        <v>120</v>
      </c>
      <c r="H64" s="89" t="s">
        <v>120</v>
      </c>
      <c r="I64" s="89" t="s">
        <v>120</v>
      </c>
      <c r="J64" s="89" t="s">
        <v>120</v>
      </c>
      <c r="K64" s="89">
        <f>F64</f>
        <v>0</v>
      </c>
      <c r="L64" s="124" t="s">
        <v>71</v>
      </c>
    </row>
    <row r="65" spans="1:12" ht="90" x14ac:dyDescent="0.25">
      <c r="A65" s="64" t="s">
        <v>143</v>
      </c>
      <c r="B65" s="62" t="s">
        <v>17</v>
      </c>
      <c r="C65" s="89" t="s">
        <v>120</v>
      </c>
      <c r="D65" s="89" t="s">
        <v>120</v>
      </c>
      <c r="E65" s="89" t="s">
        <v>120</v>
      </c>
      <c r="F65" s="87"/>
      <c r="G65" s="89" t="s">
        <v>120</v>
      </c>
      <c r="H65" s="89" t="s">
        <v>120</v>
      </c>
      <c r="I65" s="89" t="s">
        <v>120</v>
      </c>
      <c r="J65" s="89" t="s">
        <v>120</v>
      </c>
      <c r="K65" s="89">
        <f>F65</f>
        <v>0</v>
      </c>
      <c r="L65" s="124" t="s">
        <v>71</v>
      </c>
    </row>
    <row r="66" spans="1:12" ht="60" x14ac:dyDescent="0.25">
      <c r="A66" s="64" t="s">
        <v>144</v>
      </c>
      <c r="B66" s="62" t="s">
        <v>15</v>
      </c>
      <c r="C66" s="89" t="s">
        <v>120</v>
      </c>
      <c r="D66" s="89" t="s">
        <v>120</v>
      </c>
      <c r="E66" s="89" t="s">
        <v>120</v>
      </c>
      <c r="F66" s="121">
        <f>F65</f>
        <v>0</v>
      </c>
      <c r="G66" s="89" t="s">
        <v>120</v>
      </c>
      <c r="H66" s="89" t="s">
        <v>120</v>
      </c>
      <c r="I66" s="89" t="s">
        <v>120</v>
      </c>
      <c r="J66" s="89" t="s">
        <v>120</v>
      </c>
      <c r="K66" s="89">
        <f>F66</f>
        <v>0</v>
      </c>
      <c r="L66" s="124" t="s">
        <v>71</v>
      </c>
    </row>
  </sheetData>
  <sheetProtection algorithmName="SHA-512" hashValue="LejAUfWZ0Is8KubHV9a4DHjc9bVx3GWQKg/1PgDwMg03CHIE7Oya25w79JjtjRYa5sbliPMhA66ydzWtcxtMAA==" saltValue="R0dEkUro3Mh5Kw5eW61VCQ==" spinCount="100000" sheet="1" objects="1" scenarios="1"/>
  <mergeCells count="87">
    <mergeCell ref="A14:A15"/>
    <mergeCell ref="B14:B15"/>
    <mergeCell ref="H14:H15"/>
    <mergeCell ref="I14:L15"/>
    <mergeCell ref="A1:L1"/>
    <mergeCell ref="A2:L2"/>
    <mergeCell ref="A3:L3"/>
    <mergeCell ref="A5:L5"/>
    <mergeCell ref="B6:L6"/>
    <mergeCell ref="A7:A8"/>
    <mergeCell ref="B7:B8"/>
    <mergeCell ref="I7:I8"/>
    <mergeCell ref="J7:L8"/>
    <mergeCell ref="J9:L9"/>
    <mergeCell ref="J10:L10"/>
    <mergeCell ref="J11:L11"/>
    <mergeCell ref="J12:L12"/>
    <mergeCell ref="B13:L13"/>
    <mergeCell ref="I16:L16"/>
    <mergeCell ref="I17:L17"/>
    <mergeCell ref="I18:L18"/>
    <mergeCell ref="I19:L19"/>
    <mergeCell ref="A20:A21"/>
    <mergeCell ref="B20:B21"/>
    <mergeCell ref="G20:H21"/>
    <mergeCell ref="I20:L21"/>
    <mergeCell ref="A28:A29"/>
    <mergeCell ref="B28:B29"/>
    <mergeCell ref="G28:G29"/>
    <mergeCell ref="H28:L29"/>
    <mergeCell ref="G22:H22"/>
    <mergeCell ref="I22:L22"/>
    <mergeCell ref="B23:L23"/>
    <mergeCell ref="A24:A25"/>
    <mergeCell ref="B24:B25"/>
    <mergeCell ref="C24:D24"/>
    <mergeCell ref="E24:F24"/>
    <mergeCell ref="I24:I25"/>
    <mergeCell ref="J24:L25"/>
    <mergeCell ref="C25:D25"/>
    <mergeCell ref="E25:F25"/>
    <mergeCell ref="C26:D26"/>
    <mergeCell ref="E26:F26"/>
    <mergeCell ref="J26:L26"/>
    <mergeCell ref="B27:L27"/>
    <mergeCell ref="H30:L30"/>
    <mergeCell ref="H31:L31"/>
    <mergeCell ref="H32:L32"/>
    <mergeCell ref="A33:A34"/>
    <mergeCell ref="B33:B34"/>
    <mergeCell ref="C33:D33"/>
    <mergeCell ref="E33:F33"/>
    <mergeCell ref="G33:G34"/>
    <mergeCell ref="H33:L34"/>
    <mergeCell ref="C34:D34"/>
    <mergeCell ref="E34:F34"/>
    <mergeCell ref="C35:D35"/>
    <mergeCell ref="E35:F35"/>
    <mergeCell ref="H35:L35"/>
    <mergeCell ref="C36:D36"/>
    <mergeCell ref="E36:F36"/>
    <mergeCell ref="H36:L36"/>
    <mergeCell ref="H39:L40"/>
    <mergeCell ref="C40:D40"/>
    <mergeCell ref="E40:F40"/>
    <mergeCell ref="C37:D37"/>
    <mergeCell ref="E37:F37"/>
    <mergeCell ref="H37:L37"/>
    <mergeCell ref="C38:D38"/>
    <mergeCell ref="E38:F38"/>
    <mergeCell ref="H38:L38"/>
    <mergeCell ref="A39:A40"/>
    <mergeCell ref="B39:B40"/>
    <mergeCell ref="C39:D39"/>
    <mergeCell ref="E39:F39"/>
    <mergeCell ref="G39:G40"/>
    <mergeCell ref="A45:L45"/>
    <mergeCell ref="A51:L51"/>
    <mergeCell ref="C41:D41"/>
    <mergeCell ref="E41:F41"/>
    <mergeCell ref="H41:L41"/>
    <mergeCell ref="B42:L42"/>
    <mergeCell ref="A43:A44"/>
    <mergeCell ref="B43:B44"/>
    <mergeCell ref="J43:J44"/>
    <mergeCell ref="K43:K44"/>
    <mergeCell ref="L43:L44"/>
  </mergeCells>
  <dataValidations count="1">
    <dataValidation type="decimal" allowBlank="1" showInputMessage="1" showErrorMessage="1" sqref="E10">
      <formula1>0.1</formula1>
      <formula2>0.15</formula2>
    </dataValidation>
  </dataValidations>
  <hyperlinks>
    <hyperlink ref="L49" r:id="rId1" display="m@"/>
  </hyperlinks>
  <pageMargins left="0.51181102362204722" right="0.51181102362204722" top="1.3779527559055118" bottom="1.1811023622047245" header="0.31496062992125984" footer="0.31496062992125984"/>
  <pageSetup paperSize="9" scale="51" orientation="portrait" verticalDpi="360" r:id="rId2"/>
  <headerFooter scaleWithDoc="0">
    <oddHeader>&amp;C&amp;G</oddHeader>
    <oddFooter>&amp;C&amp;G&amp;R&amp;G</oddFooter>
  </headerFooter>
  <legacyDrawing r:id="rId3"/>
  <legacyDrawingHF r:id="rId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view="pageBreakPreview" zoomScaleNormal="100" zoomScaleSheetLayoutView="100" workbookViewId="0">
      <selection activeCell="A7" sqref="A7:K7"/>
    </sheetView>
  </sheetViews>
  <sheetFormatPr defaultRowHeight="15" x14ac:dyDescent="0.25"/>
  <cols>
    <col min="2" max="2" width="10.5703125" customWidth="1"/>
    <col min="4" max="4" width="12.140625" customWidth="1"/>
    <col min="5" max="5" width="30.5703125" customWidth="1"/>
    <col min="6" max="6" width="6.7109375" customWidth="1"/>
    <col min="7" max="7" width="17.42578125" customWidth="1"/>
    <col min="8" max="8" width="14.42578125" customWidth="1"/>
    <col min="9" max="9" width="11.85546875" customWidth="1"/>
    <col min="10" max="11" width="14.42578125" customWidth="1"/>
  </cols>
  <sheetData>
    <row r="1" spans="1:14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79"/>
    </row>
    <row r="2" spans="1:14" ht="18.75" x14ac:dyDescent="0.25">
      <c r="A2" s="143" t="s">
        <v>167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4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4" ht="18.75" x14ac:dyDescent="0.25">
      <c r="A4" s="17"/>
      <c r="B4" s="122"/>
      <c r="C4" s="122"/>
      <c r="D4" s="122"/>
      <c r="E4" s="122"/>
      <c r="F4" s="122"/>
      <c r="G4" s="122"/>
      <c r="H4" s="122"/>
      <c r="I4" s="137" t="s">
        <v>68</v>
      </c>
      <c r="J4" s="137"/>
      <c r="K4" s="80">
        <v>14.02</v>
      </c>
    </row>
    <row r="5" spans="1:14" x14ac:dyDescent="0.25">
      <c r="A5" s="15" t="s">
        <v>67</v>
      </c>
      <c r="B5" s="14"/>
      <c r="C5" s="14"/>
      <c r="D5" s="14"/>
      <c r="E5" s="14"/>
      <c r="F5" s="14"/>
      <c r="G5" s="14"/>
      <c r="H5" s="13"/>
      <c r="I5" s="137" t="s">
        <v>66</v>
      </c>
      <c r="J5" s="137"/>
      <c r="K5" s="80">
        <v>20.97</v>
      </c>
    </row>
    <row r="6" spans="1:14" x14ac:dyDescent="0.25">
      <c r="A6" s="15"/>
      <c r="B6" s="14"/>
      <c r="C6" s="14"/>
      <c r="D6" s="14"/>
      <c r="E6" s="14"/>
      <c r="F6" s="14"/>
      <c r="G6" s="14"/>
      <c r="H6" s="13"/>
      <c r="I6" s="13"/>
      <c r="J6" s="116"/>
      <c r="K6" s="12"/>
      <c r="N6" s="78"/>
    </row>
    <row r="7" spans="1:14" ht="18.75" x14ac:dyDescent="0.25">
      <c r="A7" s="134" t="s">
        <v>180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11"/>
    </row>
    <row r="8" spans="1:14" ht="51.75" x14ac:dyDescent="0.25">
      <c r="A8" s="115" t="s">
        <v>65</v>
      </c>
      <c r="B8" s="115" t="s">
        <v>64</v>
      </c>
      <c r="C8" s="115" t="s">
        <v>63</v>
      </c>
      <c r="D8" s="10" t="s">
        <v>62</v>
      </c>
      <c r="E8" s="115" t="s">
        <v>61</v>
      </c>
      <c r="F8" s="115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4" ht="21" customHeight="1" x14ac:dyDescent="0.25">
      <c r="A9" s="118">
        <v>1</v>
      </c>
      <c r="B9" s="8"/>
      <c r="C9" s="8"/>
      <c r="D9" s="8"/>
      <c r="E9" s="123" t="s">
        <v>55</v>
      </c>
      <c r="F9" s="6"/>
      <c r="G9" s="6"/>
      <c r="H9" s="25"/>
      <c r="I9" s="25"/>
      <c r="J9" s="53"/>
      <c r="K9" s="53"/>
    </row>
    <row r="10" spans="1:14" ht="30" x14ac:dyDescent="0.25">
      <c r="A10" s="124" t="s">
        <v>54</v>
      </c>
      <c r="B10" s="2">
        <v>72961</v>
      </c>
      <c r="C10" s="2" t="s">
        <v>6</v>
      </c>
      <c r="D10" s="2" t="s">
        <v>5</v>
      </c>
      <c r="E10" s="62" t="s">
        <v>53</v>
      </c>
      <c r="F10" s="124" t="s">
        <v>27</v>
      </c>
      <c r="G10" s="89">
        <f>'[11]MEMORIAL QUANT. CBUQ'!I9</f>
        <v>805.56</v>
      </c>
      <c r="H10" s="89">
        <v>1.24</v>
      </c>
      <c r="I10" s="89">
        <f>IF(D10="S",($K$5/100)*H10,($K$4/100)*H10)+H10</f>
        <v>1.5000279999999999</v>
      </c>
      <c r="J10" s="89">
        <f>G10*H10</f>
        <v>998.89439999999991</v>
      </c>
      <c r="K10" s="89">
        <f>I10*G10</f>
        <v>1208.3625556799998</v>
      </c>
      <c r="M10" s="78"/>
    </row>
    <row r="11" spans="1:14" ht="90" x14ac:dyDescent="0.25">
      <c r="A11" s="124" t="s">
        <v>52</v>
      </c>
      <c r="B11" s="88">
        <v>96387</v>
      </c>
      <c r="C11" s="2" t="s">
        <v>6</v>
      </c>
      <c r="D11" s="2" t="s">
        <v>5</v>
      </c>
      <c r="E11" s="62" t="s">
        <v>51</v>
      </c>
      <c r="F11" s="124" t="s">
        <v>25</v>
      </c>
      <c r="G11" s="89">
        <f>'[11]MEMORIAL QUANT. CBUQ'!I10</f>
        <v>120.83399999999999</v>
      </c>
      <c r="H11" s="89">
        <v>6.52</v>
      </c>
      <c r="I11" s="89">
        <f t="shared" ref="I11:I13" si="0">IF(D11="S",($K$5/100)*H11,($K$4/100)*H11)+H11</f>
        <v>7.887243999999999</v>
      </c>
      <c r="J11" s="89">
        <f t="shared" ref="J11:J13" si="1">G11*H11</f>
        <v>787.83767999999986</v>
      </c>
      <c r="K11" s="89">
        <f t="shared" ref="K11:K13" si="2">I11*G11</f>
        <v>953.04724149599974</v>
      </c>
    </row>
    <row r="12" spans="1:14" ht="64.5" customHeight="1" x14ac:dyDescent="0.25">
      <c r="A12" s="124" t="s">
        <v>95</v>
      </c>
      <c r="B12" s="88" t="s">
        <v>97</v>
      </c>
      <c r="C12" s="2" t="s">
        <v>6</v>
      </c>
      <c r="D12" s="2" t="s">
        <v>5</v>
      </c>
      <c r="E12" s="62" t="s">
        <v>98</v>
      </c>
      <c r="F12" s="124" t="s">
        <v>25</v>
      </c>
      <c r="G12" s="89">
        <f>'[11]MEMORIAL QUANT. CBUQ'!I11</f>
        <v>120.83399999999999</v>
      </c>
      <c r="H12" s="89">
        <v>4.4400000000000004</v>
      </c>
      <c r="I12" s="89">
        <f t="shared" si="0"/>
        <v>5.3710680000000002</v>
      </c>
      <c r="J12" s="89">
        <f t="shared" si="1"/>
        <v>536.50296000000003</v>
      </c>
      <c r="K12" s="89">
        <f t="shared" si="2"/>
        <v>649.00763071199992</v>
      </c>
    </row>
    <row r="13" spans="1:14" ht="60" x14ac:dyDescent="0.25">
      <c r="A13" s="124" t="s">
        <v>96</v>
      </c>
      <c r="B13" s="4">
        <v>72838</v>
      </c>
      <c r="C13" s="2" t="s">
        <v>6</v>
      </c>
      <c r="D13" s="2" t="s">
        <v>5</v>
      </c>
      <c r="E13" s="63" t="s">
        <v>109</v>
      </c>
      <c r="F13" s="3" t="s">
        <v>99</v>
      </c>
      <c r="G13" s="89">
        <f>'[11]MEMORIAL QUANT. CBUQ'!I12</f>
        <v>533.60294399999998</v>
      </c>
      <c r="H13" s="89">
        <v>0.85</v>
      </c>
      <c r="I13" s="89">
        <f t="shared" si="0"/>
        <v>1.0282450000000001</v>
      </c>
      <c r="J13" s="89">
        <f t="shared" si="1"/>
        <v>453.56250239999997</v>
      </c>
      <c r="K13" s="89">
        <f t="shared" si="2"/>
        <v>548.67455915328003</v>
      </c>
    </row>
    <row r="14" spans="1:14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4">
        <f>SUM(J10:J13)</f>
        <v>2776.7975423999997</v>
      </c>
      <c r="K14" s="54">
        <f>SUM(K10:K13)</f>
        <v>3359.091987041279</v>
      </c>
    </row>
    <row r="15" spans="1:14" ht="33" customHeight="1" x14ac:dyDescent="0.25">
      <c r="A15" s="118">
        <v>2</v>
      </c>
      <c r="B15" s="8"/>
      <c r="C15" s="8"/>
      <c r="D15" s="8"/>
      <c r="E15" s="123" t="s">
        <v>50</v>
      </c>
      <c r="F15" s="6"/>
      <c r="G15" s="6"/>
      <c r="H15" s="25"/>
      <c r="I15" s="25"/>
      <c r="J15" s="53"/>
      <c r="K15" s="53"/>
    </row>
    <row r="16" spans="1:14" ht="30" x14ac:dyDescent="0.25">
      <c r="A16" s="5" t="s">
        <v>49</v>
      </c>
      <c r="B16" s="4">
        <v>96401</v>
      </c>
      <c r="C16" s="4" t="s">
        <v>6</v>
      </c>
      <c r="D16" s="4" t="s">
        <v>5</v>
      </c>
      <c r="E16" s="63" t="s">
        <v>100</v>
      </c>
      <c r="F16" s="3" t="s">
        <v>27</v>
      </c>
      <c r="G16" s="26">
        <f>'[11]MEMORIAL QUANT. CBUQ'!H16</f>
        <v>685</v>
      </c>
      <c r="H16" s="26">
        <v>4.29</v>
      </c>
      <c r="I16" s="89">
        <f>IF(D16="S",($K$5/100)*H16,($K$4/100)*H16)+H16</f>
        <v>5.1896129999999996</v>
      </c>
      <c r="J16" s="26">
        <f>G16*H16</f>
        <v>2938.65</v>
      </c>
      <c r="K16" s="89">
        <f>I16*G16</f>
        <v>3554.8849049999999</v>
      </c>
    </row>
    <row r="17" spans="1:11" ht="84" customHeight="1" x14ac:dyDescent="0.25">
      <c r="A17" s="5" t="s">
        <v>48</v>
      </c>
      <c r="B17" s="4">
        <v>72840</v>
      </c>
      <c r="C17" s="4" t="s">
        <v>6</v>
      </c>
      <c r="D17" s="4" t="s">
        <v>5</v>
      </c>
      <c r="E17" s="63" t="s">
        <v>145</v>
      </c>
      <c r="F17" s="3" t="s">
        <v>99</v>
      </c>
      <c r="G17" s="26">
        <f>'[11]MEMORIAL QUANT. CBUQ'!H17</f>
        <v>59.183999999999997</v>
      </c>
      <c r="H17" s="26">
        <v>0.56999999999999995</v>
      </c>
      <c r="I17" s="89">
        <f t="shared" ref="I17:I20" si="3">IF(D17="S",($K$5/100)*H17,($K$4/100)*H17)+H17</f>
        <v>0.68952899999999995</v>
      </c>
      <c r="J17" s="26">
        <f>G17*H17</f>
        <v>33.734879999999997</v>
      </c>
      <c r="K17" s="89">
        <f>I17*G17</f>
        <v>40.809084335999998</v>
      </c>
    </row>
    <row r="18" spans="1:11" ht="75" x14ac:dyDescent="0.25">
      <c r="A18" s="124" t="s">
        <v>47</v>
      </c>
      <c r="B18" s="2">
        <v>95996</v>
      </c>
      <c r="C18" s="2" t="s">
        <v>6</v>
      </c>
      <c r="D18" s="2" t="s">
        <v>5</v>
      </c>
      <c r="E18" s="62" t="s">
        <v>46</v>
      </c>
      <c r="F18" s="124" t="s">
        <v>25</v>
      </c>
      <c r="G18" s="89">
        <f>'[11]MEMORIAL QUANT. CBUQ'!H18</f>
        <v>34.25</v>
      </c>
      <c r="H18" s="89">
        <v>643.61</v>
      </c>
      <c r="I18" s="89">
        <f t="shared" si="3"/>
        <v>778.575017</v>
      </c>
      <c r="J18" s="26">
        <f>G18*H18</f>
        <v>22043.642500000002</v>
      </c>
      <c r="K18" s="89">
        <f>I18*G18</f>
        <v>26666.194332250001</v>
      </c>
    </row>
    <row r="19" spans="1:11" ht="60" x14ac:dyDescent="0.25">
      <c r="A19" s="124" t="s">
        <v>45</v>
      </c>
      <c r="B19" s="4">
        <v>95303</v>
      </c>
      <c r="C19" s="4" t="s">
        <v>6</v>
      </c>
      <c r="D19" s="4" t="s">
        <v>5</v>
      </c>
      <c r="E19" s="63" t="s">
        <v>44</v>
      </c>
      <c r="F19" s="3" t="s">
        <v>22</v>
      </c>
      <c r="G19" s="89">
        <f>'[11]MEMORIAL QUANT. CBUQ'!H19</f>
        <v>2466</v>
      </c>
      <c r="H19" s="89">
        <v>0.96</v>
      </c>
      <c r="I19" s="89">
        <f t="shared" si="3"/>
        <v>1.1613119999999999</v>
      </c>
      <c r="J19" s="26">
        <f>G19*H19</f>
        <v>2367.36</v>
      </c>
      <c r="K19" s="89">
        <f>I19*G19</f>
        <v>2863.7953919999995</v>
      </c>
    </row>
    <row r="20" spans="1:11" ht="45" x14ac:dyDescent="0.25">
      <c r="A20" s="124" t="s">
        <v>43</v>
      </c>
      <c r="B20" s="2">
        <v>94963</v>
      </c>
      <c r="C20" s="2" t="s">
        <v>6</v>
      </c>
      <c r="D20" s="2" t="s">
        <v>5</v>
      </c>
      <c r="E20" s="62" t="s">
        <v>146</v>
      </c>
      <c r="F20" s="124" t="s">
        <v>25</v>
      </c>
      <c r="G20" s="89">
        <f>'[11]MEMORIAL QUANT. CBUQ'!G22:H22</f>
        <v>0.42336000000000001</v>
      </c>
      <c r="H20" s="27">
        <v>345.06</v>
      </c>
      <c r="I20" s="89">
        <f t="shared" si="3"/>
        <v>417.419082</v>
      </c>
      <c r="J20" s="26">
        <f>G20*H20</f>
        <v>146.08460160000001</v>
      </c>
      <c r="K20" s="89">
        <f>I20*G20</f>
        <v>176.71854255552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4">
        <f>SUM(J16:J20)</f>
        <v>27529.471981600003</v>
      </c>
      <c r="K21" s="54">
        <f>SUM(K16:K20)</f>
        <v>33302.402256141519</v>
      </c>
    </row>
    <row r="22" spans="1:11" ht="15" customHeight="1" x14ac:dyDescent="0.25">
      <c r="A22" s="118">
        <v>3</v>
      </c>
      <c r="B22" s="8"/>
      <c r="C22" s="8"/>
      <c r="D22" s="8"/>
      <c r="E22" s="123" t="s">
        <v>42</v>
      </c>
      <c r="F22" s="6"/>
      <c r="G22" s="6"/>
      <c r="H22" s="25"/>
      <c r="I22" s="25"/>
      <c r="J22" s="53"/>
      <c r="K22" s="53"/>
    </row>
    <row r="23" spans="1:11" ht="105" x14ac:dyDescent="0.25">
      <c r="A23" s="124" t="s">
        <v>41</v>
      </c>
      <c r="B23" s="2">
        <v>94996</v>
      </c>
      <c r="C23" s="2" t="s">
        <v>6</v>
      </c>
      <c r="D23" s="2" t="s">
        <v>5</v>
      </c>
      <c r="E23" s="62" t="s">
        <v>113</v>
      </c>
      <c r="F23" s="124" t="s">
        <v>27</v>
      </c>
      <c r="G23" s="89">
        <f>'[11]MEMORIAL QUANT. CBUQ'!I26</f>
        <v>8.16</v>
      </c>
      <c r="H23" s="89">
        <v>83.62</v>
      </c>
      <c r="I23" s="89">
        <f t="shared" ref="I23" si="4">IF(D23="S",($K$5/100)*H23,($K$4/100)*H23)+H23</f>
        <v>101.155114</v>
      </c>
      <c r="J23" s="89">
        <f>G23*H23</f>
        <v>682.33920000000001</v>
      </c>
      <c r="K23" s="89">
        <f>G23*I23</f>
        <v>825.42573024000001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4">
        <f>J23</f>
        <v>682.33920000000001</v>
      </c>
      <c r="K24" s="54">
        <f>K23</f>
        <v>825.42573024000001</v>
      </c>
    </row>
    <row r="25" spans="1:11" ht="21" customHeight="1" x14ac:dyDescent="0.25">
      <c r="A25" s="118">
        <v>4</v>
      </c>
      <c r="B25" s="123"/>
      <c r="C25" s="123"/>
      <c r="D25" s="123"/>
      <c r="E25" s="123" t="s">
        <v>40</v>
      </c>
      <c r="F25" s="6"/>
      <c r="G25" s="6"/>
      <c r="H25" s="25"/>
      <c r="I25" s="25"/>
      <c r="J25" s="53"/>
      <c r="K25" s="53"/>
    </row>
    <row r="26" spans="1:11" ht="75" x14ac:dyDescent="0.25">
      <c r="A26" s="124" t="s">
        <v>39</v>
      </c>
      <c r="B26" s="2">
        <v>72947</v>
      </c>
      <c r="C26" s="2" t="s">
        <v>6</v>
      </c>
      <c r="D26" s="2" t="s">
        <v>5</v>
      </c>
      <c r="E26" s="62" t="s">
        <v>147</v>
      </c>
      <c r="F26" s="124" t="s">
        <v>27</v>
      </c>
      <c r="G26" s="89">
        <f>SUM('[11]MEMORIAL QUANT. CBUQ'!G30:G31)</f>
        <v>58.74</v>
      </c>
      <c r="H26" s="89">
        <v>24.63</v>
      </c>
      <c r="I26" s="89">
        <f t="shared" ref="I26:I29" si="5">IF(D26="S",($K$5/100)*H26,($K$4/100)*H26)+H26</f>
        <v>29.794910999999999</v>
      </c>
      <c r="J26" s="89">
        <f>G26*H26</f>
        <v>1446.7662</v>
      </c>
      <c r="K26" s="89">
        <f>I26*G26</f>
        <v>1750.1530721399999</v>
      </c>
    </row>
    <row r="27" spans="1:11" ht="45" x14ac:dyDescent="0.25">
      <c r="A27" s="124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'[11]MEMORIAL QUANT. CBUQ'!G32</f>
        <v>11.999999999999998</v>
      </c>
      <c r="H27" s="91">
        <v>6.67</v>
      </c>
      <c r="I27" s="89">
        <f t="shared" si="5"/>
        <v>7.6051339999999996</v>
      </c>
      <c r="J27" s="91">
        <v>0</v>
      </c>
      <c r="K27" s="91">
        <v>0</v>
      </c>
    </row>
    <row r="28" spans="1:11" ht="30" x14ac:dyDescent="0.25">
      <c r="A28" s="124" t="s">
        <v>37</v>
      </c>
      <c r="B28" s="2">
        <v>34723</v>
      </c>
      <c r="C28" s="2" t="s">
        <v>6</v>
      </c>
      <c r="D28" s="2" t="s">
        <v>10</v>
      </c>
      <c r="E28" s="62" t="s">
        <v>36</v>
      </c>
      <c r="F28" s="124" t="s">
        <v>27</v>
      </c>
      <c r="G28" s="89">
        <f>SUM('[11]MEMORIAL QUANT. CBUQ'!G35:G38)</f>
        <v>0.55000000000000004</v>
      </c>
      <c r="H28" s="89">
        <v>519.75</v>
      </c>
      <c r="I28" s="89">
        <f t="shared" si="5"/>
        <v>592.61895000000004</v>
      </c>
      <c r="J28" s="89">
        <f>G28*H28</f>
        <v>285.86250000000001</v>
      </c>
      <c r="K28" s="89">
        <f>I28*G28</f>
        <v>325.94042250000007</v>
      </c>
    </row>
    <row r="29" spans="1:11" ht="60" x14ac:dyDescent="0.25">
      <c r="A29" s="124" t="s">
        <v>132</v>
      </c>
      <c r="B29" s="2">
        <v>21013</v>
      </c>
      <c r="C29" s="2" t="s">
        <v>6</v>
      </c>
      <c r="D29" s="2" t="s">
        <v>10</v>
      </c>
      <c r="E29" s="92" t="s">
        <v>153</v>
      </c>
      <c r="F29" s="124" t="s">
        <v>3</v>
      </c>
      <c r="G29" s="89">
        <f>'[11]MEMORIAL QUANT. CBUQ'!G41</f>
        <v>8.3999999999999986</v>
      </c>
      <c r="H29" s="89">
        <v>33.31</v>
      </c>
      <c r="I29" s="89">
        <f t="shared" si="5"/>
        <v>37.980062000000004</v>
      </c>
      <c r="J29" s="89">
        <f>G29*H29</f>
        <v>279.80399999999997</v>
      </c>
      <c r="K29" s="89">
        <f>G29*I29</f>
        <v>319.03252079999999</v>
      </c>
    </row>
    <row r="30" spans="1:1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4">
        <f>SUM(J26:J29)</f>
        <v>2012.4326999999998</v>
      </c>
      <c r="K30" s="54">
        <f>SUM(K26:K29)</f>
        <v>2395.1260154400002</v>
      </c>
    </row>
    <row r="31" spans="1:11" ht="15.75" customHeight="1" x14ac:dyDescent="0.25">
      <c r="A31" s="118">
        <v>5</v>
      </c>
      <c r="B31" s="8"/>
      <c r="C31" s="8"/>
      <c r="D31" s="8"/>
      <c r="E31" s="123" t="s">
        <v>35</v>
      </c>
      <c r="F31" s="6"/>
      <c r="G31" s="6"/>
      <c r="H31" s="25"/>
      <c r="I31" s="25"/>
      <c r="J31" s="53"/>
      <c r="K31" s="53"/>
    </row>
    <row r="32" spans="1:11" ht="60" x14ac:dyDescent="0.25">
      <c r="A32" s="5" t="s">
        <v>34</v>
      </c>
      <c r="B32" s="2">
        <v>94265</v>
      </c>
      <c r="C32" s="2" t="s">
        <v>6</v>
      </c>
      <c r="D32" s="4" t="s">
        <v>5</v>
      </c>
      <c r="E32" s="62" t="s">
        <v>33</v>
      </c>
      <c r="F32" s="26" t="s">
        <v>3</v>
      </c>
      <c r="G32" s="26">
        <f>'[11]MEMORIAL QUANT. CBUQ'!K46</f>
        <v>274</v>
      </c>
      <c r="H32" s="26">
        <v>31.39</v>
      </c>
      <c r="I32" s="89">
        <f t="shared" ref="I32:I51" si="6">IF(D32="S",($K$5/100)*H32,($K$4/100)*H32)+H32</f>
        <v>37.972482999999997</v>
      </c>
      <c r="J32" s="26">
        <f t="shared" ref="J32:J51" si="7">G32*H32</f>
        <v>8600.86</v>
      </c>
      <c r="K32" s="89">
        <f t="shared" ref="K32:K51" si="8">I32*G32</f>
        <v>10404.460341999998</v>
      </c>
    </row>
    <row r="33" spans="1:11" ht="60" x14ac:dyDescent="0.25">
      <c r="A33" s="124" t="s">
        <v>32</v>
      </c>
      <c r="B33" s="2">
        <v>94281</v>
      </c>
      <c r="C33" s="2" t="s">
        <v>6</v>
      </c>
      <c r="D33" s="2" t="s">
        <v>5</v>
      </c>
      <c r="E33" s="62" t="s">
        <v>31</v>
      </c>
      <c r="F33" s="89" t="s">
        <v>3</v>
      </c>
      <c r="G33" s="89">
        <f>'[11]MEMORIAL QUANT. CBUQ'!K47</f>
        <v>274</v>
      </c>
      <c r="H33" s="89">
        <v>37.49</v>
      </c>
      <c r="I33" s="89">
        <f t="shared" si="6"/>
        <v>45.351652999999999</v>
      </c>
      <c r="J33" s="26">
        <f t="shared" si="7"/>
        <v>10272.26</v>
      </c>
      <c r="K33" s="89">
        <f t="shared" si="8"/>
        <v>12426.352922</v>
      </c>
    </row>
    <row r="34" spans="1:11" ht="165" x14ac:dyDescent="0.25">
      <c r="A34" s="124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89" t="s">
        <v>25</v>
      </c>
      <c r="G34" s="89">
        <f>'[11]MEMORIAL QUANT. CBUQ'!K48</f>
        <v>18.084</v>
      </c>
      <c r="H34" s="89">
        <v>11.93</v>
      </c>
      <c r="I34" s="89">
        <f t="shared" si="6"/>
        <v>14.431721</v>
      </c>
      <c r="J34" s="26">
        <f t="shared" si="7"/>
        <v>215.74212</v>
      </c>
      <c r="K34" s="89">
        <f t="shared" si="8"/>
        <v>260.98324256399997</v>
      </c>
    </row>
    <row r="35" spans="1:11" ht="60" x14ac:dyDescent="0.25">
      <c r="A35" s="124" t="s">
        <v>29</v>
      </c>
      <c r="B35" s="2">
        <v>94097</v>
      </c>
      <c r="C35" s="2" t="s">
        <v>6</v>
      </c>
      <c r="D35" s="2" t="s">
        <v>5</v>
      </c>
      <c r="E35" s="62" t="s">
        <v>28</v>
      </c>
      <c r="F35" s="89" t="s">
        <v>27</v>
      </c>
      <c r="G35" s="89">
        <f>'[11]MEMORIAL QUANT. CBUQ'!K49</f>
        <v>120.56</v>
      </c>
      <c r="H35" s="89">
        <v>4.5999999999999996</v>
      </c>
      <c r="I35" s="89">
        <f t="shared" si="6"/>
        <v>5.5646199999999997</v>
      </c>
      <c r="J35" s="26">
        <f t="shared" si="7"/>
        <v>554.57600000000002</v>
      </c>
      <c r="K35" s="89">
        <f t="shared" si="8"/>
        <v>670.87058719999993</v>
      </c>
    </row>
    <row r="36" spans="1:11" ht="45" x14ac:dyDescent="0.25">
      <c r="A36" s="124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89" t="s">
        <v>136</v>
      </c>
      <c r="G36" s="89">
        <f>'[11]MEMORIAL QUANT. CBUQ'!K50</f>
        <v>124.10145000000001</v>
      </c>
      <c r="H36" s="89">
        <v>1.76</v>
      </c>
      <c r="I36" s="89">
        <f t="shared" si="6"/>
        <v>2.1290719999999999</v>
      </c>
      <c r="J36" s="26">
        <f t="shared" si="7"/>
        <v>218.41855200000003</v>
      </c>
      <c r="K36" s="89">
        <f t="shared" ref="K36:K48" si="9">G36*I36</f>
        <v>264.22092235439999</v>
      </c>
    </row>
    <row r="37" spans="1:11" ht="30" x14ac:dyDescent="0.25">
      <c r="A37" s="124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89" t="s">
        <v>3</v>
      </c>
      <c r="G37" s="89">
        <f>'[11]MEMORIAL QUANT. CBUQ'!K52</f>
        <v>0</v>
      </c>
      <c r="H37" s="89">
        <v>51.95</v>
      </c>
      <c r="I37" s="89">
        <f t="shared" si="6"/>
        <v>59.23339</v>
      </c>
      <c r="J37" s="26">
        <f t="shared" si="7"/>
        <v>0</v>
      </c>
      <c r="K37" s="89">
        <f t="shared" si="9"/>
        <v>0</v>
      </c>
    </row>
    <row r="38" spans="1:11" ht="165" x14ac:dyDescent="0.25">
      <c r="A38" s="124" t="s">
        <v>21</v>
      </c>
      <c r="B38" s="2">
        <v>90106</v>
      </c>
      <c r="C38" s="2" t="s">
        <v>6</v>
      </c>
      <c r="D38" s="2" t="s">
        <v>5</v>
      </c>
      <c r="E38" s="62" t="s">
        <v>156</v>
      </c>
      <c r="F38" s="89" t="s">
        <v>25</v>
      </c>
      <c r="G38" s="89">
        <f>'[11]MEMORIAL QUANT. CBUQ'!K53</f>
        <v>0</v>
      </c>
      <c r="H38" s="89">
        <v>10.220000000000001</v>
      </c>
      <c r="I38" s="89">
        <f t="shared" si="6"/>
        <v>12.363134000000001</v>
      </c>
      <c r="J38" s="26">
        <f t="shared" si="7"/>
        <v>0</v>
      </c>
      <c r="K38" s="89">
        <f t="shared" si="9"/>
        <v>0</v>
      </c>
    </row>
    <row r="39" spans="1:11" ht="60" x14ac:dyDescent="0.25">
      <c r="A39" s="124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89" t="s">
        <v>25</v>
      </c>
      <c r="G39" s="89">
        <f>'[11]MEMORIAL QUANT. CBUQ'!K54</f>
        <v>0</v>
      </c>
      <c r="H39" s="89">
        <v>4.5999999999999996</v>
      </c>
      <c r="I39" s="89">
        <f t="shared" si="6"/>
        <v>5.5646199999999997</v>
      </c>
      <c r="J39" s="26">
        <f t="shared" si="7"/>
        <v>0</v>
      </c>
      <c r="K39" s="89">
        <f t="shared" si="9"/>
        <v>0</v>
      </c>
    </row>
    <row r="40" spans="1:11" ht="99" customHeight="1" x14ac:dyDescent="0.25">
      <c r="A40" s="124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89" t="s">
        <v>25</v>
      </c>
      <c r="G40" s="89">
        <f>'[11]MEMORIAL QUANT. CBUQ'!K55</f>
        <v>0</v>
      </c>
      <c r="H40" s="89">
        <v>19.600000000000001</v>
      </c>
      <c r="I40" s="89">
        <f t="shared" si="6"/>
        <v>23.710120000000003</v>
      </c>
      <c r="J40" s="26">
        <f t="shared" si="7"/>
        <v>0</v>
      </c>
      <c r="K40" s="89">
        <f t="shared" si="9"/>
        <v>0</v>
      </c>
    </row>
    <row r="41" spans="1:11" ht="95.25" customHeight="1" x14ac:dyDescent="0.25">
      <c r="A41" s="124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89" t="s">
        <v>3</v>
      </c>
      <c r="G41" s="89">
        <f>'[11]MEMORIAL QUANT. CBUQ'!K56</f>
        <v>0</v>
      </c>
      <c r="H41" s="89">
        <v>37.54</v>
      </c>
      <c r="I41" s="89">
        <f t="shared" si="6"/>
        <v>45.412137999999999</v>
      </c>
      <c r="J41" s="26">
        <f t="shared" si="7"/>
        <v>0</v>
      </c>
      <c r="K41" s="89">
        <f t="shared" si="9"/>
        <v>0</v>
      </c>
    </row>
    <row r="42" spans="1:11" ht="45" x14ac:dyDescent="0.25">
      <c r="A42" s="124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26" t="s">
        <v>22</v>
      </c>
      <c r="G42" s="89">
        <f>'[11]MEMORIAL QUANT. CBUQ'!K57</f>
        <v>0</v>
      </c>
      <c r="H42" s="89">
        <v>1.76</v>
      </c>
      <c r="I42" s="89">
        <f t="shared" si="6"/>
        <v>2.1290719999999999</v>
      </c>
      <c r="J42" s="26">
        <f t="shared" si="7"/>
        <v>0</v>
      </c>
      <c r="K42" s="89">
        <f t="shared" si="9"/>
        <v>0</v>
      </c>
    </row>
    <row r="43" spans="1:11" ht="30" x14ac:dyDescent="0.25">
      <c r="A43" s="124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89" t="s">
        <v>3</v>
      </c>
      <c r="G43" s="89">
        <f>'[11]MEMORIAL QUANT. CBUQ'!K58</f>
        <v>0</v>
      </c>
      <c r="H43" s="89">
        <v>104.87</v>
      </c>
      <c r="I43" s="89">
        <f t="shared" si="6"/>
        <v>119.57277400000001</v>
      </c>
      <c r="J43" s="26">
        <f t="shared" si="7"/>
        <v>0</v>
      </c>
      <c r="K43" s="89">
        <f t="shared" si="9"/>
        <v>0</v>
      </c>
    </row>
    <row r="44" spans="1:11" ht="165" x14ac:dyDescent="0.25">
      <c r="A44" s="124" t="s">
        <v>7</v>
      </c>
      <c r="B44" s="2">
        <v>90106</v>
      </c>
      <c r="C44" s="2" t="s">
        <v>6</v>
      </c>
      <c r="D44" s="2" t="s">
        <v>5</v>
      </c>
      <c r="E44" s="63" t="s">
        <v>157</v>
      </c>
      <c r="F44" s="26" t="s">
        <v>25</v>
      </c>
      <c r="G44" s="89">
        <f>'[11]MEMORIAL QUANT. CBUQ'!K59</f>
        <v>0</v>
      </c>
      <c r="H44" s="89">
        <v>10.220000000000001</v>
      </c>
      <c r="I44" s="89">
        <f t="shared" si="6"/>
        <v>12.363134000000001</v>
      </c>
      <c r="J44" s="26">
        <f t="shared" si="7"/>
        <v>0</v>
      </c>
      <c r="K44" s="89">
        <f t="shared" si="9"/>
        <v>0</v>
      </c>
    </row>
    <row r="45" spans="1:11" ht="89.25" customHeight="1" x14ac:dyDescent="0.25">
      <c r="A45" s="124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89" t="s">
        <v>25</v>
      </c>
      <c r="G45" s="89">
        <f>'[11]MEMORIAL QUANT. CBUQ'!K60</f>
        <v>0</v>
      </c>
      <c r="H45" s="89">
        <v>4.5999999999999996</v>
      </c>
      <c r="I45" s="89">
        <f t="shared" si="6"/>
        <v>5.5646199999999997</v>
      </c>
      <c r="J45" s="26">
        <f t="shared" si="7"/>
        <v>0</v>
      </c>
      <c r="K45" s="89">
        <f t="shared" si="9"/>
        <v>0</v>
      </c>
    </row>
    <row r="46" spans="1:11" ht="89.25" customHeight="1" x14ac:dyDescent="0.25">
      <c r="A46" s="124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89" t="s">
        <v>25</v>
      </c>
      <c r="G46" s="89">
        <f>'[11]MEMORIAL QUANT. CBUQ'!K61</f>
        <v>0</v>
      </c>
      <c r="H46" s="89">
        <v>19.600000000000001</v>
      </c>
      <c r="I46" s="89">
        <f t="shared" si="6"/>
        <v>23.710120000000003</v>
      </c>
      <c r="J46" s="26">
        <f t="shared" si="7"/>
        <v>0</v>
      </c>
      <c r="K46" s="89">
        <f t="shared" si="9"/>
        <v>0</v>
      </c>
    </row>
    <row r="47" spans="1:11" ht="89.25" customHeight="1" x14ac:dyDescent="0.25">
      <c r="A47" s="124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89" t="s">
        <v>3</v>
      </c>
      <c r="G47" s="89">
        <f>'[11]MEMORIAL QUANT. CBUQ'!K62</f>
        <v>0</v>
      </c>
      <c r="H47" s="89">
        <v>54.41</v>
      </c>
      <c r="I47" s="89">
        <f t="shared" si="6"/>
        <v>65.819776999999988</v>
      </c>
      <c r="J47" s="26">
        <f t="shared" si="7"/>
        <v>0</v>
      </c>
      <c r="K47" s="89">
        <f t="shared" si="9"/>
        <v>0</v>
      </c>
    </row>
    <row r="48" spans="1:11" ht="45" x14ac:dyDescent="0.25">
      <c r="A48" s="124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26" t="s">
        <v>22</v>
      </c>
      <c r="G48" s="89">
        <f>'[11]MEMORIAL QUANT. CBUQ'!K63</f>
        <v>0</v>
      </c>
      <c r="H48" s="89">
        <v>1.76</v>
      </c>
      <c r="I48" s="89">
        <f t="shared" si="6"/>
        <v>2.1290719999999999</v>
      </c>
      <c r="J48" s="26">
        <f t="shared" si="7"/>
        <v>0</v>
      </c>
      <c r="K48" s="89">
        <f t="shared" si="9"/>
        <v>0</v>
      </c>
    </row>
    <row r="49" spans="1:11" ht="75" x14ac:dyDescent="0.25">
      <c r="A49" s="124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89" t="s">
        <v>14</v>
      </c>
      <c r="G49" s="89">
        <f>'[11]MEMORIAL QUANT. CBUQ'!K64</f>
        <v>0</v>
      </c>
      <c r="H49" s="89">
        <v>694.56</v>
      </c>
      <c r="I49" s="89">
        <f t="shared" si="6"/>
        <v>840.20923199999993</v>
      </c>
      <c r="J49" s="26">
        <f t="shared" si="7"/>
        <v>0</v>
      </c>
      <c r="K49" s="89">
        <f t="shared" si="8"/>
        <v>0</v>
      </c>
    </row>
    <row r="50" spans="1:11" ht="75" x14ac:dyDescent="0.25">
      <c r="A50" s="124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89" t="s">
        <v>14</v>
      </c>
      <c r="G50" s="89">
        <f>'[11]MEMORIAL QUANT. CBUQ'!K65</f>
        <v>0</v>
      </c>
      <c r="H50" s="89">
        <v>332.61</v>
      </c>
      <c r="I50" s="89">
        <f t="shared" si="6"/>
        <v>402.358317</v>
      </c>
      <c r="J50" s="26">
        <f t="shared" si="7"/>
        <v>0</v>
      </c>
      <c r="K50" s="89">
        <f t="shared" si="8"/>
        <v>0</v>
      </c>
    </row>
    <row r="51" spans="1:11" ht="60" x14ac:dyDescent="0.25">
      <c r="A51" s="124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89" t="s">
        <v>14</v>
      </c>
      <c r="G51" s="89">
        <f>'[11]MEMORIAL QUANT. CBUQ'!K66</f>
        <v>0</v>
      </c>
      <c r="H51" s="89">
        <v>431.62</v>
      </c>
      <c r="I51" s="89">
        <f t="shared" si="6"/>
        <v>492.13312400000001</v>
      </c>
      <c r="J51" s="26">
        <f t="shared" si="7"/>
        <v>0</v>
      </c>
      <c r="K51" s="89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4">
        <f>SUM(J32:J51)</f>
        <v>19861.856672000002</v>
      </c>
      <c r="K52" s="54">
        <f>SUM(K32:K51)</f>
        <v>24026.888016118399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15"/>
      <c r="J53" s="138">
        <f>J14+J21+J24+J30+J52</f>
        <v>52862.898096000004</v>
      </c>
      <c r="K53" s="139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15"/>
      <c r="J54" s="138">
        <f>K14+K21+K24+K30+K52</f>
        <v>63908.934004981194</v>
      </c>
      <c r="K54" s="139"/>
    </row>
  </sheetData>
  <sheetProtection algorithmName="SHA-512" hashValue="YpLgvlKCQBV/uqMe9pA/KLto8SuvTTnKcDPk0YlVoS5sCghtc+o7hFwkx/v4YJnKfDksa+GVIwZX+GA9Z76GLA==" saltValue="Ztlqnw09Y7YhWnrEjriVOg==" spinCount="100000" sheet="1" objects="1" scenarios="1"/>
  <autoFilter ref="A8:K54"/>
  <mergeCells count="15">
    <mergeCell ref="A7:K7"/>
    <mergeCell ref="A1:J1"/>
    <mergeCell ref="A2:K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zoomScale="115" zoomScaleNormal="100" zoomScaleSheetLayoutView="115" workbookViewId="0">
      <selection activeCell="N54" sqref="N54"/>
    </sheetView>
  </sheetViews>
  <sheetFormatPr defaultRowHeight="15" x14ac:dyDescent="0.25"/>
  <cols>
    <col min="1" max="1" width="9.140625" style="30"/>
    <col min="2" max="2" width="10.5703125" style="30" customWidth="1"/>
    <col min="3" max="3" width="9.140625" style="30"/>
    <col min="4" max="4" width="12.140625" style="30" customWidth="1"/>
    <col min="5" max="5" width="30.5703125" style="30" customWidth="1"/>
    <col min="6" max="6" width="6.7109375" style="30" customWidth="1"/>
    <col min="7" max="7" width="17.42578125" style="30" customWidth="1"/>
    <col min="8" max="8" width="14.42578125" style="30" customWidth="1"/>
    <col min="9" max="9" width="11.85546875" style="30" customWidth="1"/>
    <col min="10" max="11" width="14.42578125" style="30" customWidth="1"/>
    <col min="12" max="16384" width="9.140625" style="30"/>
  </cols>
  <sheetData>
    <row r="1" spans="1:13" ht="18.75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113"/>
    </row>
    <row r="2" spans="1:13" ht="18.75" x14ac:dyDescent="0.25">
      <c r="A2" s="143" t="str">
        <f>'[11]CBUQ NÃO DESONERADA'!A2:K2</f>
        <v>PREFEITURA MUNICIPAL DE OURÉM</v>
      </c>
      <c r="B2" s="144"/>
      <c r="C2" s="144"/>
      <c r="D2" s="144"/>
      <c r="E2" s="144"/>
      <c r="F2" s="144"/>
      <c r="G2" s="144"/>
      <c r="H2" s="144"/>
      <c r="I2" s="144"/>
      <c r="J2" s="144"/>
      <c r="K2" s="117"/>
    </row>
    <row r="3" spans="1:13" ht="18.75" x14ac:dyDescent="0.25">
      <c r="A3" s="132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8"/>
    </row>
    <row r="4" spans="1:13" ht="18.75" x14ac:dyDescent="0.25">
      <c r="A4" s="17"/>
      <c r="B4" s="122"/>
      <c r="C4" s="122"/>
      <c r="D4" s="122"/>
      <c r="E4" s="122"/>
      <c r="F4" s="122"/>
      <c r="G4" s="122"/>
      <c r="H4" s="122"/>
      <c r="I4" s="137" t="s">
        <v>68</v>
      </c>
      <c r="J4" s="137"/>
      <c r="K4" s="114">
        <v>14.02</v>
      </c>
    </row>
    <row r="5" spans="1:13" x14ac:dyDescent="0.25">
      <c r="A5" s="15" t="s">
        <v>105</v>
      </c>
      <c r="B5" s="14"/>
      <c r="C5" s="14"/>
      <c r="D5" s="14"/>
      <c r="E5" s="14"/>
      <c r="F5" s="14"/>
      <c r="G5" s="14"/>
      <c r="H5" s="37"/>
      <c r="I5" s="137" t="s">
        <v>66</v>
      </c>
      <c r="J5" s="137"/>
      <c r="K5" s="114">
        <v>27.03</v>
      </c>
    </row>
    <row r="6" spans="1:13" x14ac:dyDescent="0.25">
      <c r="A6" s="15"/>
      <c r="B6" s="14"/>
      <c r="C6" s="14"/>
      <c r="D6" s="14"/>
      <c r="E6" s="14"/>
      <c r="F6" s="14"/>
      <c r="G6" s="14"/>
      <c r="H6" s="37"/>
      <c r="I6" s="37"/>
      <c r="J6" s="116"/>
      <c r="K6" s="12"/>
    </row>
    <row r="7" spans="1:13" ht="18.75" x14ac:dyDescent="0.25">
      <c r="A7" s="134" t="str">
        <f>'[11]CBUQ NÃO DESONERADA'!A7:K7</f>
        <v>RUA A (Trecho: Entre Tv. 2 e Tv. 5)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M7" s="40"/>
    </row>
    <row r="8" spans="1:13" ht="51.75" x14ac:dyDescent="0.25">
      <c r="A8" s="115" t="s">
        <v>65</v>
      </c>
      <c r="B8" s="115" t="s">
        <v>64</v>
      </c>
      <c r="C8" s="115" t="s">
        <v>63</v>
      </c>
      <c r="D8" s="10" t="s">
        <v>62</v>
      </c>
      <c r="E8" s="115" t="s">
        <v>61</v>
      </c>
      <c r="F8" s="115" t="s">
        <v>60</v>
      </c>
      <c r="G8" s="10" t="s">
        <v>59</v>
      </c>
      <c r="H8" s="10" t="s">
        <v>106</v>
      </c>
      <c r="I8" s="10" t="s">
        <v>58</v>
      </c>
      <c r="J8" s="52" t="s">
        <v>57</v>
      </c>
      <c r="K8" s="52" t="s">
        <v>56</v>
      </c>
    </row>
    <row r="9" spans="1:13" ht="21" customHeight="1" x14ac:dyDescent="0.25">
      <c r="A9" s="118">
        <v>1</v>
      </c>
      <c r="B9" s="41"/>
      <c r="C9" s="41"/>
      <c r="D9" s="41"/>
      <c r="E9" s="123" t="s">
        <v>55</v>
      </c>
      <c r="F9" s="42"/>
      <c r="G9" s="42"/>
      <c r="H9" s="43"/>
      <c r="I9" s="43"/>
      <c r="J9" s="55"/>
      <c r="K9" s="55"/>
    </row>
    <row r="10" spans="1:13" ht="30" x14ac:dyDescent="0.25">
      <c r="A10" s="44" t="s">
        <v>54</v>
      </c>
      <c r="B10" s="45">
        <v>72961</v>
      </c>
      <c r="C10" s="45" t="s">
        <v>6</v>
      </c>
      <c r="D10" s="45" t="s">
        <v>5</v>
      </c>
      <c r="E10" s="84" t="s">
        <v>53</v>
      </c>
      <c r="F10" s="44" t="s">
        <v>27</v>
      </c>
      <c r="G10" s="89">
        <f>'[11]MEMORIAL QUANT. CBUQ'!I9</f>
        <v>805.56</v>
      </c>
      <c r="H10" s="46">
        <v>1.2</v>
      </c>
      <c r="I10" s="46">
        <f>IF(D10="S",($K$5/100)*H10,($K$4/100)*H10)+H10</f>
        <v>1.5243599999999999</v>
      </c>
      <c r="J10" s="56">
        <f>G10*H10</f>
        <v>966.67199999999991</v>
      </c>
      <c r="K10" s="56">
        <f>I10*G10</f>
        <v>1227.9634415999999</v>
      </c>
    </row>
    <row r="11" spans="1:13" ht="90" x14ac:dyDescent="0.25">
      <c r="A11" s="44" t="s">
        <v>52</v>
      </c>
      <c r="B11" s="88">
        <v>96387</v>
      </c>
      <c r="C11" s="45" t="s">
        <v>6</v>
      </c>
      <c r="D11" s="45" t="s">
        <v>5</v>
      </c>
      <c r="E11" s="84" t="s">
        <v>51</v>
      </c>
      <c r="F11" s="44" t="s">
        <v>25</v>
      </c>
      <c r="G11" s="89">
        <f>'[11]MEMORIAL QUANT. CBUQ'!I10</f>
        <v>120.83399999999999</v>
      </c>
      <c r="H11" s="46">
        <v>6.23</v>
      </c>
      <c r="I11" s="46">
        <f t="shared" ref="I11:I13" si="0">IF(D11="S",($K$5/100)*H11,($K$4/100)*H11)+H11</f>
        <v>7.9139690000000007</v>
      </c>
      <c r="J11" s="56">
        <f t="shared" ref="J11:J13" si="1">G11*H11</f>
        <v>752.79581999999994</v>
      </c>
      <c r="K11" s="56">
        <f t="shared" ref="K11:K13" si="2">I11*G11</f>
        <v>956.27653014600003</v>
      </c>
    </row>
    <row r="12" spans="1:13" ht="60" x14ac:dyDescent="0.25">
      <c r="A12" s="44" t="s">
        <v>95</v>
      </c>
      <c r="B12" s="88" t="s">
        <v>97</v>
      </c>
      <c r="C12" s="45" t="s">
        <v>6</v>
      </c>
      <c r="D12" s="45" t="s">
        <v>5</v>
      </c>
      <c r="E12" s="84" t="s">
        <v>98</v>
      </c>
      <c r="F12" s="44" t="s">
        <v>25</v>
      </c>
      <c r="G12" s="89">
        <f>'[11]MEMORIAL QUANT. CBUQ'!I11</f>
        <v>120.83399999999999</v>
      </c>
      <c r="H12" s="46">
        <v>4.33</v>
      </c>
      <c r="I12" s="46">
        <f t="shared" si="0"/>
        <v>5.5003989999999998</v>
      </c>
      <c r="J12" s="56">
        <f t="shared" si="1"/>
        <v>523.21121999999991</v>
      </c>
      <c r="K12" s="56">
        <f t="shared" si="2"/>
        <v>664.63521276599988</v>
      </c>
    </row>
    <row r="13" spans="1:13" ht="60" x14ac:dyDescent="0.25">
      <c r="A13" s="44" t="s">
        <v>96</v>
      </c>
      <c r="B13" s="48">
        <v>72838</v>
      </c>
      <c r="C13" s="45" t="s">
        <v>6</v>
      </c>
      <c r="D13" s="45" t="s">
        <v>5</v>
      </c>
      <c r="E13" s="63" t="s">
        <v>109</v>
      </c>
      <c r="F13" s="47" t="s">
        <v>99</v>
      </c>
      <c r="G13" s="89">
        <f>'[11]MEMORIAL QUANT. CBUQ'!I12</f>
        <v>533.60294399999998</v>
      </c>
      <c r="H13" s="46">
        <v>0.83</v>
      </c>
      <c r="I13" s="46">
        <f t="shared" si="0"/>
        <v>1.054349</v>
      </c>
      <c r="J13" s="56">
        <f t="shared" si="1"/>
        <v>442.89044351999996</v>
      </c>
      <c r="K13" s="56">
        <f t="shared" si="2"/>
        <v>562.60373040345598</v>
      </c>
    </row>
    <row r="14" spans="1:13" x14ac:dyDescent="0.25">
      <c r="A14" s="126" t="s">
        <v>2</v>
      </c>
      <c r="B14" s="127"/>
      <c r="C14" s="127"/>
      <c r="D14" s="127"/>
      <c r="E14" s="127"/>
      <c r="F14" s="127"/>
      <c r="G14" s="127"/>
      <c r="H14" s="127"/>
      <c r="I14" s="128"/>
      <c r="J14" s="56">
        <f>SUM(J10:J13)</f>
        <v>2685.5694835200002</v>
      </c>
      <c r="K14" s="56">
        <f>SUM(K10:K13)</f>
        <v>3411.4789149154558</v>
      </c>
    </row>
    <row r="15" spans="1:13" ht="33" customHeight="1" x14ac:dyDescent="0.25">
      <c r="A15" s="118">
        <v>2</v>
      </c>
      <c r="B15" s="41"/>
      <c r="C15" s="41"/>
      <c r="D15" s="41"/>
      <c r="E15" s="123" t="s">
        <v>50</v>
      </c>
      <c r="F15" s="42"/>
      <c r="G15" s="42"/>
      <c r="H15" s="43"/>
      <c r="I15" s="43"/>
      <c r="J15" s="55"/>
      <c r="K15" s="55"/>
    </row>
    <row r="16" spans="1:13" ht="30" x14ac:dyDescent="0.25">
      <c r="A16" s="47" t="s">
        <v>49</v>
      </c>
      <c r="B16" s="48">
        <v>96401</v>
      </c>
      <c r="C16" s="48" t="s">
        <v>6</v>
      </c>
      <c r="D16" s="48" t="s">
        <v>5</v>
      </c>
      <c r="E16" s="85" t="s">
        <v>100</v>
      </c>
      <c r="F16" s="47" t="s">
        <v>27</v>
      </c>
      <c r="G16" s="26">
        <f>'[11]MEMORIAL QUANT. CBUQ'!H16</f>
        <v>685</v>
      </c>
      <c r="H16" s="49">
        <v>4.28</v>
      </c>
      <c r="I16" s="46">
        <f t="shared" ref="I16:I20" si="3">IF(D16="S",($K$5/100)*H16,($K$4/100)*H16)+H16</f>
        <v>5.4368840000000001</v>
      </c>
      <c r="J16" s="57">
        <f>G16*H16</f>
        <v>2931.8</v>
      </c>
      <c r="K16" s="56">
        <f>I16*G16</f>
        <v>3724.2655399999999</v>
      </c>
    </row>
    <row r="17" spans="1:11" ht="75" x14ac:dyDescent="0.25">
      <c r="A17" s="47" t="s">
        <v>48</v>
      </c>
      <c r="B17" s="48">
        <v>72840</v>
      </c>
      <c r="C17" s="48" t="s">
        <v>6</v>
      </c>
      <c r="D17" s="48" t="s">
        <v>5</v>
      </c>
      <c r="E17" s="63" t="s">
        <v>145</v>
      </c>
      <c r="F17" s="47" t="s">
        <v>99</v>
      </c>
      <c r="G17" s="26">
        <f>'[11]MEMORIAL QUANT. CBUQ'!H17</f>
        <v>59.183999999999997</v>
      </c>
      <c r="H17" s="49">
        <v>0.56000000000000005</v>
      </c>
      <c r="I17" s="46">
        <f t="shared" si="3"/>
        <v>0.711368</v>
      </c>
      <c r="J17" s="57">
        <f>G17*H17</f>
        <v>33.143039999999999</v>
      </c>
      <c r="K17" s="56">
        <f>I17*G17</f>
        <v>42.101603711999999</v>
      </c>
    </row>
    <row r="18" spans="1:11" ht="75" x14ac:dyDescent="0.25">
      <c r="A18" s="44" t="s">
        <v>47</v>
      </c>
      <c r="B18" s="45">
        <v>95996</v>
      </c>
      <c r="C18" s="45" t="s">
        <v>6</v>
      </c>
      <c r="D18" s="45" t="s">
        <v>5</v>
      </c>
      <c r="E18" s="84" t="s">
        <v>46</v>
      </c>
      <c r="F18" s="44" t="s">
        <v>25</v>
      </c>
      <c r="G18" s="89">
        <f>'[11]MEMORIAL QUANT. CBUQ'!H18</f>
        <v>34.25</v>
      </c>
      <c r="H18" s="46">
        <v>641.91</v>
      </c>
      <c r="I18" s="46">
        <f t="shared" si="3"/>
        <v>815.418273</v>
      </c>
      <c r="J18" s="57">
        <f>G18*H18</f>
        <v>21985.4175</v>
      </c>
      <c r="K18" s="56">
        <f>I18*G18</f>
        <v>27928.075850249999</v>
      </c>
    </row>
    <row r="19" spans="1:11" ht="60" x14ac:dyDescent="0.25">
      <c r="A19" s="44" t="s">
        <v>45</v>
      </c>
      <c r="B19" s="48">
        <v>95303</v>
      </c>
      <c r="C19" s="48" t="s">
        <v>6</v>
      </c>
      <c r="D19" s="48" t="s">
        <v>5</v>
      </c>
      <c r="E19" s="85" t="s">
        <v>44</v>
      </c>
      <c r="F19" s="47" t="s">
        <v>22</v>
      </c>
      <c r="G19" s="89">
        <f>'[11]MEMORIAL QUANT. CBUQ'!H19</f>
        <v>2466</v>
      </c>
      <c r="H19" s="46">
        <v>0.95</v>
      </c>
      <c r="I19" s="46">
        <f t="shared" si="3"/>
        <v>1.206785</v>
      </c>
      <c r="J19" s="57">
        <f>G19*H19</f>
        <v>2342.6999999999998</v>
      </c>
      <c r="K19" s="56">
        <f>I19*G19</f>
        <v>2975.93181</v>
      </c>
    </row>
    <row r="20" spans="1:11" ht="45" x14ac:dyDescent="0.25">
      <c r="A20" s="44" t="s">
        <v>43</v>
      </c>
      <c r="B20" s="45">
        <v>94963</v>
      </c>
      <c r="C20" s="45" t="s">
        <v>6</v>
      </c>
      <c r="D20" s="45" t="s">
        <v>5</v>
      </c>
      <c r="E20" s="93" t="s">
        <v>146</v>
      </c>
      <c r="F20" s="44" t="s">
        <v>25</v>
      </c>
      <c r="G20" s="89">
        <f>'[11]MEMORIAL QUANT. CBUQ'!G22:H22</f>
        <v>0.42336000000000001</v>
      </c>
      <c r="H20" s="50">
        <v>339.24</v>
      </c>
      <c r="I20" s="46">
        <f t="shared" si="3"/>
        <v>430.93657200000001</v>
      </c>
      <c r="J20" s="57">
        <f>G20*H20</f>
        <v>143.6206464</v>
      </c>
      <c r="K20" s="56">
        <f>I20*G20</f>
        <v>182.44130712192</v>
      </c>
    </row>
    <row r="21" spans="1:11" x14ac:dyDescent="0.25">
      <c r="A21" s="140" t="s">
        <v>2</v>
      </c>
      <c r="B21" s="141"/>
      <c r="C21" s="141"/>
      <c r="D21" s="141"/>
      <c r="E21" s="141"/>
      <c r="F21" s="141"/>
      <c r="G21" s="141"/>
      <c r="H21" s="141"/>
      <c r="I21" s="142"/>
      <c r="J21" s="56">
        <f>SUM(J16:J20)</f>
        <v>27436.681186400001</v>
      </c>
      <c r="K21" s="56">
        <f>SUM(K16:K20)</f>
        <v>34852.816111083914</v>
      </c>
    </row>
    <row r="22" spans="1:11" ht="15" customHeight="1" x14ac:dyDescent="0.25">
      <c r="A22" s="118">
        <v>3</v>
      </c>
      <c r="B22" s="41"/>
      <c r="C22" s="41"/>
      <c r="D22" s="41"/>
      <c r="E22" s="123" t="s">
        <v>42</v>
      </c>
      <c r="F22" s="42"/>
      <c r="G22" s="42"/>
      <c r="H22" s="43"/>
      <c r="I22" s="43"/>
      <c r="J22" s="55"/>
      <c r="K22" s="55"/>
    </row>
    <row r="23" spans="1:11" ht="105" x14ac:dyDescent="0.25">
      <c r="A23" s="44" t="s">
        <v>41</v>
      </c>
      <c r="B23" s="45">
        <v>94996</v>
      </c>
      <c r="C23" s="45" t="s">
        <v>6</v>
      </c>
      <c r="D23" s="45" t="s">
        <v>5</v>
      </c>
      <c r="E23" s="62" t="s">
        <v>113</v>
      </c>
      <c r="F23" s="44" t="s">
        <v>27</v>
      </c>
      <c r="G23" s="89">
        <f>'[11]MEMORIAL QUANT. CBUQ'!I26</f>
        <v>8.16</v>
      </c>
      <c r="H23" s="46">
        <v>80.97</v>
      </c>
      <c r="I23" s="46">
        <f t="shared" ref="I23" si="4">IF(D23="S",($K$5/100)*H23,($K$4/100)*H23)+H23</f>
        <v>102.856191</v>
      </c>
      <c r="J23" s="56">
        <f>G23*H23</f>
        <v>660.71519999999998</v>
      </c>
      <c r="K23" s="56">
        <f>G23*I23</f>
        <v>839.30651855999997</v>
      </c>
    </row>
    <row r="24" spans="1:11" x14ac:dyDescent="0.25">
      <c r="A24" s="126" t="s">
        <v>2</v>
      </c>
      <c r="B24" s="127"/>
      <c r="C24" s="127"/>
      <c r="D24" s="127"/>
      <c r="E24" s="127"/>
      <c r="F24" s="127"/>
      <c r="G24" s="127"/>
      <c r="H24" s="127"/>
      <c r="I24" s="128"/>
      <c r="J24" s="56">
        <f>J23</f>
        <v>660.71519999999998</v>
      </c>
      <c r="K24" s="56">
        <f>K23</f>
        <v>839.30651855999997</v>
      </c>
    </row>
    <row r="25" spans="1:11" ht="21" customHeight="1" x14ac:dyDescent="0.25">
      <c r="A25" s="118">
        <v>4</v>
      </c>
      <c r="B25" s="123"/>
      <c r="C25" s="123"/>
      <c r="D25" s="123"/>
      <c r="E25" s="123" t="s">
        <v>40</v>
      </c>
      <c r="F25" s="42"/>
      <c r="G25" s="42"/>
      <c r="H25" s="43"/>
      <c r="I25" s="43"/>
      <c r="J25" s="55"/>
      <c r="K25" s="55"/>
    </row>
    <row r="26" spans="1:11" ht="75" x14ac:dyDescent="0.25">
      <c r="A26" s="44" t="s">
        <v>39</v>
      </c>
      <c r="B26" s="45">
        <v>72947</v>
      </c>
      <c r="C26" s="45" t="s">
        <v>6</v>
      </c>
      <c r="D26" s="45" t="s">
        <v>5</v>
      </c>
      <c r="E26" s="62" t="s">
        <v>147</v>
      </c>
      <c r="F26" s="44" t="s">
        <v>27</v>
      </c>
      <c r="G26" s="89">
        <f>SUM('[11]MEMORIAL QUANT. CBUQ'!G30:G31)</f>
        <v>58.74</v>
      </c>
      <c r="H26" s="46">
        <v>24.57</v>
      </c>
      <c r="I26" s="46">
        <f t="shared" ref="I26:I29" si="5">IF(D26="S",($K$5/100)*H26,($K$4/100)*H26)+H26</f>
        <v>31.211271</v>
      </c>
      <c r="J26" s="56">
        <f>G26*H26</f>
        <v>1443.2418</v>
      </c>
      <c r="K26" s="56">
        <f>I26*G26</f>
        <v>1833.35005854</v>
      </c>
    </row>
    <row r="27" spans="1:11" ht="45" x14ac:dyDescent="0.25">
      <c r="A27" s="124" t="s">
        <v>38</v>
      </c>
      <c r="B27" s="88">
        <v>36178</v>
      </c>
      <c r="C27" s="88" t="s">
        <v>6</v>
      </c>
      <c r="D27" s="88" t="s">
        <v>10</v>
      </c>
      <c r="E27" s="92" t="s">
        <v>122</v>
      </c>
      <c r="F27" s="90" t="s">
        <v>14</v>
      </c>
      <c r="G27" s="91">
        <f>'[11]MEMORIAL QUANT. CBUQ'!G32</f>
        <v>11.999999999999998</v>
      </c>
      <c r="H27" s="46">
        <v>6.67</v>
      </c>
      <c r="I27" s="46">
        <f t="shared" si="5"/>
        <v>7.6051339999999996</v>
      </c>
      <c r="J27" s="56">
        <f>G27*H27</f>
        <v>80.039999999999992</v>
      </c>
      <c r="K27" s="56">
        <f>I27*G27</f>
        <v>91.261607999999981</v>
      </c>
    </row>
    <row r="28" spans="1:11" ht="30" x14ac:dyDescent="0.25">
      <c r="A28" s="44" t="s">
        <v>37</v>
      </c>
      <c r="B28" s="45">
        <v>34723</v>
      </c>
      <c r="C28" s="45" t="s">
        <v>6</v>
      </c>
      <c r="D28" s="45" t="s">
        <v>10</v>
      </c>
      <c r="E28" s="84" t="s">
        <v>36</v>
      </c>
      <c r="F28" s="44" t="s">
        <v>27</v>
      </c>
      <c r="G28" s="89">
        <f>SUM('[11]MEMORIAL QUANT. CBUQ'!G35:G38)</f>
        <v>0.55000000000000004</v>
      </c>
      <c r="H28" s="46">
        <v>519.75</v>
      </c>
      <c r="I28" s="46">
        <f t="shared" si="5"/>
        <v>592.61895000000004</v>
      </c>
      <c r="J28" s="56">
        <f>G28*H28</f>
        <v>285.86250000000001</v>
      </c>
      <c r="K28" s="56">
        <f>I28*G28</f>
        <v>325.94042250000007</v>
      </c>
    </row>
    <row r="29" spans="1:11" ht="60" x14ac:dyDescent="0.25">
      <c r="A29" s="65" t="s">
        <v>132</v>
      </c>
      <c r="B29" s="45">
        <v>21013</v>
      </c>
      <c r="C29" s="67" t="s">
        <v>6</v>
      </c>
      <c r="D29" s="67" t="s">
        <v>10</v>
      </c>
      <c r="E29" s="92" t="s">
        <v>153</v>
      </c>
      <c r="F29" s="65" t="s">
        <v>3</v>
      </c>
      <c r="G29" s="89">
        <f>'[11]MEMORIAL QUANT. CBUQ'!G41</f>
        <v>8.3999999999999986</v>
      </c>
      <c r="H29" s="46">
        <v>33.31</v>
      </c>
      <c r="I29" s="46">
        <f t="shared" si="5"/>
        <v>37.980062000000004</v>
      </c>
      <c r="J29" s="56">
        <f>G29*H29</f>
        <v>279.80399999999997</v>
      </c>
      <c r="K29" s="56">
        <f>G29*I29</f>
        <v>319.03252079999999</v>
      </c>
    </row>
    <row r="30" spans="1:11" ht="15.75" customHeight="1" x14ac:dyDescent="0.25">
      <c r="A30" s="126" t="s">
        <v>2</v>
      </c>
      <c r="B30" s="127"/>
      <c r="C30" s="127"/>
      <c r="D30" s="127"/>
      <c r="E30" s="127"/>
      <c r="F30" s="127"/>
      <c r="G30" s="127"/>
      <c r="H30" s="127"/>
      <c r="I30" s="128"/>
      <c r="J30" s="56">
        <f>SUM(J26:J29)</f>
        <v>2088.9483</v>
      </c>
      <c r="K30" s="56">
        <f>SUM(K26:K29)</f>
        <v>2569.5846098400002</v>
      </c>
    </row>
    <row r="31" spans="1:11" x14ac:dyDescent="0.25">
      <c r="A31" s="118">
        <v>5</v>
      </c>
      <c r="B31" s="41"/>
      <c r="C31" s="41"/>
      <c r="D31" s="41"/>
      <c r="E31" s="123" t="s">
        <v>35</v>
      </c>
      <c r="F31" s="42"/>
      <c r="G31" s="42"/>
      <c r="H31" s="43"/>
      <c r="I31" s="43"/>
      <c r="J31" s="55"/>
      <c r="K31" s="55"/>
    </row>
    <row r="32" spans="1:11" ht="60" x14ac:dyDescent="0.25">
      <c r="A32" s="47" t="s">
        <v>34</v>
      </c>
      <c r="B32" s="45">
        <v>94265</v>
      </c>
      <c r="C32" s="45" t="s">
        <v>6</v>
      </c>
      <c r="D32" s="48" t="s">
        <v>5</v>
      </c>
      <c r="E32" s="84" t="s">
        <v>33</v>
      </c>
      <c r="F32" s="47" t="s">
        <v>3</v>
      </c>
      <c r="G32" s="26">
        <f>'[11]MEMORIAL QUANT. CBUQ'!K46</f>
        <v>274</v>
      </c>
      <c r="H32" s="49">
        <v>30.08</v>
      </c>
      <c r="I32" s="46">
        <f t="shared" ref="I32:I51" si="6">IF(D32="S",($K$5/100)*H32,($K$4/100)*H32)+H32</f>
        <v>38.210623999999996</v>
      </c>
      <c r="J32" s="57">
        <f t="shared" ref="J32:J51" si="7">G32*H32</f>
        <v>8241.92</v>
      </c>
      <c r="K32" s="56">
        <f t="shared" ref="K32:K51" si="8">I32*G32</f>
        <v>10469.710975999998</v>
      </c>
    </row>
    <row r="33" spans="1:11" ht="60" x14ac:dyDescent="0.25">
      <c r="A33" s="44" t="s">
        <v>32</v>
      </c>
      <c r="B33" s="45">
        <v>94281</v>
      </c>
      <c r="C33" s="45" t="s">
        <v>6</v>
      </c>
      <c r="D33" s="45" t="s">
        <v>5</v>
      </c>
      <c r="E33" s="84" t="s">
        <v>31</v>
      </c>
      <c r="F33" s="44" t="s">
        <v>3</v>
      </c>
      <c r="G33" s="89">
        <f>'[11]MEMORIAL QUANT. CBUQ'!K47</f>
        <v>274</v>
      </c>
      <c r="H33" s="46">
        <v>35.81</v>
      </c>
      <c r="I33" s="46">
        <f t="shared" si="6"/>
        <v>45.489443000000001</v>
      </c>
      <c r="J33" s="57">
        <f t="shared" si="7"/>
        <v>9811.94</v>
      </c>
      <c r="K33" s="56">
        <f t="shared" si="8"/>
        <v>12464.107382</v>
      </c>
    </row>
    <row r="34" spans="1:11" ht="165" x14ac:dyDescent="0.25">
      <c r="A34" s="124" t="s">
        <v>30</v>
      </c>
      <c r="B34" s="2">
        <v>90105</v>
      </c>
      <c r="C34" s="2" t="s">
        <v>6</v>
      </c>
      <c r="D34" s="2" t="s">
        <v>5</v>
      </c>
      <c r="E34" s="62" t="s">
        <v>151</v>
      </c>
      <c r="F34" s="44" t="s">
        <v>25</v>
      </c>
      <c r="G34" s="89">
        <f>'[11]MEMORIAL QUANT. CBUQ'!K48</f>
        <v>18.084</v>
      </c>
      <c r="H34" s="46">
        <v>11.38</v>
      </c>
      <c r="I34" s="46">
        <f t="shared" si="6"/>
        <v>14.456014000000001</v>
      </c>
      <c r="J34" s="57">
        <f t="shared" si="7"/>
        <v>205.79592000000002</v>
      </c>
      <c r="K34" s="56">
        <f t="shared" si="8"/>
        <v>261.422557176</v>
      </c>
    </row>
    <row r="35" spans="1:11" ht="60" x14ac:dyDescent="0.25">
      <c r="A35" s="44" t="s">
        <v>29</v>
      </c>
      <c r="B35" s="45">
        <v>94097</v>
      </c>
      <c r="C35" s="45" t="s">
        <v>6</v>
      </c>
      <c r="D35" s="45" t="s">
        <v>5</v>
      </c>
      <c r="E35" s="84" t="s">
        <v>28</v>
      </c>
      <c r="F35" s="44" t="s">
        <v>27</v>
      </c>
      <c r="G35" s="89">
        <f>'[11]MEMORIAL QUANT. CBUQ'!K49</f>
        <v>120.56</v>
      </c>
      <c r="H35" s="46">
        <v>4.1500000000000004</v>
      </c>
      <c r="I35" s="46">
        <f t="shared" si="6"/>
        <v>5.2717450000000001</v>
      </c>
      <c r="J35" s="57">
        <f t="shared" si="7"/>
        <v>500.32400000000007</v>
      </c>
      <c r="K35" s="56">
        <f t="shared" si="8"/>
        <v>635.56157719999999</v>
      </c>
    </row>
    <row r="36" spans="1:11" ht="45" x14ac:dyDescent="0.25">
      <c r="A36" s="65" t="s">
        <v>26</v>
      </c>
      <c r="B36" s="2">
        <v>95290</v>
      </c>
      <c r="C36" s="2" t="s">
        <v>6</v>
      </c>
      <c r="D36" s="2" t="s">
        <v>5</v>
      </c>
      <c r="E36" s="92" t="s">
        <v>23</v>
      </c>
      <c r="F36" s="124" t="s">
        <v>136</v>
      </c>
      <c r="G36" s="89">
        <f>'[11]MEMORIAL QUANT. CBUQ'!K50</f>
        <v>124.10145000000001</v>
      </c>
      <c r="H36" s="46">
        <v>1.74</v>
      </c>
      <c r="I36" s="46">
        <f t="shared" si="6"/>
        <v>2.2103220000000001</v>
      </c>
      <c r="J36" s="57">
        <f t="shared" si="7"/>
        <v>215.93652300000002</v>
      </c>
      <c r="K36" s="56">
        <f t="shared" si="8"/>
        <v>274.30416516690002</v>
      </c>
    </row>
    <row r="37" spans="1:11" ht="30" x14ac:dyDescent="0.25">
      <c r="A37" s="124" t="s">
        <v>24</v>
      </c>
      <c r="B37" s="2">
        <v>7781</v>
      </c>
      <c r="C37" s="2" t="s">
        <v>6</v>
      </c>
      <c r="D37" s="2" t="s">
        <v>10</v>
      </c>
      <c r="E37" s="62" t="s">
        <v>9</v>
      </c>
      <c r="F37" s="124" t="s">
        <v>3</v>
      </c>
      <c r="G37" s="89">
        <f>'[11]MEMORIAL QUANT. CBUQ'!K52</f>
        <v>0</v>
      </c>
      <c r="H37" s="46">
        <v>51.95</v>
      </c>
      <c r="I37" s="46">
        <f t="shared" si="6"/>
        <v>59.23339</v>
      </c>
      <c r="J37" s="57">
        <f t="shared" si="7"/>
        <v>0</v>
      </c>
      <c r="K37" s="56">
        <f t="shared" si="8"/>
        <v>0</v>
      </c>
    </row>
    <row r="38" spans="1:11" ht="165" x14ac:dyDescent="0.25">
      <c r="A38" s="124" t="s">
        <v>21</v>
      </c>
      <c r="B38" s="2">
        <v>90106</v>
      </c>
      <c r="C38" s="2" t="s">
        <v>6</v>
      </c>
      <c r="D38" s="2" t="s">
        <v>5</v>
      </c>
      <c r="E38" s="62" t="s">
        <v>152</v>
      </c>
      <c r="F38" s="124" t="s">
        <v>25</v>
      </c>
      <c r="G38" s="89">
        <f>'[11]MEMORIAL QUANT. CBUQ'!K53</f>
        <v>0</v>
      </c>
      <c r="H38" s="91">
        <v>9.73</v>
      </c>
      <c r="I38" s="46">
        <f t="shared" si="6"/>
        <v>12.360019000000001</v>
      </c>
      <c r="J38" s="57">
        <f t="shared" si="7"/>
        <v>0</v>
      </c>
      <c r="K38" s="56">
        <f t="shared" si="8"/>
        <v>0</v>
      </c>
    </row>
    <row r="39" spans="1:11" ht="60" x14ac:dyDescent="0.25">
      <c r="A39" s="124" t="s">
        <v>18</v>
      </c>
      <c r="B39" s="2">
        <v>94097</v>
      </c>
      <c r="C39" s="2" t="s">
        <v>6</v>
      </c>
      <c r="D39" s="2" t="s">
        <v>5</v>
      </c>
      <c r="E39" s="62" t="s">
        <v>28</v>
      </c>
      <c r="F39" s="124" t="s">
        <v>25</v>
      </c>
      <c r="G39" s="89">
        <f>'[11]MEMORIAL QUANT. CBUQ'!K54</f>
        <v>0</v>
      </c>
      <c r="H39" s="46">
        <v>4.1500000000000004</v>
      </c>
      <c r="I39" s="46">
        <f t="shared" si="6"/>
        <v>5.2717450000000001</v>
      </c>
      <c r="J39" s="57">
        <f t="shared" si="7"/>
        <v>0</v>
      </c>
      <c r="K39" s="56">
        <f t="shared" si="8"/>
        <v>0</v>
      </c>
    </row>
    <row r="40" spans="1:11" ht="90" x14ac:dyDescent="0.25">
      <c r="A40" s="124" t="s">
        <v>16</v>
      </c>
      <c r="B40" s="2">
        <v>93378</v>
      </c>
      <c r="C40" s="2" t="s">
        <v>6</v>
      </c>
      <c r="D40" s="2" t="s">
        <v>5</v>
      </c>
      <c r="E40" s="62" t="s">
        <v>148</v>
      </c>
      <c r="F40" s="124" t="s">
        <v>25</v>
      </c>
      <c r="G40" s="89">
        <f>'[11]MEMORIAL QUANT. CBUQ'!K55</f>
        <v>0</v>
      </c>
      <c r="H40" s="46">
        <v>18.149999999999999</v>
      </c>
      <c r="I40" s="46">
        <f t="shared" si="6"/>
        <v>23.055944999999998</v>
      </c>
      <c r="J40" s="57">
        <f t="shared" si="7"/>
        <v>0</v>
      </c>
      <c r="K40" s="56">
        <f t="shared" si="8"/>
        <v>0</v>
      </c>
    </row>
    <row r="41" spans="1:11" ht="90" x14ac:dyDescent="0.25">
      <c r="A41" s="124" t="s">
        <v>13</v>
      </c>
      <c r="B41" s="2">
        <v>92809</v>
      </c>
      <c r="C41" s="2" t="s">
        <v>6</v>
      </c>
      <c r="D41" s="2" t="s">
        <v>5</v>
      </c>
      <c r="E41" s="62" t="s">
        <v>149</v>
      </c>
      <c r="F41" s="124" t="s">
        <v>3</v>
      </c>
      <c r="G41" s="89">
        <f>'[11]MEMORIAL QUANT. CBUQ'!K56</f>
        <v>0</v>
      </c>
      <c r="H41" s="46">
        <v>35.08</v>
      </c>
      <c r="I41" s="46">
        <f t="shared" si="6"/>
        <v>44.562123999999997</v>
      </c>
      <c r="J41" s="57">
        <f t="shared" si="7"/>
        <v>0</v>
      </c>
      <c r="K41" s="56">
        <f t="shared" si="8"/>
        <v>0</v>
      </c>
    </row>
    <row r="42" spans="1:11" ht="45" x14ac:dyDescent="0.25">
      <c r="A42" s="124" t="s">
        <v>11</v>
      </c>
      <c r="B42" s="4">
        <v>95290</v>
      </c>
      <c r="C42" s="2" t="s">
        <v>6</v>
      </c>
      <c r="D42" s="2" t="s">
        <v>5</v>
      </c>
      <c r="E42" s="63" t="s">
        <v>23</v>
      </c>
      <c r="F42" s="3" t="s">
        <v>22</v>
      </c>
      <c r="G42" s="89">
        <f>'[11]MEMORIAL QUANT. CBUQ'!K57</f>
        <v>0</v>
      </c>
      <c r="H42" s="46">
        <v>1.74</v>
      </c>
      <c r="I42" s="46">
        <f t="shared" si="6"/>
        <v>2.2103220000000001</v>
      </c>
      <c r="J42" s="57">
        <f t="shared" si="7"/>
        <v>0</v>
      </c>
      <c r="K42" s="56">
        <f t="shared" si="8"/>
        <v>0</v>
      </c>
    </row>
    <row r="43" spans="1:11" ht="30" x14ac:dyDescent="0.25">
      <c r="A43" s="124" t="s">
        <v>8</v>
      </c>
      <c r="B43" s="2">
        <v>7793</v>
      </c>
      <c r="C43" s="2" t="s">
        <v>6</v>
      </c>
      <c r="D43" s="2" t="s">
        <v>10</v>
      </c>
      <c r="E43" s="62" t="s">
        <v>12</v>
      </c>
      <c r="F43" s="124" t="s">
        <v>3</v>
      </c>
      <c r="G43" s="89">
        <f>'[11]MEMORIAL QUANT. CBUQ'!K58</f>
        <v>0</v>
      </c>
      <c r="H43" s="46">
        <v>104.87</v>
      </c>
      <c r="I43" s="46">
        <f t="shared" si="6"/>
        <v>119.57277400000001</v>
      </c>
      <c r="J43" s="57">
        <f t="shared" si="7"/>
        <v>0</v>
      </c>
      <c r="K43" s="56">
        <f t="shared" si="8"/>
        <v>0</v>
      </c>
    </row>
    <row r="44" spans="1:11" ht="165" x14ac:dyDescent="0.25">
      <c r="A44" s="124" t="s">
        <v>7</v>
      </c>
      <c r="B44" s="2">
        <v>90106</v>
      </c>
      <c r="C44" s="2" t="s">
        <v>6</v>
      </c>
      <c r="D44" s="2" t="s">
        <v>5</v>
      </c>
      <c r="E44" s="63" t="s">
        <v>152</v>
      </c>
      <c r="F44" s="3" t="s">
        <v>25</v>
      </c>
      <c r="G44" s="89">
        <f>'[11]MEMORIAL QUANT. CBUQ'!K59</f>
        <v>0</v>
      </c>
      <c r="H44" s="91">
        <v>9.73</v>
      </c>
      <c r="I44" s="46">
        <f t="shared" si="6"/>
        <v>12.360019000000001</v>
      </c>
      <c r="J44" s="57">
        <f t="shared" si="7"/>
        <v>0</v>
      </c>
      <c r="K44" s="56">
        <f t="shared" si="8"/>
        <v>0</v>
      </c>
    </row>
    <row r="45" spans="1:11" ht="60" x14ac:dyDescent="0.25">
      <c r="A45" s="124" t="s">
        <v>138</v>
      </c>
      <c r="B45" s="2">
        <v>94097</v>
      </c>
      <c r="C45" s="2" t="s">
        <v>6</v>
      </c>
      <c r="D45" s="2" t="s">
        <v>5</v>
      </c>
      <c r="E45" s="62" t="s">
        <v>28</v>
      </c>
      <c r="F45" s="124" t="s">
        <v>25</v>
      </c>
      <c r="G45" s="89">
        <f>'[11]MEMORIAL QUANT. CBUQ'!K60</f>
        <v>0</v>
      </c>
      <c r="H45" s="46">
        <v>4.1500000000000004</v>
      </c>
      <c r="I45" s="46">
        <f t="shared" si="6"/>
        <v>5.2717450000000001</v>
      </c>
      <c r="J45" s="57">
        <f t="shared" si="7"/>
        <v>0</v>
      </c>
      <c r="K45" s="56">
        <f t="shared" si="8"/>
        <v>0</v>
      </c>
    </row>
    <row r="46" spans="1:11" ht="90" x14ac:dyDescent="0.25">
      <c r="A46" s="124" t="s">
        <v>139</v>
      </c>
      <c r="B46" s="2">
        <v>93378</v>
      </c>
      <c r="C46" s="2" t="s">
        <v>6</v>
      </c>
      <c r="D46" s="2" t="s">
        <v>5</v>
      </c>
      <c r="E46" s="62" t="s">
        <v>148</v>
      </c>
      <c r="F46" s="124" t="s">
        <v>25</v>
      </c>
      <c r="G46" s="89">
        <f>'[11]MEMORIAL QUANT. CBUQ'!K61</f>
        <v>0</v>
      </c>
      <c r="H46" s="46">
        <v>18.149999999999999</v>
      </c>
      <c r="I46" s="46">
        <f t="shared" si="6"/>
        <v>23.055944999999998</v>
      </c>
      <c r="J46" s="57">
        <f t="shared" si="7"/>
        <v>0</v>
      </c>
      <c r="K46" s="56">
        <f t="shared" si="8"/>
        <v>0</v>
      </c>
    </row>
    <row r="47" spans="1:11" ht="90" x14ac:dyDescent="0.25">
      <c r="A47" s="124" t="s">
        <v>140</v>
      </c>
      <c r="B47" s="2">
        <v>92811</v>
      </c>
      <c r="C47" s="2" t="s">
        <v>6</v>
      </c>
      <c r="D47" s="2" t="s">
        <v>5</v>
      </c>
      <c r="E47" s="62" t="s">
        <v>4</v>
      </c>
      <c r="F47" s="124" t="s">
        <v>3</v>
      </c>
      <c r="G47" s="89">
        <f>'[11]MEMORIAL QUANT. CBUQ'!K62</f>
        <v>0</v>
      </c>
      <c r="H47" s="46">
        <v>50.87</v>
      </c>
      <c r="I47" s="46">
        <f t="shared" si="6"/>
        <v>64.620160999999996</v>
      </c>
      <c r="J47" s="57">
        <f t="shared" si="7"/>
        <v>0</v>
      </c>
      <c r="K47" s="56">
        <f t="shared" si="8"/>
        <v>0</v>
      </c>
    </row>
    <row r="48" spans="1:11" ht="45" x14ac:dyDescent="0.25">
      <c r="A48" s="124" t="s">
        <v>141</v>
      </c>
      <c r="B48" s="4">
        <v>95290</v>
      </c>
      <c r="C48" s="2" t="s">
        <v>6</v>
      </c>
      <c r="D48" s="2" t="s">
        <v>5</v>
      </c>
      <c r="E48" s="63" t="s">
        <v>23</v>
      </c>
      <c r="F48" s="3" t="s">
        <v>22</v>
      </c>
      <c r="G48" s="89">
        <f>'[11]MEMORIAL QUANT. CBUQ'!K63</f>
        <v>0</v>
      </c>
      <c r="H48" s="46">
        <v>1.74</v>
      </c>
      <c r="I48" s="46">
        <f t="shared" si="6"/>
        <v>2.2103220000000001</v>
      </c>
      <c r="J48" s="57">
        <f t="shared" si="7"/>
        <v>0</v>
      </c>
      <c r="K48" s="56">
        <f t="shared" si="8"/>
        <v>0</v>
      </c>
    </row>
    <row r="49" spans="1:11" ht="75" x14ac:dyDescent="0.25">
      <c r="A49" s="124" t="s">
        <v>142</v>
      </c>
      <c r="B49" s="2">
        <v>83659</v>
      </c>
      <c r="C49" s="2" t="s">
        <v>20</v>
      </c>
      <c r="D49" s="2" t="s">
        <v>5</v>
      </c>
      <c r="E49" s="62" t="s">
        <v>19</v>
      </c>
      <c r="F49" s="124" t="s">
        <v>14</v>
      </c>
      <c r="G49" s="89">
        <f>'[11]MEMORIAL QUANT. CBUQ'!K64</f>
        <v>0</v>
      </c>
      <c r="H49" s="46">
        <v>647.98</v>
      </c>
      <c r="I49" s="46">
        <f t="shared" si="6"/>
        <v>823.12899400000003</v>
      </c>
      <c r="J49" s="57">
        <f t="shared" si="7"/>
        <v>0</v>
      </c>
      <c r="K49" s="56">
        <f t="shared" si="8"/>
        <v>0</v>
      </c>
    </row>
    <row r="50" spans="1:11" ht="75" x14ac:dyDescent="0.25">
      <c r="A50" s="124" t="s">
        <v>143</v>
      </c>
      <c r="B50" s="2" t="s">
        <v>150</v>
      </c>
      <c r="C50" s="2" t="s">
        <v>6</v>
      </c>
      <c r="D50" s="2" t="s">
        <v>5</v>
      </c>
      <c r="E50" s="62" t="s">
        <v>17</v>
      </c>
      <c r="F50" s="124" t="s">
        <v>14</v>
      </c>
      <c r="G50" s="89">
        <f>'[11]MEMORIAL QUANT. CBUQ'!K65</f>
        <v>0</v>
      </c>
      <c r="H50" s="46">
        <v>319.32</v>
      </c>
      <c r="I50" s="46">
        <f t="shared" si="6"/>
        <v>405.63219600000002</v>
      </c>
      <c r="J50" s="57">
        <f t="shared" si="7"/>
        <v>0</v>
      </c>
      <c r="K50" s="56">
        <f t="shared" si="8"/>
        <v>0</v>
      </c>
    </row>
    <row r="51" spans="1:11" ht="60" x14ac:dyDescent="0.25">
      <c r="A51" s="124" t="s">
        <v>144</v>
      </c>
      <c r="B51" s="2">
        <v>21090</v>
      </c>
      <c r="C51" s="2" t="s">
        <v>6</v>
      </c>
      <c r="D51" s="2" t="s">
        <v>10</v>
      </c>
      <c r="E51" s="62" t="s">
        <v>15</v>
      </c>
      <c r="F51" s="124" t="s">
        <v>14</v>
      </c>
      <c r="G51" s="89">
        <f>'[11]MEMORIAL QUANT. CBUQ'!K66</f>
        <v>0</v>
      </c>
      <c r="H51" s="46">
        <v>431.62</v>
      </c>
      <c r="I51" s="46">
        <f t="shared" si="6"/>
        <v>492.13312400000001</v>
      </c>
      <c r="J51" s="57">
        <f t="shared" si="7"/>
        <v>0</v>
      </c>
      <c r="K51" s="56">
        <f t="shared" si="8"/>
        <v>0</v>
      </c>
    </row>
    <row r="52" spans="1:11" x14ac:dyDescent="0.25">
      <c r="A52" s="126" t="s">
        <v>2</v>
      </c>
      <c r="B52" s="127"/>
      <c r="C52" s="127"/>
      <c r="D52" s="127"/>
      <c r="E52" s="127"/>
      <c r="F52" s="127"/>
      <c r="G52" s="127"/>
      <c r="H52" s="127"/>
      <c r="I52" s="128"/>
      <c r="J52" s="56">
        <f>SUM(J32:J51)</f>
        <v>18975.916443000002</v>
      </c>
      <c r="K52" s="56">
        <f>SUM(K32:K51)</f>
        <v>24105.106657542896</v>
      </c>
    </row>
    <row r="53" spans="1:11" ht="17.25" x14ac:dyDescent="0.25">
      <c r="A53" s="129" t="s">
        <v>1</v>
      </c>
      <c r="B53" s="129"/>
      <c r="C53" s="129"/>
      <c r="D53" s="129"/>
      <c r="E53" s="129"/>
      <c r="F53" s="129"/>
      <c r="G53" s="129"/>
      <c r="H53" s="129"/>
      <c r="I53" s="115"/>
      <c r="J53" s="146">
        <f>J14+J21+J24+J30+J52</f>
        <v>51847.830612919999</v>
      </c>
      <c r="K53" s="147"/>
    </row>
    <row r="54" spans="1:11" ht="17.25" x14ac:dyDescent="0.25">
      <c r="A54" s="129" t="s">
        <v>0</v>
      </c>
      <c r="B54" s="129"/>
      <c r="C54" s="129"/>
      <c r="D54" s="129"/>
      <c r="E54" s="129"/>
      <c r="F54" s="129"/>
      <c r="G54" s="129"/>
      <c r="H54" s="129"/>
      <c r="I54" s="115"/>
      <c r="J54" s="146">
        <f>K14+K21+K24+K30+K52</f>
        <v>65778.292811942258</v>
      </c>
      <c r="K54" s="147"/>
    </row>
  </sheetData>
  <sheetProtection algorithmName="SHA-512" hashValue="nHw0yo6ia+qp+Lmoni3YecgF857AxpmHteF4oDfs+z6YxBZ9hUA8T666nmZeYkXJaii9CAFivqz6r/rQyaFhJQ==" saltValue="9Kg/il7dCzzY9yQriWRhBQ==" spinCount="100000" sheet="1" objects="1" scenarios="1"/>
  <autoFilter ref="A8:K54"/>
  <mergeCells count="15">
    <mergeCell ref="A7:K7"/>
    <mergeCell ref="A1:J1"/>
    <mergeCell ref="A2:J2"/>
    <mergeCell ref="A3:J3"/>
    <mergeCell ref="I4:J4"/>
    <mergeCell ref="I5:J5"/>
    <mergeCell ref="J53:K53"/>
    <mergeCell ref="A54:H54"/>
    <mergeCell ref="J54:K54"/>
    <mergeCell ref="A14:I14"/>
    <mergeCell ref="A21:I21"/>
    <mergeCell ref="A24:I24"/>
    <mergeCell ref="A30:I30"/>
    <mergeCell ref="A52:I52"/>
    <mergeCell ref="A53:H53"/>
  </mergeCells>
  <pageMargins left="0.51181102362204722" right="0.51181102362204722" top="1.3779527559055118" bottom="1.1811023622047245" header="0.31496062992125984" footer="0.31496062992125984"/>
  <pageSetup paperSize="9" scale="61" orientation="portrait" verticalDpi="360" r:id="rId1"/>
  <headerFooter scaleWithDoc="0">
    <oddHeader>&amp;C&amp;G</oddHeader>
    <oddFooter>&amp;C&amp;G&amp;R&amp;G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6"/>
  <sheetViews>
    <sheetView view="pageBreakPreview" zoomScale="85" zoomScaleNormal="100" zoomScaleSheetLayoutView="85" workbookViewId="0">
      <selection activeCell="P16" sqref="P16"/>
    </sheetView>
  </sheetViews>
  <sheetFormatPr defaultRowHeight="15" x14ac:dyDescent="0.25"/>
  <cols>
    <col min="2" max="2" width="25.85546875" style="99" customWidth="1"/>
    <col min="3" max="3" width="13.5703125" customWidth="1"/>
    <col min="4" max="4" width="18.140625" customWidth="1"/>
    <col min="5" max="5" width="23" customWidth="1"/>
    <col min="6" max="6" width="14.140625" customWidth="1"/>
    <col min="7" max="8" width="12.85546875" customWidth="1"/>
    <col min="9" max="9" width="14" customWidth="1"/>
    <col min="10" max="10" width="17.42578125" customWidth="1"/>
    <col min="16" max="16" width="10" bestFit="1" customWidth="1"/>
  </cols>
  <sheetData>
    <row r="1" spans="1:13" ht="18.75" x14ac:dyDescent="0.25">
      <c r="A1" s="171" t="s">
        <v>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2"/>
    </row>
    <row r="2" spans="1:13" ht="18.75" x14ac:dyDescent="0.25">
      <c r="A2" s="144" t="s">
        <v>166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1:13" ht="18.75" x14ac:dyDescent="0.25">
      <c r="A3" s="144" t="s">
        <v>169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1:13" x14ac:dyDescent="0.25">
      <c r="A4" s="13"/>
      <c r="B4" s="98"/>
      <c r="C4" s="13"/>
      <c r="D4" s="13"/>
      <c r="E4" s="13"/>
      <c r="F4" s="13"/>
      <c r="G4" s="13"/>
      <c r="H4" s="13"/>
      <c r="I4" s="13"/>
      <c r="J4" s="13"/>
      <c r="K4" s="13"/>
      <c r="L4" s="68"/>
    </row>
    <row r="5" spans="1:13" ht="18.75" x14ac:dyDescent="0.25">
      <c r="A5" s="173" t="str">
        <f>'[11]CBUQ NÃO DESONERADA'!A7:K7</f>
        <v>RUA A (Trecho: Entre Tv. 2 e Tv. 5)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4"/>
    </row>
    <row r="6" spans="1:13" x14ac:dyDescent="0.25">
      <c r="A6" s="118" t="s">
        <v>93</v>
      </c>
      <c r="B6" s="182" t="s">
        <v>55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24"/>
    </row>
    <row r="7" spans="1:13" ht="45" x14ac:dyDescent="0.25">
      <c r="A7" s="183" t="s">
        <v>65</v>
      </c>
      <c r="B7" s="184" t="s">
        <v>61</v>
      </c>
      <c r="C7" s="125" t="s">
        <v>85</v>
      </c>
      <c r="D7" s="125" t="s">
        <v>84</v>
      </c>
      <c r="E7" s="120" t="s">
        <v>90</v>
      </c>
      <c r="F7" s="119" t="s">
        <v>101</v>
      </c>
      <c r="G7" s="120" t="s">
        <v>80</v>
      </c>
      <c r="H7" s="120" t="s">
        <v>81</v>
      </c>
      <c r="I7" s="169" t="s">
        <v>78</v>
      </c>
      <c r="J7" s="160" t="s">
        <v>71</v>
      </c>
      <c r="K7" s="161"/>
      <c r="L7" s="162"/>
      <c r="M7" s="23"/>
    </row>
    <row r="8" spans="1:13" x14ac:dyDescent="0.25">
      <c r="A8" s="183"/>
      <c r="B8" s="184"/>
      <c r="C8" s="120" t="s">
        <v>77</v>
      </c>
      <c r="D8" s="120" t="s">
        <v>77</v>
      </c>
      <c r="E8" s="120" t="s">
        <v>77</v>
      </c>
      <c r="F8" s="120" t="s">
        <v>102</v>
      </c>
      <c r="G8" s="120" t="s">
        <v>74</v>
      </c>
      <c r="H8" s="120" t="s">
        <v>89</v>
      </c>
      <c r="I8" s="169"/>
      <c r="J8" s="163"/>
      <c r="K8" s="164"/>
      <c r="L8" s="165"/>
      <c r="M8" s="23"/>
    </row>
    <row r="9" spans="1:13" ht="45.75" customHeight="1" x14ac:dyDescent="0.25">
      <c r="A9" s="124" t="s">
        <v>54</v>
      </c>
      <c r="B9" s="62" t="s">
        <v>53</v>
      </c>
      <c r="C9" s="87">
        <v>5.88</v>
      </c>
      <c r="D9" s="87">
        <v>137</v>
      </c>
      <c r="E9" s="89"/>
      <c r="F9" s="89"/>
      <c r="G9" s="89"/>
      <c r="H9" s="89"/>
      <c r="I9" s="89">
        <f>C9*D9</f>
        <v>805.56</v>
      </c>
      <c r="J9" s="166" t="s">
        <v>27</v>
      </c>
      <c r="K9" s="167"/>
      <c r="L9" s="168"/>
      <c r="M9" s="23"/>
    </row>
    <row r="10" spans="1:13" ht="97.5" customHeight="1" x14ac:dyDescent="0.25">
      <c r="A10" s="124" t="s">
        <v>52</v>
      </c>
      <c r="B10" s="62" t="s">
        <v>51</v>
      </c>
      <c r="C10" s="121">
        <f>C9</f>
        <v>5.88</v>
      </c>
      <c r="D10" s="121">
        <f>D9</f>
        <v>137</v>
      </c>
      <c r="E10" s="87">
        <v>0.15</v>
      </c>
      <c r="F10" s="89"/>
      <c r="G10" s="89"/>
      <c r="H10" s="89"/>
      <c r="I10" s="89">
        <f>C10*D10*E10</f>
        <v>120.83399999999999</v>
      </c>
      <c r="J10" s="166" t="s">
        <v>25</v>
      </c>
      <c r="K10" s="167"/>
      <c r="L10" s="168"/>
      <c r="M10" s="23"/>
    </row>
    <row r="11" spans="1:13" ht="100.5" customHeight="1" x14ac:dyDescent="0.25">
      <c r="A11" s="124" t="s">
        <v>95</v>
      </c>
      <c r="B11" s="62" t="s">
        <v>98</v>
      </c>
      <c r="C11" s="121">
        <f>C9</f>
        <v>5.88</v>
      </c>
      <c r="D11" s="121">
        <f>D9</f>
        <v>137</v>
      </c>
      <c r="E11" s="121">
        <f>+E10</f>
        <v>0.15</v>
      </c>
      <c r="F11" s="89"/>
      <c r="G11" s="89"/>
      <c r="H11" s="89"/>
      <c r="I11" s="89">
        <f>C11*D11*E11</f>
        <v>120.83399999999999</v>
      </c>
      <c r="J11" s="166" t="s">
        <v>25</v>
      </c>
      <c r="K11" s="167"/>
      <c r="L11" s="168"/>
      <c r="M11" s="23"/>
    </row>
    <row r="12" spans="1:13" ht="78.75" customHeight="1" x14ac:dyDescent="0.25">
      <c r="A12" s="124" t="s">
        <v>96</v>
      </c>
      <c r="B12" s="63" t="s">
        <v>107</v>
      </c>
      <c r="C12" s="89"/>
      <c r="D12" s="89"/>
      <c r="E12" s="89"/>
      <c r="F12" s="89">
        <v>1.6</v>
      </c>
      <c r="G12" s="89">
        <f>I11*F12</f>
        <v>193.33439999999999</v>
      </c>
      <c r="H12" s="87">
        <v>2.76</v>
      </c>
      <c r="I12" s="89">
        <f>G12*H12</f>
        <v>533.60294399999998</v>
      </c>
      <c r="J12" s="166" t="s">
        <v>108</v>
      </c>
      <c r="K12" s="167"/>
      <c r="L12" s="168"/>
      <c r="M12" s="23"/>
    </row>
    <row r="13" spans="1:13" x14ac:dyDescent="0.25">
      <c r="A13" s="118" t="s">
        <v>92</v>
      </c>
      <c r="B13" s="179" t="s">
        <v>91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1"/>
      <c r="M13" s="21"/>
    </row>
    <row r="14" spans="1:13" x14ac:dyDescent="0.25">
      <c r="A14" s="175" t="s">
        <v>65</v>
      </c>
      <c r="B14" s="177" t="s">
        <v>61</v>
      </c>
      <c r="C14" s="125" t="s">
        <v>85</v>
      </c>
      <c r="D14" s="125" t="s">
        <v>84</v>
      </c>
      <c r="E14" s="125" t="s">
        <v>90</v>
      </c>
      <c r="F14" s="125" t="s">
        <v>80</v>
      </c>
      <c r="G14" s="125" t="s">
        <v>81</v>
      </c>
      <c r="H14" s="175" t="s">
        <v>78</v>
      </c>
      <c r="I14" s="185" t="s">
        <v>71</v>
      </c>
      <c r="J14" s="186"/>
      <c r="K14" s="186"/>
      <c r="L14" s="187"/>
      <c r="M14" s="22"/>
    </row>
    <row r="15" spans="1:13" x14ac:dyDescent="0.25">
      <c r="A15" s="176"/>
      <c r="B15" s="178"/>
      <c r="C15" s="125" t="s">
        <v>77</v>
      </c>
      <c r="D15" s="125" t="s">
        <v>77</v>
      </c>
      <c r="E15" s="125" t="s">
        <v>77</v>
      </c>
      <c r="F15" s="125" t="s">
        <v>74</v>
      </c>
      <c r="G15" s="125" t="s">
        <v>89</v>
      </c>
      <c r="H15" s="176"/>
      <c r="I15" s="188"/>
      <c r="J15" s="189"/>
      <c r="K15" s="189"/>
      <c r="L15" s="190"/>
      <c r="M15" s="21"/>
    </row>
    <row r="16" spans="1:13" ht="30" x14ac:dyDescent="0.25">
      <c r="A16" s="124" t="s">
        <v>49</v>
      </c>
      <c r="B16" s="63" t="s">
        <v>100</v>
      </c>
      <c r="C16" s="121">
        <f>+C9-(2*(C46+C47))</f>
        <v>5</v>
      </c>
      <c r="D16" s="121">
        <f>+D9</f>
        <v>137</v>
      </c>
      <c r="E16" s="89"/>
      <c r="F16" s="89"/>
      <c r="G16" s="89"/>
      <c r="H16" s="89">
        <f>C16*D16</f>
        <v>685</v>
      </c>
      <c r="I16" s="166" t="s">
        <v>27</v>
      </c>
      <c r="J16" s="167"/>
      <c r="K16" s="167"/>
      <c r="L16" s="168"/>
      <c r="M16" s="21"/>
    </row>
    <row r="17" spans="1:14" ht="90" x14ac:dyDescent="0.25">
      <c r="A17" s="124" t="s">
        <v>48</v>
      </c>
      <c r="B17" s="63" t="s">
        <v>103</v>
      </c>
      <c r="C17" s="89"/>
      <c r="D17" s="89"/>
      <c r="E17" s="89"/>
      <c r="F17" s="89">
        <f>(0.0012)*H16</f>
        <v>0.82199999999999995</v>
      </c>
      <c r="G17" s="87">
        <v>72</v>
      </c>
      <c r="H17" s="89">
        <f>F17*G17</f>
        <v>59.183999999999997</v>
      </c>
      <c r="I17" s="166" t="s">
        <v>99</v>
      </c>
      <c r="J17" s="167"/>
      <c r="K17" s="167"/>
      <c r="L17" s="168"/>
    </row>
    <row r="18" spans="1:14" ht="75" x14ac:dyDescent="0.25">
      <c r="A18" s="124" t="s">
        <v>47</v>
      </c>
      <c r="B18" s="62" t="s">
        <v>46</v>
      </c>
      <c r="C18" s="121">
        <f>C16</f>
        <v>5</v>
      </c>
      <c r="D18" s="121">
        <f>D16</f>
        <v>137</v>
      </c>
      <c r="E18" s="89">
        <v>0.05</v>
      </c>
      <c r="F18" s="89"/>
      <c r="G18" s="89"/>
      <c r="H18" s="89">
        <f>C18*D18*E18</f>
        <v>34.25</v>
      </c>
      <c r="I18" s="166" t="s">
        <v>25</v>
      </c>
      <c r="J18" s="167"/>
      <c r="K18" s="167"/>
      <c r="L18" s="168"/>
      <c r="N18" s="20"/>
    </row>
    <row r="19" spans="1:14" ht="60" x14ac:dyDescent="0.25">
      <c r="A19" s="124" t="s">
        <v>45</v>
      </c>
      <c r="B19" s="63" t="s">
        <v>44</v>
      </c>
      <c r="C19" s="89"/>
      <c r="D19" s="89"/>
      <c r="E19" s="89"/>
      <c r="F19" s="89">
        <f>H18</f>
        <v>34.25</v>
      </c>
      <c r="G19" s="87">
        <f>G17</f>
        <v>72</v>
      </c>
      <c r="H19" s="89">
        <f>F19*G19</f>
        <v>2466</v>
      </c>
      <c r="I19" s="166" t="s">
        <v>110</v>
      </c>
      <c r="J19" s="167"/>
      <c r="K19" s="167"/>
      <c r="L19" s="168"/>
    </row>
    <row r="20" spans="1:14" x14ac:dyDescent="0.25">
      <c r="A20" s="195" t="s">
        <v>65</v>
      </c>
      <c r="B20" s="205" t="s">
        <v>61</v>
      </c>
      <c r="C20" s="120" t="s">
        <v>85</v>
      </c>
      <c r="D20" s="120" t="s">
        <v>112</v>
      </c>
      <c r="E20" s="120" t="s">
        <v>90</v>
      </c>
      <c r="F20" s="120" t="s">
        <v>82</v>
      </c>
      <c r="G20" s="207" t="s">
        <v>78</v>
      </c>
      <c r="H20" s="208"/>
      <c r="I20" s="160" t="s">
        <v>71</v>
      </c>
      <c r="J20" s="161"/>
      <c r="K20" s="161"/>
      <c r="L20" s="162"/>
    </row>
    <row r="21" spans="1:14" x14ac:dyDescent="0.25">
      <c r="A21" s="196"/>
      <c r="B21" s="206"/>
      <c r="C21" s="120" t="s">
        <v>77</v>
      </c>
      <c r="D21" s="120" t="s">
        <v>77</v>
      </c>
      <c r="E21" s="120" t="s">
        <v>77</v>
      </c>
      <c r="F21" s="120" t="s">
        <v>71</v>
      </c>
      <c r="G21" s="209"/>
      <c r="H21" s="210"/>
      <c r="I21" s="163"/>
      <c r="J21" s="164"/>
      <c r="K21" s="164"/>
      <c r="L21" s="165"/>
    </row>
    <row r="22" spans="1:14" ht="89.25" customHeight="1" x14ac:dyDescent="0.25">
      <c r="A22" s="124" t="s">
        <v>43</v>
      </c>
      <c r="B22" s="62" t="s">
        <v>111</v>
      </c>
      <c r="C22" s="89">
        <f>C9</f>
        <v>5.88</v>
      </c>
      <c r="D22" s="121">
        <v>0.3</v>
      </c>
      <c r="E22" s="89">
        <v>0.12</v>
      </c>
      <c r="F22" s="87">
        <v>2</v>
      </c>
      <c r="G22" s="211">
        <f>C22*D22*E22*F22</f>
        <v>0.42336000000000001</v>
      </c>
      <c r="H22" s="212"/>
      <c r="I22" s="166" t="s">
        <v>25</v>
      </c>
      <c r="J22" s="167"/>
      <c r="K22" s="167"/>
      <c r="L22" s="168"/>
    </row>
    <row r="23" spans="1:14" x14ac:dyDescent="0.25">
      <c r="A23" s="118" t="s">
        <v>88</v>
      </c>
      <c r="B23" s="158" t="s">
        <v>42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</row>
    <row r="24" spans="1:14" x14ac:dyDescent="0.25">
      <c r="A24" s="191" t="s">
        <v>65</v>
      </c>
      <c r="B24" s="192" t="s">
        <v>61</v>
      </c>
      <c r="C24" s="169" t="s">
        <v>114</v>
      </c>
      <c r="D24" s="169"/>
      <c r="E24" s="169" t="s">
        <v>115</v>
      </c>
      <c r="F24" s="169"/>
      <c r="G24" s="120" t="s">
        <v>112</v>
      </c>
      <c r="H24" s="120" t="s">
        <v>82</v>
      </c>
      <c r="I24" s="169" t="s">
        <v>78</v>
      </c>
      <c r="J24" s="160" t="s">
        <v>71</v>
      </c>
      <c r="K24" s="161"/>
      <c r="L24" s="162"/>
    </row>
    <row r="25" spans="1:14" x14ac:dyDescent="0.25">
      <c r="A25" s="191"/>
      <c r="B25" s="192"/>
      <c r="C25" s="169" t="s">
        <v>77</v>
      </c>
      <c r="D25" s="169"/>
      <c r="E25" s="169" t="s">
        <v>77</v>
      </c>
      <c r="F25" s="169"/>
      <c r="G25" s="120" t="s">
        <v>77</v>
      </c>
      <c r="H25" s="120" t="s">
        <v>71</v>
      </c>
      <c r="I25" s="169"/>
      <c r="J25" s="163"/>
      <c r="K25" s="164"/>
      <c r="L25" s="165"/>
    </row>
    <row r="26" spans="1:14" ht="125.25" customHeight="1" x14ac:dyDescent="0.25">
      <c r="A26" s="64" t="s">
        <v>41</v>
      </c>
      <c r="B26" s="62" t="s">
        <v>113</v>
      </c>
      <c r="C26" s="170">
        <v>2.2000000000000002</v>
      </c>
      <c r="D26" s="170"/>
      <c r="E26" s="170">
        <v>1.2</v>
      </c>
      <c r="F26" s="170"/>
      <c r="G26" s="121">
        <v>1.2</v>
      </c>
      <c r="H26" s="87">
        <v>4</v>
      </c>
      <c r="I26" s="27">
        <f>(((C26+E26)*G26)/2)*H26</f>
        <v>8.16</v>
      </c>
      <c r="J26" s="166" t="s">
        <v>27</v>
      </c>
      <c r="K26" s="167"/>
      <c r="L26" s="168"/>
    </row>
    <row r="27" spans="1:14" x14ac:dyDescent="0.25">
      <c r="A27" s="118" t="s">
        <v>87</v>
      </c>
      <c r="B27" s="158" t="s">
        <v>40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</row>
    <row r="28" spans="1:14" x14ac:dyDescent="0.25">
      <c r="A28" s="191" t="s">
        <v>65</v>
      </c>
      <c r="B28" s="192" t="s">
        <v>61</v>
      </c>
      <c r="C28" s="120" t="s">
        <v>85</v>
      </c>
      <c r="D28" s="120" t="s">
        <v>84</v>
      </c>
      <c r="E28" s="120" t="s">
        <v>119</v>
      </c>
      <c r="F28" s="120" t="s">
        <v>82</v>
      </c>
      <c r="G28" s="169" t="s">
        <v>78</v>
      </c>
      <c r="H28" s="160" t="s">
        <v>71</v>
      </c>
      <c r="I28" s="161"/>
      <c r="J28" s="161"/>
      <c r="K28" s="161"/>
      <c r="L28" s="162"/>
    </row>
    <row r="29" spans="1:14" x14ac:dyDescent="0.25">
      <c r="A29" s="191"/>
      <c r="B29" s="192"/>
      <c r="C29" s="120" t="s">
        <v>77</v>
      </c>
      <c r="D29" s="120" t="s">
        <v>77</v>
      </c>
      <c r="E29" s="120" t="s">
        <v>76</v>
      </c>
      <c r="F29" s="120" t="s">
        <v>76</v>
      </c>
      <c r="G29" s="169"/>
      <c r="H29" s="163"/>
      <c r="I29" s="164"/>
      <c r="J29" s="164"/>
      <c r="K29" s="164"/>
      <c r="L29" s="165"/>
    </row>
    <row r="30" spans="1:14" ht="90" x14ac:dyDescent="0.25">
      <c r="A30" s="5" t="s">
        <v>116</v>
      </c>
      <c r="B30" s="62" t="s">
        <v>118</v>
      </c>
      <c r="C30" s="94">
        <v>0.1</v>
      </c>
      <c r="D30" s="94">
        <f>D9</f>
        <v>137</v>
      </c>
      <c r="E30" s="94" t="s">
        <v>120</v>
      </c>
      <c r="F30" s="86">
        <v>3</v>
      </c>
      <c r="G30" s="94">
        <f>C30*D30*F30</f>
        <v>41.1</v>
      </c>
      <c r="H30" s="213" t="s">
        <v>27</v>
      </c>
      <c r="I30" s="214"/>
      <c r="J30" s="214"/>
      <c r="K30" s="214"/>
      <c r="L30" s="215"/>
    </row>
    <row r="31" spans="1:14" ht="75" x14ac:dyDescent="0.25">
      <c r="A31" s="124" t="s">
        <v>117</v>
      </c>
      <c r="B31" s="62" t="s">
        <v>121</v>
      </c>
      <c r="C31" s="121">
        <v>0.4</v>
      </c>
      <c r="D31" s="121">
        <v>3</v>
      </c>
      <c r="E31" s="121">
        <f>C9/(2*C31)</f>
        <v>7.35</v>
      </c>
      <c r="F31" s="121">
        <f>ROUNDUP(H26/2,0)</f>
        <v>2</v>
      </c>
      <c r="G31" s="89">
        <f>C31*D31*E31*F31</f>
        <v>17.64</v>
      </c>
      <c r="H31" s="166" t="s">
        <v>27</v>
      </c>
      <c r="I31" s="167"/>
      <c r="J31" s="167"/>
      <c r="K31" s="167"/>
      <c r="L31" s="168"/>
    </row>
    <row r="32" spans="1:14" ht="45" x14ac:dyDescent="0.25">
      <c r="A32" s="124" t="s">
        <v>38</v>
      </c>
      <c r="B32" s="93" t="s">
        <v>122</v>
      </c>
      <c r="C32" s="121">
        <v>0.4</v>
      </c>
      <c r="D32" s="121">
        <f>+E26</f>
        <v>1.2</v>
      </c>
      <c r="E32" s="121" t="s">
        <v>120</v>
      </c>
      <c r="F32" s="121">
        <f>H26</f>
        <v>4</v>
      </c>
      <c r="G32" s="89">
        <f>(D32/C32)*F32</f>
        <v>11.999999999999998</v>
      </c>
      <c r="H32" s="166" t="s">
        <v>27</v>
      </c>
      <c r="I32" s="167"/>
      <c r="J32" s="167"/>
      <c r="K32" s="167"/>
      <c r="L32" s="168"/>
    </row>
    <row r="33" spans="1:15" x14ac:dyDescent="0.25">
      <c r="A33" s="195" t="s">
        <v>37</v>
      </c>
      <c r="B33" s="199" t="s">
        <v>61</v>
      </c>
      <c r="C33" s="197" t="s">
        <v>123</v>
      </c>
      <c r="D33" s="197"/>
      <c r="E33" s="198" t="s">
        <v>82</v>
      </c>
      <c r="F33" s="198"/>
      <c r="G33" s="195" t="s">
        <v>78</v>
      </c>
      <c r="H33" s="160" t="s">
        <v>71</v>
      </c>
      <c r="I33" s="161"/>
      <c r="J33" s="161"/>
      <c r="K33" s="161"/>
      <c r="L33" s="162"/>
    </row>
    <row r="34" spans="1:15" x14ac:dyDescent="0.25">
      <c r="A34" s="196"/>
      <c r="B34" s="200"/>
      <c r="C34" s="201" t="s">
        <v>27</v>
      </c>
      <c r="D34" s="202"/>
      <c r="E34" s="203" t="s">
        <v>76</v>
      </c>
      <c r="F34" s="204"/>
      <c r="G34" s="196"/>
      <c r="H34" s="163"/>
      <c r="I34" s="164"/>
      <c r="J34" s="164"/>
      <c r="K34" s="164"/>
      <c r="L34" s="165"/>
    </row>
    <row r="35" spans="1:15" ht="75" x14ac:dyDescent="0.25">
      <c r="A35" s="124" t="s">
        <v>124</v>
      </c>
      <c r="B35" s="62" t="s">
        <v>127</v>
      </c>
      <c r="C35" s="216">
        <v>0.3</v>
      </c>
      <c r="D35" s="217"/>
      <c r="E35" s="193">
        <v>1</v>
      </c>
      <c r="F35" s="194"/>
      <c r="G35" s="89">
        <f>+C35*E35</f>
        <v>0.3</v>
      </c>
      <c r="H35" s="166" t="s">
        <v>27</v>
      </c>
      <c r="I35" s="167"/>
      <c r="J35" s="167"/>
      <c r="K35" s="167"/>
      <c r="L35" s="168"/>
    </row>
    <row r="36" spans="1:15" ht="60" x14ac:dyDescent="0.25">
      <c r="A36" s="124" t="s">
        <v>125</v>
      </c>
      <c r="B36" s="62" t="s">
        <v>128</v>
      </c>
      <c r="C36" s="216">
        <v>0.13</v>
      </c>
      <c r="D36" s="217"/>
      <c r="E36" s="193"/>
      <c r="F36" s="194"/>
      <c r="G36" s="89">
        <f t="shared" ref="G36:G38" si="0">+C36*E36</f>
        <v>0</v>
      </c>
      <c r="H36" s="166" t="s">
        <v>27</v>
      </c>
      <c r="I36" s="167"/>
      <c r="J36" s="167"/>
      <c r="K36" s="167"/>
      <c r="L36" s="168"/>
    </row>
    <row r="37" spans="1:15" ht="75" x14ac:dyDescent="0.25">
      <c r="A37" s="124" t="s">
        <v>126</v>
      </c>
      <c r="B37" s="62" t="s">
        <v>129</v>
      </c>
      <c r="C37" s="216">
        <v>0.2</v>
      </c>
      <c r="D37" s="217"/>
      <c r="E37" s="193"/>
      <c r="F37" s="194"/>
      <c r="G37" s="89">
        <f t="shared" si="0"/>
        <v>0</v>
      </c>
      <c r="H37" s="166" t="s">
        <v>27</v>
      </c>
      <c r="I37" s="167"/>
      <c r="J37" s="167"/>
      <c r="K37" s="167"/>
      <c r="L37" s="168"/>
    </row>
    <row r="38" spans="1:15" ht="75" x14ac:dyDescent="0.25">
      <c r="A38" s="124" t="s">
        <v>131</v>
      </c>
      <c r="B38" s="62" t="s">
        <v>130</v>
      </c>
      <c r="C38" s="216">
        <v>0.125</v>
      </c>
      <c r="D38" s="217"/>
      <c r="E38" s="193">
        <f>F31</f>
        <v>2</v>
      </c>
      <c r="F38" s="194"/>
      <c r="G38" s="89">
        <f t="shared" si="0"/>
        <v>0.25</v>
      </c>
      <c r="H38" s="166" t="s">
        <v>27</v>
      </c>
      <c r="I38" s="167"/>
      <c r="J38" s="167"/>
      <c r="K38" s="167"/>
      <c r="L38" s="168"/>
    </row>
    <row r="39" spans="1:15" x14ac:dyDescent="0.25">
      <c r="A39" s="195" t="s">
        <v>132</v>
      </c>
      <c r="B39" s="199" t="s">
        <v>61</v>
      </c>
      <c r="C39" s="201" t="s">
        <v>112</v>
      </c>
      <c r="D39" s="202"/>
      <c r="E39" s="203" t="s">
        <v>82</v>
      </c>
      <c r="F39" s="204"/>
      <c r="G39" s="195" t="s">
        <v>78</v>
      </c>
      <c r="H39" s="160" t="s">
        <v>71</v>
      </c>
      <c r="I39" s="161"/>
      <c r="J39" s="161"/>
      <c r="K39" s="161"/>
      <c r="L39" s="162"/>
    </row>
    <row r="40" spans="1:15" x14ac:dyDescent="0.25">
      <c r="A40" s="196"/>
      <c r="B40" s="200"/>
      <c r="C40" s="201" t="s">
        <v>77</v>
      </c>
      <c r="D40" s="202"/>
      <c r="E40" s="203" t="s">
        <v>71</v>
      </c>
      <c r="F40" s="204"/>
      <c r="G40" s="196"/>
      <c r="H40" s="163"/>
      <c r="I40" s="164"/>
      <c r="J40" s="164"/>
      <c r="K40" s="164"/>
      <c r="L40" s="165"/>
    </row>
    <row r="41" spans="1:15" ht="60" x14ac:dyDescent="0.25">
      <c r="A41" s="124" t="s">
        <v>133</v>
      </c>
      <c r="B41" s="92" t="s">
        <v>153</v>
      </c>
      <c r="C41" s="216">
        <v>2.8</v>
      </c>
      <c r="D41" s="217"/>
      <c r="E41" s="216">
        <f>SUM(E35:F38)</f>
        <v>3</v>
      </c>
      <c r="F41" s="217"/>
      <c r="G41" s="89">
        <f>C41*E41</f>
        <v>8.3999999999999986</v>
      </c>
      <c r="H41" s="166" t="s">
        <v>3</v>
      </c>
      <c r="I41" s="167"/>
      <c r="J41" s="167"/>
      <c r="K41" s="167"/>
      <c r="L41" s="168"/>
    </row>
    <row r="42" spans="1:15" x14ac:dyDescent="0.25">
      <c r="A42" s="118" t="s">
        <v>86</v>
      </c>
      <c r="B42" s="158" t="s">
        <v>35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O42" s="11"/>
    </row>
    <row r="43" spans="1:15" ht="30" x14ac:dyDescent="0.25">
      <c r="A43" s="191" t="s">
        <v>65</v>
      </c>
      <c r="B43" s="192" t="s">
        <v>61</v>
      </c>
      <c r="C43" s="120" t="s">
        <v>85</v>
      </c>
      <c r="D43" s="120" t="s">
        <v>84</v>
      </c>
      <c r="E43" s="120" t="s">
        <v>83</v>
      </c>
      <c r="F43" s="120" t="s">
        <v>82</v>
      </c>
      <c r="G43" s="120" t="s">
        <v>81</v>
      </c>
      <c r="H43" s="119" t="s">
        <v>80</v>
      </c>
      <c r="I43" s="119" t="s">
        <v>79</v>
      </c>
      <c r="J43" s="159" t="s">
        <v>104</v>
      </c>
      <c r="K43" s="169" t="s">
        <v>78</v>
      </c>
      <c r="L43" s="169" t="s">
        <v>71</v>
      </c>
      <c r="M43" s="19"/>
    </row>
    <row r="44" spans="1:15" x14ac:dyDescent="0.25">
      <c r="A44" s="191"/>
      <c r="B44" s="192"/>
      <c r="C44" s="120" t="s">
        <v>77</v>
      </c>
      <c r="D44" s="120" t="s">
        <v>77</v>
      </c>
      <c r="E44" s="120" t="s">
        <v>77</v>
      </c>
      <c r="F44" s="120" t="s">
        <v>76</v>
      </c>
      <c r="G44" s="120" t="s">
        <v>75</v>
      </c>
      <c r="H44" s="120" t="s">
        <v>74</v>
      </c>
      <c r="I44" s="120" t="s">
        <v>73</v>
      </c>
      <c r="J44" s="159"/>
      <c r="K44" s="169"/>
      <c r="L44" s="169"/>
    </row>
    <row r="45" spans="1:15" x14ac:dyDescent="0.25">
      <c r="A45" s="218" t="s">
        <v>134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20"/>
    </row>
    <row r="46" spans="1:15" ht="60" x14ac:dyDescent="0.25">
      <c r="A46" s="64" t="s">
        <v>34</v>
      </c>
      <c r="B46" s="62" t="s">
        <v>33</v>
      </c>
      <c r="C46" s="89">
        <v>0.14000000000000001</v>
      </c>
      <c r="D46" s="87">
        <f>2*D9</f>
        <v>274</v>
      </c>
      <c r="E46" s="89" t="s">
        <v>120</v>
      </c>
      <c r="F46" s="89" t="s">
        <v>120</v>
      </c>
      <c r="G46" s="89" t="s">
        <v>120</v>
      </c>
      <c r="H46" s="89" t="s">
        <v>120</v>
      </c>
      <c r="I46" s="96" t="s">
        <v>120</v>
      </c>
      <c r="J46" s="96" t="s">
        <v>120</v>
      </c>
      <c r="K46" s="89">
        <f>D46</f>
        <v>274</v>
      </c>
      <c r="L46" s="124" t="s">
        <v>3</v>
      </c>
    </row>
    <row r="47" spans="1:15" ht="60" x14ac:dyDescent="0.25">
      <c r="A47" s="64" t="s">
        <v>32</v>
      </c>
      <c r="B47" s="62" t="s">
        <v>31</v>
      </c>
      <c r="C47" s="89">
        <v>0.3</v>
      </c>
      <c r="D47" s="87">
        <f>D46</f>
        <v>274</v>
      </c>
      <c r="E47" s="89" t="s">
        <v>120</v>
      </c>
      <c r="F47" s="89" t="s">
        <v>120</v>
      </c>
      <c r="G47" s="89" t="s">
        <v>120</v>
      </c>
      <c r="H47" s="89" t="s">
        <v>120</v>
      </c>
      <c r="I47" s="89" t="s">
        <v>120</v>
      </c>
      <c r="J47" s="89" t="s">
        <v>120</v>
      </c>
      <c r="K47" s="89">
        <f>D47</f>
        <v>274</v>
      </c>
      <c r="L47" s="124" t="s">
        <v>3</v>
      </c>
    </row>
    <row r="48" spans="1:15" ht="195" x14ac:dyDescent="0.25">
      <c r="A48" s="64" t="s">
        <v>30</v>
      </c>
      <c r="B48" s="62" t="s">
        <v>151</v>
      </c>
      <c r="C48" s="121">
        <f>C47+C46</f>
        <v>0.44</v>
      </c>
      <c r="D48" s="121">
        <f>D47</f>
        <v>274</v>
      </c>
      <c r="E48" s="121">
        <v>0.15</v>
      </c>
      <c r="F48" s="89" t="s">
        <v>120</v>
      </c>
      <c r="G48" s="89" t="s">
        <v>120</v>
      </c>
      <c r="H48" s="89" t="s">
        <v>120</v>
      </c>
      <c r="I48" s="89" t="s">
        <v>120</v>
      </c>
      <c r="J48" s="89" t="s">
        <v>120</v>
      </c>
      <c r="K48" s="89">
        <f>C48*D48*E48</f>
        <v>18.084</v>
      </c>
      <c r="L48" s="124" t="s">
        <v>25</v>
      </c>
    </row>
    <row r="49" spans="1:12" ht="60" x14ac:dyDescent="0.25">
      <c r="A49" s="64" t="s">
        <v>29</v>
      </c>
      <c r="B49" s="62" t="s">
        <v>28</v>
      </c>
      <c r="C49" s="121">
        <f>C48</f>
        <v>0.44</v>
      </c>
      <c r="D49" s="121">
        <f>D48</f>
        <v>274</v>
      </c>
      <c r="E49" s="89" t="s">
        <v>120</v>
      </c>
      <c r="F49" s="89" t="s">
        <v>120</v>
      </c>
      <c r="G49" s="89" t="s">
        <v>120</v>
      </c>
      <c r="H49" s="89" t="s">
        <v>120</v>
      </c>
      <c r="I49" s="89" t="s">
        <v>120</v>
      </c>
      <c r="J49" s="89" t="s">
        <v>120</v>
      </c>
      <c r="K49" s="95">
        <f>C49*D49</f>
        <v>120.56</v>
      </c>
      <c r="L49" s="73" t="s">
        <v>27</v>
      </c>
    </row>
    <row r="50" spans="1:12" ht="60" x14ac:dyDescent="0.25">
      <c r="A50" s="64" t="s">
        <v>26</v>
      </c>
      <c r="B50" s="62" t="s">
        <v>135</v>
      </c>
      <c r="C50" s="121"/>
      <c r="D50" s="121"/>
      <c r="E50" s="89"/>
      <c r="F50" s="89"/>
      <c r="G50" s="87">
        <v>5.49</v>
      </c>
      <c r="H50" s="89">
        <f>K48*J50</f>
        <v>22.605</v>
      </c>
      <c r="I50" s="89"/>
      <c r="J50" s="89">
        <v>1.25</v>
      </c>
      <c r="K50" s="95">
        <f>G50*H50</f>
        <v>124.10145000000001</v>
      </c>
      <c r="L50" s="73" t="s">
        <v>136</v>
      </c>
    </row>
    <row r="51" spans="1:12" x14ac:dyDescent="0.25">
      <c r="A51" s="201" t="s">
        <v>137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02"/>
    </row>
    <row r="52" spans="1:12" ht="45" x14ac:dyDescent="0.25">
      <c r="A52" s="74" t="s">
        <v>24</v>
      </c>
      <c r="B52" s="93" t="s">
        <v>9</v>
      </c>
      <c r="C52" s="76" t="s">
        <v>120</v>
      </c>
      <c r="D52" s="86"/>
      <c r="E52" s="76" t="s">
        <v>120</v>
      </c>
      <c r="F52" s="76" t="s">
        <v>120</v>
      </c>
      <c r="G52" s="76" t="s">
        <v>120</v>
      </c>
      <c r="H52" s="76">
        <f>D52*I52</f>
        <v>0</v>
      </c>
      <c r="I52" s="76">
        <v>0.13</v>
      </c>
      <c r="J52" s="76"/>
      <c r="K52" s="76">
        <f>D52</f>
        <v>0</v>
      </c>
      <c r="L52" s="75" t="s">
        <v>3</v>
      </c>
    </row>
    <row r="53" spans="1:12" ht="225" x14ac:dyDescent="0.25">
      <c r="A53" s="74" t="s">
        <v>21</v>
      </c>
      <c r="B53" s="93" t="s">
        <v>154</v>
      </c>
      <c r="C53" s="76">
        <v>0.9</v>
      </c>
      <c r="D53" s="76">
        <f>D52</f>
        <v>0</v>
      </c>
      <c r="E53" s="76">
        <v>1</v>
      </c>
      <c r="F53" s="76" t="s">
        <v>120</v>
      </c>
      <c r="G53" s="76" t="s">
        <v>120</v>
      </c>
      <c r="H53" s="76" t="s">
        <v>120</v>
      </c>
      <c r="I53" s="76" t="s">
        <v>120</v>
      </c>
      <c r="J53" s="76" t="s">
        <v>120</v>
      </c>
      <c r="K53" s="76">
        <f>C53*D53*E53</f>
        <v>0</v>
      </c>
      <c r="L53" s="75" t="s">
        <v>25</v>
      </c>
    </row>
    <row r="54" spans="1:12" ht="75" x14ac:dyDescent="0.25">
      <c r="A54" s="74" t="s">
        <v>18</v>
      </c>
      <c r="B54" s="93" t="s">
        <v>158</v>
      </c>
      <c r="C54" s="76">
        <v>0.9</v>
      </c>
      <c r="D54" s="76">
        <f>D52</f>
        <v>0</v>
      </c>
      <c r="E54" s="76" t="s">
        <v>120</v>
      </c>
      <c r="F54" s="76" t="s">
        <v>120</v>
      </c>
      <c r="G54" s="76" t="s">
        <v>120</v>
      </c>
      <c r="H54" s="76" t="s">
        <v>120</v>
      </c>
      <c r="I54" s="76" t="s">
        <v>120</v>
      </c>
      <c r="J54" s="76" t="s">
        <v>120</v>
      </c>
      <c r="K54" s="76">
        <f>C54*D54</f>
        <v>0</v>
      </c>
      <c r="L54" s="75" t="s">
        <v>25</v>
      </c>
    </row>
    <row r="55" spans="1:12" ht="105" x14ac:dyDescent="0.25">
      <c r="A55" s="64" t="s">
        <v>16</v>
      </c>
      <c r="B55" s="93" t="s">
        <v>159</v>
      </c>
      <c r="C55" s="121">
        <v>0.9</v>
      </c>
      <c r="D55" s="121">
        <f>D53</f>
        <v>0</v>
      </c>
      <c r="E55" s="121">
        <f>E53</f>
        <v>1</v>
      </c>
      <c r="F55" s="89" t="s">
        <v>120</v>
      </c>
      <c r="G55" s="89" t="s">
        <v>120</v>
      </c>
      <c r="H55" s="89" t="s">
        <v>120</v>
      </c>
      <c r="I55" s="89" t="s">
        <v>120</v>
      </c>
      <c r="J55" s="89" t="s">
        <v>120</v>
      </c>
      <c r="K55" s="95">
        <f>K53-H52</f>
        <v>0</v>
      </c>
      <c r="L55" s="73" t="s">
        <v>25</v>
      </c>
    </row>
    <row r="56" spans="1:12" ht="120" x14ac:dyDescent="0.25">
      <c r="A56" s="64" t="s">
        <v>13</v>
      </c>
      <c r="B56" s="93" t="s">
        <v>160</v>
      </c>
      <c r="C56" s="121" t="s">
        <v>120</v>
      </c>
      <c r="D56" s="121">
        <f>D52</f>
        <v>0</v>
      </c>
      <c r="E56" s="121" t="s">
        <v>120</v>
      </c>
      <c r="F56" s="89" t="s">
        <v>120</v>
      </c>
      <c r="G56" s="89" t="s">
        <v>120</v>
      </c>
      <c r="H56" s="89" t="s">
        <v>120</v>
      </c>
      <c r="I56" s="89" t="s">
        <v>120</v>
      </c>
      <c r="J56" s="89" t="s">
        <v>120</v>
      </c>
      <c r="K56" s="95">
        <f>D56</f>
        <v>0</v>
      </c>
      <c r="L56" s="73" t="s">
        <v>3</v>
      </c>
    </row>
    <row r="57" spans="1:12" ht="60" x14ac:dyDescent="0.25">
      <c r="A57" s="64" t="s">
        <v>11</v>
      </c>
      <c r="B57" s="63" t="s">
        <v>161</v>
      </c>
      <c r="C57" s="89" t="s">
        <v>120</v>
      </c>
      <c r="D57" s="89" t="s">
        <v>120</v>
      </c>
      <c r="E57" s="89" t="s">
        <v>120</v>
      </c>
      <c r="F57" s="89" t="s">
        <v>120</v>
      </c>
      <c r="G57" s="87"/>
      <c r="H57" s="89">
        <f>H52</f>
        <v>0</v>
      </c>
      <c r="I57" s="89" t="s">
        <v>120</v>
      </c>
      <c r="J57" s="89">
        <v>1.25</v>
      </c>
      <c r="K57" s="89">
        <f>G57*H57*J57</f>
        <v>0</v>
      </c>
      <c r="L57" s="124" t="s">
        <v>72</v>
      </c>
    </row>
    <row r="58" spans="1:12" ht="45" x14ac:dyDescent="0.25">
      <c r="A58" s="64" t="s">
        <v>8</v>
      </c>
      <c r="B58" s="62" t="s">
        <v>12</v>
      </c>
      <c r="C58" s="89" t="s">
        <v>120</v>
      </c>
      <c r="D58" s="87"/>
      <c r="E58" s="89" t="s">
        <v>120</v>
      </c>
      <c r="F58" s="89" t="s">
        <v>120</v>
      </c>
      <c r="G58" s="97" t="s">
        <v>120</v>
      </c>
      <c r="H58" s="89">
        <f>D58*I58</f>
        <v>0</v>
      </c>
      <c r="I58" s="89">
        <f>3.14*((0.3)^2)</f>
        <v>0.28260000000000002</v>
      </c>
      <c r="J58" s="89" t="s">
        <v>120</v>
      </c>
      <c r="K58" s="89">
        <f>D58</f>
        <v>0</v>
      </c>
      <c r="L58" s="124" t="s">
        <v>3</v>
      </c>
    </row>
    <row r="59" spans="1:12" ht="225" x14ac:dyDescent="0.25">
      <c r="A59" s="64" t="s">
        <v>7</v>
      </c>
      <c r="B59" s="93" t="s">
        <v>155</v>
      </c>
      <c r="C59" s="89">
        <v>1.1499999999999999</v>
      </c>
      <c r="D59" s="121">
        <f>D58</f>
        <v>0</v>
      </c>
      <c r="E59" s="89">
        <f>0.6+0.6</f>
        <v>1.2</v>
      </c>
      <c r="F59" s="89" t="s">
        <v>120</v>
      </c>
      <c r="G59" s="97" t="s">
        <v>120</v>
      </c>
      <c r="H59" s="89" t="s">
        <v>120</v>
      </c>
      <c r="I59" s="89" t="s">
        <v>120</v>
      </c>
      <c r="J59" s="89" t="s">
        <v>120</v>
      </c>
      <c r="K59" s="89">
        <f>C59*D59*E59</f>
        <v>0</v>
      </c>
      <c r="L59" s="124" t="s">
        <v>25</v>
      </c>
    </row>
    <row r="60" spans="1:12" ht="75" x14ac:dyDescent="0.25">
      <c r="A60" s="64" t="s">
        <v>138</v>
      </c>
      <c r="B60" s="93" t="s">
        <v>162</v>
      </c>
      <c r="C60" s="89">
        <f>C59</f>
        <v>1.1499999999999999</v>
      </c>
      <c r="D60" s="121">
        <f>D58</f>
        <v>0</v>
      </c>
      <c r="E60" s="89" t="s">
        <v>120</v>
      </c>
      <c r="F60" s="89" t="s">
        <v>120</v>
      </c>
      <c r="G60" s="97" t="s">
        <v>120</v>
      </c>
      <c r="H60" s="89" t="s">
        <v>120</v>
      </c>
      <c r="I60" s="89" t="s">
        <v>120</v>
      </c>
      <c r="J60" s="89" t="s">
        <v>120</v>
      </c>
      <c r="K60" s="89">
        <f>C60*D60</f>
        <v>0</v>
      </c>
      <c r="L60" s="124" t="s">
        <v>27</v>
      </c>
    </row>
    <row r="61" spans="1:12" ht="120" x14ac:dyDescent="0.25">
      <c r="A61" s="64" t="s">
        <v>139</v>
      </c>
      <c r="B61" s="93" t="s">
        <v>163</v>
      </c>
      <c r="C61" s="89">
        <f>C59</f>
        <v>1.1499999999999999</v>
      </c>
      <c r="D61" s="121">
        <f>D58</f>
        <v>0</v>
      </c>
      <c r="E61" s="89">
        <f>E59</f>
        <v>1.2</v>
      </c>
      <c r="F61" s="89" t="s">
        <v>120</v>
      </c>
      <c r="G61" s="97" t="s">
        <v>120</v>
      </c>
      <c r="H61" s="89" t="s">
        <v>120</v>
      </c>
      <c r="I61" s="89" t="s">
        <v>120</v>
      </c>
      <c r="J61" s="89" t="s">
        <v>120</v>
      </c>
      <c r="K61" s="89">
        <f>(K59)-(H58)</f>
        <v>0</v>
      </c>
      <c r="L61" s="124" t="s">
        <v>25</v>
      </c>
    </row>
    <row r="62" spans="1:12" ht="120" x14ac:dyDescent="0.25">
      <c r="A62" s="64" t="s">
        <v>140</v>
      </c>
      <c r="B62" s="93" t="s">
        <v>164</v>
      </c>
      <c r="C62" s="89" t="s">
        <v>120</v>
      </c>
      <c r="D62" s="121">
        <f>D58</f>
        <v>0</v>
      </c>
      <c r="E62" s="89" t="s">
        <v>120</v>
      </c>
      <c r="F62" s="89" t="s">
        <v>120</v>
      </c>
      <c r="G62" s="97" t="s">
        <v>120</v>
      </c>
      <c r="H62" s="89" t="s">
        <v>120</v>
      </c>
      <c r="I62" s="89" t="s">
        <v>120</v>
      </c>
      <c r="J62" s="89" t="s">
        <v>120</v>
      </c>
      <c r="K62" s="89">
        <f>D62</f>
        <v>0</v>
      </c>
      <c r="L62" s="124" t="s">
        <v>3</v>
      </c>
    </row>
    <row r="63" spans="1:12" ht="60" x14ac:dyDescent="0.25">
      <c r="A63" s="64" t="s">
        <v>141</v>
      </c>
      <c r="B63" s="63" t="s">
        <v>165</v>
      </c>
      <c r="C63" s="89" t="s">
        <v>120</v>
      </c>
      <c r="D63" s="121" t="s">
        <v>120</v>
      </c>
      <c r="E63" s="89" t="s">
        <v>120</v>
      </c>
      <c r="F63" s="89" t="s">
        <v>120</v>
      </c>
      <c r="G63" s="87"/>
      <c r="H63" s="89">
        <f>H58</f>
        <v>0</v>
      </c>
      <c r="I63" s="89" t="s">
        <v>120</v>
      </c>
      <c r="J63" s="89">
        <v>1.25</v>
      </c>
      <c r="K63" s="89">
        <f>G63*H63*J63</f>
        <v>0</v>
      </c>
      <c r="L63" s="124" t="s">
        <v>136</v>
      </c>
    </row>
    <row r="64" spans="1:12" ht="90" x14ac:dyDescent="0.25">
      <c r="A64" s="64" t="s">
        <v>142</v>
      </c>
      <c r="B64" s="62" t="s">
        <v>19</v>
      </c>
      <c r="C64" s="89" t="s">
        <v>120</v>
      </c>
      <c r="D64" s="89" t="s">
        <v>120</v>
      </c>
      <c r="E64" s="89" t="s">
        <v>120</v>
      </c>
      <c r="F64" s="87"/>
      <c r="G64" s="89" t="s">
        <v>120</v>
      </c>
      <c r="H64" s="89" t="s">
        <v>120</v>
      </c>
      <c r="I64" s="89" t="s">
        <v>120</v>
      </c>
      <c r="J64" s="89" t="s">
        <v>120</v>
      </c>
      <c r="K64" s="89">
        <f>F64</f>
        <v>0</v>
      </c>
      <c r="L64" s="124" t="s">
        <v>71</v>
      </c>
    </row>
    <row r="65" spans="1:12" ht="90" x14ac:dyDescent="0.25">
      <c r="A65" s="64" t="s">
        <v>143</v>
      </c>
      <c r="B65" s="62" t="s">
        <v>17</v>
      </c>
      <c r="C65" s="89" t="s">
        <v>120</v>
      </c>
      <c r="D65" s="89" t="s">
        <v>120</v>
      </c>
      <c r="E65" s="89" t="s">
        <v>120</v>
      </c>
      <c r="F65" s="87"/>
      <c r="G65" s="89" t="s">
        <v>120</v>
      </c>
      <c r="H65" s="89" t="s">
        <v>120</v>
      </c>
      <c r="I65" s="89" t="s">
        <v>120</v>
      </c>
      <c r="J65" s="89" t="s">
        <v>120</v>
      </c>
      <c r="K65" s="89">
        <f>F65</f>
        <v>0</v>
      </c>
      <c r="L65" s="124" t="s">
        <v>71</v>
      </c>
    </row>
    <row r="66" spans="1:12" ht="60" x14ac:dyDescent="0.25">
      <c r="A66" s="64" t="s">
        <v>144</v>
      </c>
      <c r="B66" s="62" t="s">
        <v>15</v>
      </c>
      <c r="C66" s="89" t="s">
        <v>120</v>
      </c>
      <c r="D66" s="89" t="s">
        <v>120</v>
      </c>
      <c r="E66" s="89" t="s">
        <v>120</v>
      </c>
      <c r="F66" s="121">
        <f>F65</f>
        <v>0</v>
      </c>
      <c r="G66" s="89" t="s">
        <v>120</v>
      </c>
      <c r="H66" s="89" t="s">
        <v>120</v>
      </c>
      <c r="I66" s="89" t="s">
        <v>120</v>
      </c>
      <c r="J66" s="89" t="s">
        <v>120</v>
      </c>
      <c r="K66" s="89">
        <f>F66</f>
        <v>0</v>
      </c>
      <c r="L66" s="124" t="s">
        <v>71</v>
      </c>
    </row>
  </sheetData>
  <sheetProtection algorithmName="SHA-512" hashValue="LejAUfWZ0Is8KubHV9a4DHjc9bVx3GWQKg/1PgDwMg03CHIE7Oya25w79JjtjRYa5sbliPMhA66ydzWtcxtMAA==" saltValue="R0dEkUro3Mh5Kw5eW61VCQ==" spinCount="100000" sheet="1" objects="1" scenarios="1"/>
  <mergeCells count="87">
    <mergeCell ref="A14:A15"/>
    <mergeCell ref="B14:B15"/>
    <mergeCell ref="H14:H15"/>
    <mergeCell ref="I14:L15"/>
    <mergeCell ref="A1:L1"/>
    <mergeCell ref="A2:L2"/>
    <mergeCell ref="A3:L3"/>
    <mergeCell ref="A5:L5"/>
    <mergeCell ref="B6:L6"/>
    <mergeCell ref="A7:A8"/>
    <mergeCell ref="B7:B8"/>
    <mergeCell ref="I7:I8"/>
    <mergeCell ref="J7:L8"/>
    <mergeCell ref="J9:L9"/>
    <mergeCell ref="J10:L10"/>
    <mergeCell ref="J11:L11"/>
    <mergeCell ref="J12:L12"/>
    <mergeCell ref="B13:L13"/>
    <mergeCell ref="I16:L16"/>
    <mergeCell ref="I17:L17"/>
    <mergeCell ref="I18:L18"/>
    <mergeCell ref="I19:L19"/>
    <mergeCell ref="A20:A21"/>
    <mergeCell ref="B20:B21"/>
    <mergeCell ref="G20:H21"/>
    <mergeCell ref="I20:L21"/>
    <mergeCell ref="A28:A29"/>
    <mergeCell ref="B28:B29"/>
    <mergeCell ref="G28:G29"/>
    <mergeCell ref="H28:L29"/>
    <mergeCell ref="G22:H22"/>
    <mergeCell ref="I22:L22"/>
    <mergeCell ref="B23:L23"/>
    <mergeCell ref="A24:A25"/>
    <mergeCell ref="B24:B25"/>
    <mergeCell ref="C24:D24"/>
    <mergeCell ref="E24:F24"/>
    <mergeCell ref="I24:I25"/>
    <mergeCell ref="J24:L25"/>
    <mergeCell ref="C25:D25"/>
    <mergeCell ref="E25:F25"/>
    <mergeCell ref="C26:D26"/>
    <mergeCell ref="E26:F26"/>
    <mergeCell ref="J26:L26"/>
    <mergeCell ref="B27:L27"/>
    <mergeCell ref="H30:L30"/>
    <mergeCell ref="H31:L31"/>
    <mergeCell ref="H32:L32"/>
    <mergeCell ref="A33:A34"/>
    <mergeCell ref="B33:B34"/>
    <mergeCell ref="C33:D33"/>
    <mergeCell ref="E33:F33"/>
    <mergeCell ref="G33:G34"/>
    <mergeCell ref="H33:L34"/>
    <mergeCell ref="C34:D34"/>
    <mergeCell ref="E34:F34"/>
    <mergeCell ref="C35:D35"/>
    <mergeCell ref="E35:F35"/>
    <mergeCell ref="H35:L35"/>
    <mergeCell ref="C36:D36"/>
    <mergeCell ref="E36:F36"/>
    <mergeCell ref="H36:L36"/>
    <mergeCell ref="H39:L40"/>
    <mergeCell ref="C40:D40"/>
    <mergeCell ref="E40:F40"/>
    <mergeCell ref="C37:D37"/>
    <mergeCell ref="E37:F37"/>
    <mergeCell ref="H37:L37"/>
    <mergeCell ref="C38:D38"/>
    <mergeCell ref="E38:F38"/>
    <mergeCell ref="H38:L38"/>
    <mergeCell ref="A39:A40"/>
    <mergeCell ref="B39:B40"/>
    <mergeCell ref="C39:D39"/>
    <mergeCell ref="E39:F39"/>
    <mergeCell ref="G39:G40"/>
    <mergeCell ref="A45:L45"/>
    <mergeCell ref="A51:L51"/>
    <mergeCell ref="C41:D41"/>
    <mergeCell ref="E41:F41"/>
    <mergeCell ref="H41:L41"/>
    <mergeCell ref="B42:L42"/>
    <mergeCell ref="A43:A44"/>
    <mergeCell ref="B43:B44"/>
    <mergeCell ref="J43:J44"/>
    <mergeCell ref="K43:K44"/>
    <mergeCell ref="L43:L44"/>
  </mergeCells>
  <dataValidations count="1">
    <dataValidation type="decimal" allowBlank="1" showInputMessage="1" showErrorMessage="1" sqref="E10">
      <formula1>0.1</formula1>
      <formula2>0.15</formula2>
    </dataValidation>
  </dataValidations>
  <hyperlinks>
    <hyperlink ref="L49" r:id="rId1" display="m@"/>
  </hyperlinks>
  <pageMargins left="0.51181102362204722" right="0.51181102362204722" top="1.3779527559055118" bottom="1.1811023622047245" header="0.31496062992125984" footer="0.31496062992125984"/>
  <pageSetup paperSize="9" scale="51" orientation="portrait" verticalDpi="360" r:id="rId2"/>
  <headerFooter scaleWithDoc="0">
    <oddHeader>&amp;C&amp;G</oddHeader>
    <oddFooter>&amp;C&amp;G&amp;R&amp;G</oddFooter>
  </headerFooter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36</vt:i4>
      </vt:variant>
      <vt:variant>
        <vt:lpstr>Intervalos nomeados</vt:lpstr>
      </vt:variant>
      <vt:variant>
        <vt:i4>36</vt:i4>
      </vt:variant>
    </vt:vector>
  </HeadingPairs>
  <TitlesOfParts>
    <vt:vector size="72" baseType="lpstr">
      <vt:lpstr>CBUQ NÃO DESONERADA TV.5</vt:lpstr>
      <vt:lpstr>CBUQ DESONERADA TV.5</vt:lpstr>
      <vt:lpstr>MEMORIAL QUANT. CBUQ TV.5</vt:lpstr>
      <vt:lpstr>CBUQ NÃO DESONERADA TV.4</vt:lpstr>
      <vt:lpstr>CBUQ DESONERADA TV.4</vt:lpstr>
      <vt:lpstr>MEMORIAL QUANT. CBUQ TV.4</vt:lpstr>
      <vt:lpstr>CBUQ NÃO DESONERADA TV.3</vt:lpstr>
      <vt:lpstr>CBUQ DESONERADA TV.3</vt:lpstr>
      <vt:lpstr>MEMORIAL QUANT. CBUQ TV.3</vt:lpstr>
      <vt:lpstr>CBUQ NÃO DESONERADA TV.2</vt:lpstr>
      <vt:lpstr>CBUQ DESONERADA TV.2</vt:lpstr>
      <vt:lpstr>MEMORIAL QUANT. CBUQ TV.2</vt:lpstr>
      <vt:lpstr>CBUQ NÃO DESONERADA TV.1</vt:lpstr>
      <vt:lpstr>CBUQ DESONERADA TV.1</vt:lpstr>
      <vt:lpstr>MEMORIAL QUANT. CBUQ TV.1</vt:lpstr>
      <vt:lpstr>CBUQ NÃO DESONERADA RUA G</vt:lpstr>
      <vt:lpstr>CBUQ DESONERADA RUA G</vt:lpstr>
      <vt:lpstr>MEMORIAL QUANT. CBUQ RUA G</vt:lpstr>
      <vt:lpstr>CBUQ NÃO DESONERADA RUA F</vt:lpstr>
      <vt:lpstr>CBUQ DESONERADA RUA F</vt:lpstr>
      <vt:lpstr>MEMORIAL QUANT. CBUQ RUA F</vt:lpstr>
      <vt:lpstr>CBUQ NÃO DESONERADA RUA E</vt:lpstr>
      <vt:lpstr>CBUQ DESONERADA RUA E</vt:lpstr>
      <vt:lpstr>MEMORIAL QUANT. CBUQ RUA E</vt:lpstr>
      <vt:lpstr>CBUQ NÃO DESONERADA RUA D</vt:lpstr>
      <vt:lpstr>CBUQ DESONERADA RUA D</vt:lpstr>
      <vt:lpstr>MEMORIAL QUANT. CBUQ RUA D</vt:lpstr>
      <vt:lpstr>CBUQ NÃO DESONERADA RUA C</vt:lpstr>
      <vt:lpstr>CBUQ DESONERADA RUA C</vt:lpstr>
      <vt:lpstr>MEMORIAL QUANT. CBUQ RUA C</vt:lpstr>
      <vt:lpstr>CBUQ NÃO DESONERADA RUA B</vt:lpstr>
      <vt:lpstr>CBUQ DESONERADA RUA B</vt:lpstr>
      <vt:lpstr>MEMORIAL QUANT. CBUQ RUA B</vt:lpstr>
      <vt:lpstr>CBUQ NÃO DESONERADA RUA A</vt:lpstr>
      <vt:lpstr>CBUQ DESONERADA RUA A</vt:lpstr>
      <vt:lpstr>MEMORIAL QUANT. CBUQ RUA A</vt:lpstr>
      <vt:lpstr>'CBUQ DESONERADA RUA A'!Titulos_de_impressao</vt:lpstr>
      <vt:lpstr>'CBUQ DESONERADA RUA B'!Titulos_de_impressao</vt:lpstr>
      <vt:lpstr>'CBUQ DESONERADA RUA C'!Titulos_de_impressao</vt:lpstr>
      <vt:lpstr>'CBUQ DESONERADA RUA D'!Titulos_de_impressao</vt:lpstr>
      <vt:lpstr>'CBUQ DESONERADA RUA E'!Titulos_de_impressao</vt:lpstr>
      <vt:lpstr>'CBUQ DESONERADA RUA F'!Titulos_de_impressao</vt:lpstr>
      <vt:lpstr>'CBUQ DESONERADA RUA G'!Titulos_de_impressao</vt:lpstr>
      <vt:lpstr>'CBUQ DESONERADA TV.1'!Titulos_de_impressao</vt:lpstr>
      <vt:lpstr>'CBUQ DESONERADA TV.2'!Titulos_de_impressao</vt:lpstr>
      <vt:lpstr>'CBUQ DESONERADA TV.3'!Titulos_de_impressao</vt:lpstr>
      <vt:lpstr>'CBUQ DESONERADA TV.4'!Titulos_de_impressao</vt:lpstr>
      <vt:lpstr>'CBUQ DESONERADA TV.5'!Titulos_de_impressao</vt:lpstr>
      <vt:lpstr>'CBUQ NÃO DESONERADA RUA A'!Titulos_de_impressao</vt:lpstr>
      <vt:lpstr>'CBUQ NÃO DESONERADA RUA B'!Titulos_de_impressao</vt:lpstr>
      <vt:lpstr>'CBUQ NÃO DESONERADA RUA C'!Titulos_de_impressao</vt:lpstr>
      <vt:lpstr>'CBUQ NÃO DESONERADA RUA D'!Titulos_de_impressao</vt:lpstr>
      <vt:lpstr>'CBUQ NÃO DESONERADA RUA E'!Titulos_de_impressao</vt:lpstr>
      <vt:lpstr>'CBUQ NÃO DESONERADA RUA F'!Titulos_de_impressao</vt:lpstr>
      <vt:lpstr>'CBUQ NÃO DESONERADA RUA G'!Titulos_de_impressao</vt:lpstr>
      <vt:lpstr>'CBUQ NÃO DESONERADA TV.1'!Titulos_de_impressao</vt:lpstr>
      <vt:lpstr>'CBUQ NÃO DESONERADA TV.2'!Titulos_de_impressao</vt:lpstr>
      <vt:lpstr>'CBUQ NÃO DESONERADA TV.3'!Titulos_de_impressao</vt:lpstr>
      <vt:lpstr>'CBUQ NÃO DESONERADA TV.4'!Titulos_de_impressao</vt:lpstr>
      <vt:lpstr>'CBUQ NÃO DESONERADA TV.5'!Titulos_de_impressao</vt:lpstr>
      <vt:lpstr>'MEMORIAL QUANT. CBUQ RUA A'!Titulos_de_impressao</vt:lpstr>
      <vt:lpstr>'MEMORIAL QUANT. CBUQ RUA B'!Titulos_de_impressao</vt:lpstr>
      <vt:lpstr>'MEMORIAL QUANT. CBUQ RUA C'!Titulos_de_impressao</vt:lpstr>
      <vt:lpstr>'MEMORIAL QUANT. CBUQ RUA D'!Titulos_de_impressao</vt:lpstr>
      <vt:lpstr>'MEMORIAL QUANT. CBUQ RUA E'!Titulos_de_impressao</vt:lpstr>
      <vt:lpstr>'MEMORIAL QUANT. CBUQ RUA F'!Titulos_de_impressao</vt:lpstr>
      <vt:lpstr>'MEMORIAL QUANT. CBUQ RUA G'!Titulos_de_impressao</vt:lpstr>
      <vt:lpstr>'MEMORIAL QUANT. CBUQ TV.1'!Titulos_de_impressao</vt:lpstr>
      <vt:lpstr>'MEMORIAL QUANT. CBUQ TV.2'!Titulos_de_impressao</vt:lpstr>
      <vt:lpstr>'MEMORIAL QUANT. CBUQ TV.3'!Titulos_de_impressao</vt:lpstr>
      <vt:lpstr>'MEMORIAL QUANT. CBUQ TV.4'!Titulos_de_impressao</vt:lpstr>
      <vt:lpstr>'MEMORIAL QUANT. CBUQ TV.5'!Titulos_de_impressao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Willian Costa Max</dc:creator>
  <cp:lastModifiedBy>Cliente01</cp:lastModifiedBy>
  <cp:lastPrinted>2018-02-26T12:51:31Z</cp:lastPrinted>
  <dcterms:created xsi:type="dcterms:W3CDTF">2017-12-06T10:41:34Z</dcterms:created>
  <dcterms:modified xsi:type="dcterms:W3CDTF">2018-11-28T12:12:24Z</dcterms:modified>
</cp:coreProperties>
</file>