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35" activeTab="4"/>
  </bookViews>
  <sheets>
    <sheet name="BDI" sheetId="1" r:id="rId1"/>
    <sheet name="ENCARGOS" sheetId="2" r:id="rId2"/>
    <sheet name="cronograma" sheetId="3" r:id="rId3"/>
    <sheet name="Orçamento" sheetId="4" r:id="rId4"/>
    <sheet name="Memória de Cálculo" sheetId="5" r:id="rId5"/>
  </sheets>
  <externalReferences>
    <externalReference r:id="rId8"/>
  </externalReferences>
  <definedNames>
    <definedName name="_xlnm.Print_Area" localSheetId="0">'BDI'!$A$1:$I$46</definedName>
    <definedName name="_xlnm.Print_Area" localSheetId="2">'cronograma'!$A$1:$J$47</definedName>
    <definedName name="_xlnm.Print_Area" localSheetId="1">'ENCARGOS'!$A$1:$D$51</definedName>
    <definedName name="_xlnm.Print_Area" localSheetId="4">'Memória de Cálculo'!$A$1:$M$210</definedName>
    <definedName name="_xlnm.Print_Area" localSheetId="3">'Orçamento'!$A$1:$I$72</definedName>
    <definedName name="_xlnm.Print_Titles" localSheetId="3">'Orçamento'!$9:$10</definedName>
  </definedNames>
  <calcPr fullCalcOnLoad="1"/>
</workbook>
</file>

<file path=xl/sharedStrings.xml><?xml version="1.0" encoding="utf-8"?>
<sst xmlns="http://schemas.openxmlformats.org/spreadsheetml/2006/main" count="447" uniqueCount="237">
  <si>
    <t>Item</t>
  </si>
  <si>
    <t>Discrição dos Serviços</t>
  </si>
  <si>
    <t>Unid.</t>
  </si>
  <si>
    <t>Quant.</t>
  </si>
  <si>
    <t>TOTAL</t>
  </si>
  <si>
    <r>
      <t>VALOR:</t>
    </r>
    <r>
      <rPr>
        <sz val="11"/>
        <rFont val="Arial"/>
        <family val="2"/>
      </rPr>
      <t xml:space="preserve"> </t>
    </r>
  </si>
  <si>
    <r>
      <t>PRAZO:</t>
    </r>
    <r>
      <rPr>
        <sz val="11"/>
        <rFont val="Arial"/>
        <family val="2"/>
      </rPr>
      <t xml:space="preserve"> </t>
    </r>
  </si>
  <si>
    <t xml:space="preserve">PREÇO UNIT. </t>
  </si>
  <si>
    <t>VALOR TOTAL</t>
  </si>
  <si>
    <t>TABELA</t>
  </si>
  <si>
    <t>CÓDIGO</t>
  </si>
  <si>
    <t>ÍTEM</t>
  </si>
  <si>
    <t>DESCRIÇÃO</t>
  </si>
  <si>
    <t>1º MÊS</t>
  </si>
  <si>
    <t>2º MÊS</t>
  </si>
  <si>
    <t>CRONOGRAMA FÍSICO - FINANCEIRO</t>
  </si>
  <si>
    <t>4.1</t>
  </si>
  <si>
    <t>TOTAL DO ORÇAMENTO</t>
  </si>
  <si>
    <t>2.2</t>
  </si>
  <si>
    <t>3.1</t>
  </si>
  <si>
    <t>L=</t>
  </si>
  <si>
    <t>x</t>
  </si>
  <si>
    <t>PREÇO C/ BDI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</si>
  <si>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</si>
  <si>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</si>
  <si>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</si>
  <si>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</si>
  <si>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</si>
  <si>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</si>
  <si>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</si>
  <si>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</si>
  <si>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</si>
  <si>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</si>
  <si>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</si>
  <si>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</si>
  <si>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</si>
  <si>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</si>
  <si>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</si>
  <si>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</si>
  <si>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</si>
  <si>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</si>
  <si>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</si>
  <si>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</si>
  <si>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</si>
  <si>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</si>
  <si>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</si>
  <si>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</si>
  <si>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/>
  </si>
  <si>
    <t>BDI</t>
  </si>
  <si>
    <t>=</t>
  </si>
  <si>
    <t>ENG. RESP. .:PATRICK DA SILVA SIDRIM CREA/PA 1517032679</t>
  </si>
  <si>
    <t>ENG. PATRICK DA SILVA SIDRIM CREA/PA 1517032679</t>
  </si>
  <si>
    <t>CREA/PA 1517032679</t>
  </si>
  <si>
    <t>3º MÊS</t>
  </si>
  <si>
    <t>4º MÊS</t>
  </si>
  <si>
    <t>SEDOP</t>
  </si>
  <si>
    <t>SERVIÇOS PRELIMINARES</t>
  </si>
  <si>
    <t>Licenças e taxas da obra (acima de 500m2)</t>
  </si>
  <si>
    <t>SINAPI/SEDOP DATA BASE: ABRIL 2019</t>
  </si>
  <si>
    <t>5º MÊS</t>
  </si>
  <si>
    <t>6º MÊS</t>
  </si>
  <si>
    <t>1.1</t>
  </si>
  <si>
    <t>TOTAL DO SUB ITEM 1.0</t>
  </si>
  <si>
    <t>Encarregado da Obra</t>
  </si>
  <si>
    <t>mês</t>
  </si>
  <si>
    <t>TOTAL DO SUB ITEM 2.0</t>
  </si>
  <si>
    <t>ADMINISTRAÇÃO LOCAL</t>
  </si>
  <si>
    <t>3</t>
  </si>
  <si>
    <t>TOTAL DO SUB ITEM 3.0</t>
  </si>
  <si>
    <t>m²</t>
  </si>
  <si>
    <t>4</t>
  </si>
  <si>
    <t>TOTAL DO SUB ITEM 4.0</t>
  </si>
  <si>
    <t>5</t>
  </si>
  <si>
    <t>5.1</t>
  </si>
  <si>
    <t>TOTAL DO SUB ITEM 5.0</t>
  </si>
  <si>
    <t>6</t>
  </si>
  <si>
    <t>TOTAL DO SUB ITEM 6.0</t>
  </si>
  <si>
    <t>7</t>
  </si>
  <si>
    <t>7.1</t>
  </si>
  <si>
    <t>7.2</t>
  </si>
  <si>
    <t>7.3</t>
  </si>
  <si>
    <t>8</t>
  </si>
  <si>
    <t>8.1</t>
  </si>
  <si>
    <t>TOTAL DO SUB ITEM 7.0</t>
  </si>
  <si>
    <t>TOTAL DO SUB ITEM 8.0</t>
  </si>
  <si>
    <t>Acrílica para piso</t>
  </si>
  <si>
    <t>06 MESES</t>
  </si>
  <si>
    <t>CONTRATANTE:  PREFEITURA MUNICIPAL DE OURÉM - PARÁ</t>
  </si>
  <si>
    <t xml:space="preserve">PRAZO: </t>
  </si>
  <si>
    <t>OBRA: REFORMA E REVITALIZAÇÃO DA PRÇA DO RIO GRANDE NA ZONA RURAL DO MUNICÍPIO DE OURÉM - PARÁ</t>
  </si>
  <si>
    <t>1.2</t>
  </si>
  <si>
    <t>Locação da obra a trena</t>
  </si>
  <si>
    <t>DEMOLIÇÕES E RETIRADAS</t>
  </si>
  <si>
    <t>PISO</t>
  </si>
  <si>
    <t>Concreto simples c/ seixo e=5cm traço 1:2:3</t>
  </si>
  <si>
    <t>PINTURA</t>
  </si>
  <si>
    <t>INSTALAÇÕES ELÉTRICAS</t>
  </si>
  <si>
    <t>Ponto de força (tubul., fiaçao e disjuntor) acima de 200W</t>
  </si>
  <si>
    <t>Pt</t>
  </si>
  <si>
    <t>170625</t>
  </si>
  <si>
    <t>Poste em fo.go. h=11m (incl.base concr.ciclópico)</t>
  </si>
  <si>
    <t>UN</t>
  </si>
  <si>
    <t>SINAPI</t>
  </si>
  <si>
    <t>OUTROS</t>
  </si>
  <si>
    <t>260519</t>
  </si>
  <si>
    <t>Meio-fio em concreto nas dimensões 0,15m x 0,12m sem lâmina d'água</t>
  </si>
  <si>
    <t>ml</t>
  </si>
  <si>
    <t>260168</t>
  </si>
  <si>
    <t>Plantio de grama (incl. terra preta)</t>
  </si>
  <si>
    <t>7.4</t>
  </si>
  <si>
    <t>7.5</t>
  </si>
  <si>
    <t>7.6</t>
  </si>
  <si>
    <t>7.7</t>
  </si>
  <si>
    <t>251510</t>
  </si>
  <si>
    <t>Lixeira em tela moeda</t>
  </si>
  <si>
    <t>Gangorra Triplo</t>
  </si>
  <si>
    <t>Balanço Triplo</t>
  </si>
  <si>
    <t>Carrossel</t>
  </si>
  <si>
    <t>7.8</t>
  </si>
  <si>
    <t>Banco em concreto c/2 mod.2,75x0,4m</t>
  </si>
  <si>
    <t>LIMPEZA FINAL</t>
  </si>
  <si>
    <t>Limpeza geral e entrega da obra</t>
  </si>
  <si>
    <t>LOCAL: ZONA RURAL DE OURÉM - PA</t>
  </si>
  <si>
    <t>Apicotamento de concreto</t>
  </si>
  <si>
    <t>Casa do Tarzan Grande</t>
  </si>
  <si>
    <t>Balanço Carrinho</t>
  </si>
  <si>
    <t>Balanço Barquinho</t>
  </si>
  <si>
    <t>7.9</t>
  </si>
  <si>
    <t>7.10</t>
  </si>
  <si>
    <t>Comp 01</t>
  </si>
  <si>
    <t>Comp 02</t>
  </si>
  <si>
    <t>Comp 03</t>
  </si>
  <si>
    <t>Comp 04</t>
  </si>
  <si>
    <t>Comp 05</t>
  </si>
  <si>
    <t>Comp 06</t>
  </si>
  <si>
    <t>DATA: SEDOP FEVEREIRO DE 2023</t>
  </si>
  <si>
    <t>ENCARGOS SOCIAIS</t>
  </si>
  <si>
    <t>DISCRIMINAÇÃO</t>
  </si>
  <si>
    <t>HORISTAS</t>
  </si>
  <si>
    <t>MENSALISTAS</t>
  </si>
  <si>
    <t>%</t>
  </si>
  <si>
    <t>GRUPO A</t>
  </si>
  <si>
    <t>A.</t>
  </si>
  <si>
    <t>ENCARGOS SOCIAIS  Basicos</t>
  </si>
  <si>
    <t>A.1</t>
  </si>
  <si>
    <t>INSS</t>
  </si>
  <si>
    <t>A.2</t>
  </si>
  <si>
    <t>FGTS</t>
  </si>
  <si>
    <t>A.3</t>
  </si>
  <si>
    <t>Salario-Educação</t>
  </si>
  <si>
    <t>A.4</t>
  </si>
  <si>
    <t>SESI</t>
  </si>
  <si>
    <t>A.5</t>
  </si>
  <si>
    <t>SENAI</t>
  </si>
  <si>
    <t>A.6</t>
  </si>
  <si>
    <t>SEBRAE</t>
  </si>
  <si>
    <t>A.7</t>
  </si>
  <si>
    <t>INCRA</t>
  </si>
  <si>
    <t>A.8</t>
  </si>
  <si>
    <t xml:space="preserve"> Seguro</t>
  </si>
  <si>
    <t>A.9</t>
  </si>
  <si>
    <t>SECONCI</t>
  </si>
  <si>
    <t>A</t>
  </si>
  <si>
    <t xml:space="preserve">TOTAL </t>
  </si>
  <si>
    <t>GRUPO B</t>
  </si>
  <si>
    <t>B.</t>
  </si>
  <si>
    <t>ENCARGOS SOCIAIS  com incidencias de A</t>
  </si>
  <si>
    <t>B.1</t>
  </si>
  <si>
    <t>Repouso Semanal e feriados</t>
  </si>
  <si>
    <t>B.2</t>
  </si>
  <si>
    <t>Auxilio-enfermidade</t>
  </si>
  <si>
    <t>B.3</t>
  </si>
  <si>
    <t>Licença-paternidade</t>
  </si>
  <si>
    <t>B.4</t>
  </si>
  <si>
    <t>13o. Salario</t>
  </si>
  <si>
    <t>B.5</t>
  </si>
  <si>
    <t>Dias de chuva/faltas justificadas</t>
  </si>
  <si>
    <t>B.6</t>
  </si>
  <si>
    <t>Auxilio Acidente de Trabalho</t>
  </si>
  <si>
    <t>B.7</t>
  </si>
  <si>
    <t>Férias Gozadas</t>
  </si>
  <si>
    <t>B.8</t>
  </si>
  <si>
    <t>Salário Maternidade</t>
  </si>
  <si>
    <t>B</t>
  </si>
  <si>
    <t>GRUPO C</t>
  </si>
  <si>
    <t>C.</t>
  </si>
  <si>
    <t>ENCARGOS SOCIAIS  sem incidencias de A</t>
  </si>
  <si>
    <t>C.1</t>
  </si>
  <si>
    <t xml:space="preserve">Deposito despedida s/ justa causa </t>
  </si>
  <si>
    <t>C.2</t>
  </si>
  <si>
    <t>Ferias idenizadas</t>
  </si>
  <si>
    <t>C.3</t>
  </si>
  <si>
    <t>Aviso-previo indenizado</t>
  </si>
  <si>
    <t>C.4</t>
  </si>
  <si>
    <t>Aviso Prévio Trabalhado</t>
  </si>
  <si>
    <t>C.5</t>
  </si>
  <si>
    <t>Indenização adicional</t>
  </si>
  <si>
    <t>C</t>
  </si>
  <si>
    <t>D.</t>
  </si>
  <si>
    <t>Taxas das reincidencias</t>
  </si>
  <si>
    <t>D.1</t>
  </si>
  <si>
    <t>Reincidencia de A sobre B</t>
  </si>
  <si>
    <t>D.2</t>
  </si>
  <si>
    <t>Reincidencia de A.2 sobre Aviso Prévio Trabalhado</t>
  </si>
  <si>
    <t>D</t>
  </si>
  <si>
    <t xml:space="preserve">TOTAL (A+B+C+D) </t>
  </si>
  <si>
    <t>1</t>
  </si>
  <si>
    <t>2</t>
  </si>
  <si>
    <t xml:space="preserve">ENG. PATRICK DA SILVA SIDRIM </t>
  </si>
  <si>
    <t>MEMÓRIA DE CÁLCULO</t>
  </si>
  <si>
    <t>h/dia</t>
  </si>
  <si>
    <t>dias/mês</t>
  </si>
  <si>
    <t>prazo</t>
  </si>
  <si>
    <t>h</t>
  </si>
  <si>
    <t>Total (m²)</t>
  </si>
  <si>
    <t>Área Total</t>
  </si>
  <si>
    <t>cj</t>
  </si>
  <si>
    <t>largura</t>
  </si>
  <si>
    <t>comprimento</t>
  </si>
  <si>
    <t>Área</t>
  </si>
  <si>
    <t>und</t>
  </si>
  <si>
    <t>Caixa de Inspeção</t>
  </si>
  <si>
    <t>CONTRATANTE:</t>
  </si>
  <si>
    <t>PREFEITURA MUNICIPAL DE OURÉM - PARÁ</t>
  </si>
  <si>
    <t>FEVEREIRO DE 2023</t>
  </si>
  <si>
    <t>LOCAL: VILA DO RIO GRANDE, ZONA RURAL DE OURÉM - PA</t>
  </si>
  <si>
    <t>VILA DO RIO GRANDE, ZONA RURAL DE OURÉM - PA</t>
  </si>
  <si>
    <t>SEDOP FEV/2023</t>
  </si>
  <si>
    <t>/</t>
  </si>
  <si>
    <t>Área com desconto área da grama</t>
  </si>
  <si>
    <t>O mesmo do item 4.1</t>
  </si>
  <si>
    <t>pt</t>
  </si>
  <si>
    <t>Luminária de Led p/ iluminação pública, de 138 W até 180 W</t>
  </si>
  <si>
    <t>comprimento (ml)</t>
  </si>
  <si>
    <t>comprimento total (ml)</t>
  </si>
  <si>
    <t>26,5+12,09+45,95+5+24,92+19,02+26,75+19,02+10,61+14+13,21+14,11+7,41+13,19+9,48+29,75+7,41+6,57+5,23+9,51+13,15+24,75+6,72+9,57+15,75+25+13,5+7,25+10,25+9+10,56</t>
  </si>
  <si>
    <t>REFORMA E REVITALIZAÇÃO DA PRAÇA DO RIO GRANDE NA ZONA RURAL DO MUNICÍPIO DE OURÉM - PARÁ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</si>
</sst>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R$ &quot;#,##0.00"/>
    <numFmt numFmtId="174" formatCode="_(&quot;R$ &quot;* #,##0.0_);_(&quot;R$ &quot;* \(#,##0.0\);_(&quot;R$ &quot;* &quot;-&quot;??_);_(@_)"/>
    <numFmt numFmtId="175" formatCode="_(&quot;R$ &quot;* #,##0.000_);_(&quot;R$ &quot;* \(#,##0.000\);_(&quot;R$ &quot;* &quot;-&quot;??_);_(@_)"/>
    <numFmt numFmtId="176" formatCode="_(&quot;R$ &quot;* #,##0.0000_);_(&quot;R$ &quot;* \(#,##0.0000\);_(&quot;R$ &quot;* &quot;-&quot;??_);_(@_)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;;;"/>
    <numFmt numFmtId="190" formatCode="000\-00\-0000"/>
    <numFmt numFmtId="191" formatCode="0.0%"/>
    <numFmt numFmtId="192" formatCode="_(* #,##0.000_);_(* \(#,##0.000\);_(* &quot;-&quot;??_);_(@_)"/>
    <numFmt numFmtId="193" formatCode="0.000"/>
    <numFmt numFmtId="194" formatCode="_(&quot;R$ &quot;* #,##0.000_);_(&quot;R$ &quot;* \(#,##0.000\);_(&quot;R$ &quot;* &quot;-&quot;???_);_(@_)"/>
    <numFmt numFmtId="195" formatCode="#,##0.00;[Red]#,##0.00"/>
    <numFmt numFmtId="196" formatCode="_(* #,##0.000_);_(* \(#,##0.000\);_(* &quot;-&quot;???_);_(@_)"/>
    <numFmt numFmtId="197" formatCode="0.0000"/>
    <numFmt numFmtId="198" formatCode="&quot;Ativado&quot;;&quot;Ativado&quot;;&quot;Desativado&quot;"/>
    <numFmt numFmtId="199" formatCode="0.00;[Red]0.00"/>
    <numFmt numFmtId="200" formatCode="#,##0.00_ ;\-#,##0.00\ "/>
    <numFmt numFmtId="201" formatCode="[$-416]mmmm\-yy;@"/>
    <numFmt numFmtId="202" formatCode="_-[$R$-416]\ * #,##0.00_-;\-[$R$-416]\ * #,##0.00_-;_-[$R$-416]\ * &quot;-&quot;??_-;_-@_-"/>
    <numFmt numFmtId="203" formatCode="[$-416]dddd\,\ d&quot; de &quot;mmmm&quot; de &quot;yyyy"/>
    <numFmt numFmtId="204" formatCode="&quot;R$&quot;\ #,##0.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2"/>
      <name val="Arial Narrow"/>
      <family val="2"/>
    </font>
    <font>
      <sz val="12"/>
      <name val="Times New Roman"/>
      <family val="1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6" fillId="0" borderId="11" xfId="0" applyNumberFormat="1" applyFont="1" applyFill="1" applyBorder="1" applyAlignment="1" applyProtection="1">
      <alignment horizontal="center" wrapText="1"/>
      <protection/>
    </xf>
    <xf numFmtId="39" fontId="0" fillId="0" borderId="0" xfId="0" applyNumberFormat="1" applyAlignment="1">
      <alignment/>
    </xf>
    <xf numFmtId="0" fontId="0" fillId="0" borderId="12" xfId="0" applyBorder="1" applyAlignment="1">
      <alignment/>
    </xf>
    <xf numFmtId="8" fontId="5" fillId="0" borderId="13" xfId="71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/>
    </xf>
    <xf numFmtId="8" fontId="0" fillId="0" borderId="14" xfId="0" applyNumberFormat="1" applyBorder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39" fontId="0" fillId="0" borderId="0" xfId="0" applyNumberFormat="1" applyAlignment="1">
      <alignment horizontal="center"/>
    </xf>
    <xf numFmtId="39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39" fontId="5" fillId="33" borderId="16" xfId="0" applyNumberFormat="1" applyFont="1" applyFill="1" applyBorder="1" applyAlignment="1">
      <alignment vertical="center"/>
    </xf>
    <xf numFmtId="8" fontId="5" fillId="33" borderId="16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39" fontId="5" fillId="33" borderId="0" xfId="0" applyNumberFormat="1" applyFont="1" applyFill="1" applyBorder="1" applyAlignment="1">
      <alignment vertical="center" wrapText="1"/>
    </xf>
    <xf numFmtId="8" fontId="5" fillId="33" borderId="0" xfId="0" applyNumberFormat="1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/>
    </xf>
    <xf numFmtId="17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39" fontId="5" fillId="33" borderId="0" xfId="0" applyNumberFormat="1" applyFont="1" applyFill="1" applyBorder="1" applyAlignment="1">
      <alignment vertical="center"/>
    </xf>
    <xf numFmtId="8" fontId="5" fillId="33" borderId="0" xfId="46" applyNumberFormat="1" applyFont="1" applyFill="1" applyBorder="1" applyAlignment="1">
      <alignment vertical="center"/>
    </xf>
    <xf numFmtId="8" fontId="5" fillId="33" borderId="0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39" fontId="5" fillId="33" borderId="0" xfId="0" applyNumberFormat="1" applyFont="1" applyFill="1" applyBorder="1" applyAlignment="1">
      <alignment horizontal="left" vertic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8" fontId="5" fillId="33" borderId="0" xfId="0" applyNumberFormat="1" applyFont="1" applyFill="1" applyBorder="1" applyAlignment="1">
      <alignment horizontal="left" vertical="center"/>
    </xf>
    <xf numFmtId="8" fontId="5" fillId="33" borderId="0" xfId="0" applyNumberFormat="1" applyFont="1" applyFill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8" fontId="6" fillId="33" borderId="19" xfId="0" applyNumberFormat="1" applyFont="1" applyFill="1" applyBorder="1" applyAlignment="1">
      <alignment horizontal="center"/>
    </xf>
    <xf numFmtId="8" fontId="6" fillId="33" borderId="2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8" fontId="6" fillId="33" borderId="20" xfId="0" applyNumberFormat="1" applyFont="1" applyFill="1" applyBorder="1" applyAlignment="1">
      <alignment/>
    </xf>
    <xf numFmtId="39" fontId="6" fillId="33" borderId="0" xfId="0" applyNumberFormat="1" applyFont="1" applyFill="1" applyBorder="1" applyAlignment="1">
      <alignment/>
    </xf>
    <xf numFmtId="8" fontId="6" fillId="33" borderId="0" xfId="46" applyNumberFormat="1" applyFont="1" applyFill="1" applyBorder="1" applyAlignment="1">
      <alignment/>
    </xf>
    <xf numFmtId="8" fontId="6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39" fontId="6" fillId="33" borderId="21" xfId="0" applyNumberFormat="1" applyFont="1" applyFill="1" applyBorder="1" applyAlignment="1">
      <alignment/>
    </xf>
    <xf numFmtId="8" fontId="6" fillId="33" borderId="21" xfId="46" applyNumberFormat="1" applyFont="1" applyFill="1" applyBorder="1" applyAlignment="1">
      <alignment/>
    </xf>
    <xf numFmtId="8" fontId="6" fillId="33" borderId="22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39" fontId="6" fillId="0" borderId="0" xfId="0" applyNumberFormat="1" applyFont="1" applyAlignment="1">
      <alignment/>
    </xf>
    <xf numFmtId="8" fontId="6" fillId="0" borderId="0" xfId="46" applyNumberFormat="1" applyFont="1" applyAlignment="1">
      <alignment/>
    </xf>
    <xf numFmtId="8" fontId="6" fillId="0" borderId="0" xfId="0" applyNumberFormat="1" applyFont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2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10" fontId="44" fillId="0" borderId="27" xfId="57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10" fontId="44" fillId="0" borderId="30" xfId="57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ont="1" applyBorder="1" applyAlignment="1">
      <alignment vertical="center"/>
    </xf>
    <xf numFmtId="10" fontId="44" fillId="33" borderId="31" xfId="57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0" fontId="0" fillId="0" borderId="29" xfId="0" applyNumberForma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10" fontId="0" fillId="0" borderId="35" xfId="57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0" fontId="44" fillId="0" borderId="31" xfId="57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5" fillId="0" borderId="0" xfId="0" applyFont="1" applyBorder="1" applyAlignment="1">
      <alignment horizontal="righ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8" fontId="6" fillId="33" borderId="0" xfId="0" applyNumberFormat="1" applyFont="1" applyFill="1" applyBorder="1" applyAlignment="1">
      <alignment horizontal="center"/>
    </xf>
    <xf numFmtId="8" fontId="6" fillId="33" borderId="0" xfId="0" applyNumberFormat="1" applyFont="1" applyFill="1" applyBorder="1" applyAlignment="1">
      <alignment/>
    </xf>
    <xf numFmtId="8" fontId="6" fillId="33" borderId="0" xfId="0" applyNumberFormat="1" applyFont="1" applyFill="1" applyBorder="1" applyAlignment="1">
      <alignment/>
    </xf>
    <xf numFmtId="0" fontId="5" fillId="33" borderId="42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0" fontId="6" fillId="33" borderId="43" xfId="0" applyFont="1" applyFill="1" applyBorder="1" applyAlignment="1">
      <alignment/>
    </xf>
    <xf numFmtId="0" fontId="5" fillId="33" borderId="44" xfId="0" applyFont="1" applyFill="1" applyBorder="1" applyAlignment="1">
      <alignment vertical="center"/>
    </xf>
    <xf numFmtId="0" fontId="0" fillId="0" borderId="45" xfId="0" applyBorder="1" applyAlignment="1">
      <alignment/>
    </xf>
    <xf numFmtId="0" fontId="5" fillId="33" borderId="44" xfId="0" applyFont="1" applyFill="1" applyBorder="1" applyAlignment="1">
      <alignment horizontal="left" vertical="center"/>
    </xf>
    <xf numFmtId="0" fontId="5" fillId="33" borderId="44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39" fontId="6" fillId="33" borderId="47" xfId="0" applyNumberFormat="1" applyFont="1" applyFill="1" applyBorder="1" applyAlignment="1">
      <alignment/>
    </xf>
    <xf numFmtId="8" fontId="6" fillId="33" borderId="47" xfId="46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0" xfId="0" applyFont="1" applyBorder="1" applyAlignment="1" quotePrefix="1">
      <alignment vertical="center"/>
    </xf>
    <xf numFmtId="10" fontId="6" fillId="33" borderId="21" xfId="0" applyNumberFormat="1" applyFont="1" applyFill="1" applyBorder="1" applyAlignment="1">
      <alignment/>
    </xf>
    <xf numFmtId="39" fontId="0" fillId="33" borderId="0" xfId="0" applyNumberFormat="1" applyFill="1" applyAlignment="1">
      <alignment/>
    </xf>
    <xf numFmtId="0" fontId="5" fillId="0" borderId="49" xfId="0" applyFont="1" applyFill="1" applyBorder="1" applyAlignment="1" applyProtection="1">
      <alignment horizontal="center" wrapText="1"/>
      <protection/>
    </xf>
    <xf numFmtId="39" fontId="5" fillId="33" borderId="50" xfId="0" applyNumberFormat="1" applyFont="1" applyFill="1" applyBorder="1" applyAlignment="1">
      <alignment vertical="center"/>
    </xf>
    <xf numFmtId="39" fontId="5" fillId="33" borderId="45" xfId="0" applyNumberFormat="1" applyFont="1" applyFill="1" applyBorder="1" applyAlignment="1">
      <alignment vertical="center" wrapText="1"/>
    </xf>
    <xf numFmtId="39" fontId="5" fillId="33" borderId="45" xfId="0" applyNumberFormat="1" applyFont="1" applyFill="1" applyBorder="1" applyAlignment="1">
      <alignment vertical="center"/>
    </xf>
    <xf numFmtId="39" fontId="5" fillId="33" borderId="45" xfId="0" applyNumberFormat="1" applyFont="1" applyFill="1" applyBorder="1" applyAlignment="1">
      <alignment horizontal="left" vertical="center"/>
    </xf>
    <xf numFmtId="39" fontId="6" fillId="33" borderId="45" xfId="0" applyNumberFormat="1" applyFont="1" applyFill="1" applyBorder="1" applyAlignment="1">
      <alignment/>
    </xf>
    <xf numFmtId="39" fontId="6" fillId="33" borderId="48" xfId="0" applyNumberFormat="1" applyFont="1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8" fontId="1" fillId="0" borderId="55" xfId="0" applyNumberFormat="1" applyFont="1" applyBorder="1" applyAlignment="1">
      <alignment/>
    </xf>
    <xf numFmtId="10" fontId="44" fillId="0" borderId="23" xfId="57" applyNumberFormat="1" applyFont="1" applyFill="1" applyBorder="1" applyAlignment="1" applyProtection="1">
      <alignment horizontal="center"/>
      <protection/>
    </xf>
    <xf numFmtId="10" fontId="0" fillId="0" borderId="23" xfId="0" applyNumberFormat="1" applyBorder="1" applyAlignment="1">
      <alignment horizontal="center"/>
    </xf>
    <xf numFmtId="9" fontId="0" fillId="0" borderId="10" xfId="56" applyFont="1" applyBorder="1" applyAlignment="1">
      <alignment horizontal="center" vertical="center"/>
    </xf>
    <xf numFmtId="204" fontId="0" fillId="0" borderId="12" xfId="0" applyNumberFormat="1" applyBorder="1" applyAlignment="1">
      <alignment horizontal="center" vertical="center"/>
    </xf>
    <xf numFmtId="8" fontId="0" fillId="34" borderId="14" xfId="0" applyNumberFormat="1" applyFill="1" applyBorder="1" applyAlignment="1">
      <alignment horizontal="center" vertical="center"/>
    </xf>
    <xf numFmtId="8" fontId="6" fillId="33" borderId="45" xfId="0" applyNumberFormat="1" applyFont="1" applyFill="1" applyBorder="1" applyAlignment="1">
      <alignment/>
    </xf>
    <xf numFmtId="8" fontId="6" fillId="33" borderId="45" xfId="0" applyNumberFormat="1" applyFont="1" applyFill="1" applyBorder="1" applyAlignment="1">
      <alignment/>
    </xf>
    <xf numFmtId="8" fontId="6" fillId="33" borderId="48" xfId="0" applyNumberFormat="1" applyFont="1" applyFill="1" applyBorder="1" applyAlignment="1">
      <alignment/>
    </xf>
    <xf numFmtId="8" fontId="5" fillId="33" borderId="0" xfId="0" applyNumberFormat="1" applyFont="1" applyFill="1" applyBorder="1" applyAlignment="1">
      <alignment horizontal="left" vertical="center"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39" fontId="6" fillId="0" borderId="11" xfId="71" applyNumberFormat="1" applyFont="1" applyFill="1" applyBorder="1" applyAlignment="1" applyProtection="1">
      <alignment horizontal="right" wrapText="1"/>
      <protection/>
    </xf>
    <xf numFmtId="8" fontId="6" fillId="33" borderId="11" xfId="46" applyNumberFormat="1" applyFont="1" applyFill="1" applyBorder="1" applyAlignment="1" applyProtection="1">
      <alignment horizontal="right"/>
      <protection/>
    </xf>
    <xf numFmtId="8" fontId="6" fillId="33" borderId="11" xfId="0" applyNumberFormat="1" applyFont="1" applyFill="1" applyBorder="1" applyAlignment="1" applyProtection="1">
      <alignment horizontal="right" wrapText="1"/>
      <protection/>
    </xf>
    <xf numFmtId="0" fontId="6" fillId="33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39" fontId="6" fillId="0" borderId="11" xfId="71" applyNumberFormat="1" applyFont="1" applyFill="1" applyBorder="1" applyAlignment="1" applyProtection="1">
      <alignment horizontal="right" vertical="center" wrapText="1"/>
      <protection/>
    </xf>
    <xf numFmtId="8" fontId="6" fillId="33" borderId="11" xfId="46" applyNumberFormat="1" applyFont="1" applyFill="1" applyBorder="1" applyAlignment="1" applyProtection="1">
      <alignment horizontal="right" vertical="center"/>
      <protection/>
    </xf>
    <xf numFmtId="8" fontId="0" fillId="0" borderId="14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0" fillId="0" borderId="45" xfId="0" applyNumberForma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0" fontId="5" fillId="16" borderId="11" xfId="0" applyFont="1" applyFill="1" applyBorder="1" applyAlignment="1">
      <alignment horizontal="left" vertical="center" wrapText="1"/>
    </xf>
    <xf numFmtId="0" fontId="6" fillId="16" borderId="11" xfId="0" applyFont="1" applyFill="1" applyBorder="1" applyAlignment="1" applyProtection="1">
      <alignment horizontal="center" wrapText="1"/>
      <protection/>
    </xf>
    <xf numFmtId="39" fontId="6" fillId="16" borderId="11" xfId="71" applyNumberFormat="1" applyFont="1" applyFill="1" applyBorder="1" applyAlignment="1" applyProtection="1">
      <alignment horizontal="right" wrapText="1"/>
      <protection/>
    </xf>
    <xf numFmtId="8" fontId="6" fillId="16" borderId="11" xfId="46" applyNumberFormat="1" applyFont="1" applyFill="1" applyBorder="1" applyAlignment="1" applyProtection="1">
      <alignment horizontal="right"/>
      <protection/>
    </xf>
    <xf numFmtId="8" fontId="6" fillId="16" borderId="11" xfId="0" applyNumberFormat="1" applyFont="1" applyFill="1" applyBorder="1" applyAlignment="1" applyProtection="1">
      <alignment horizontal="right" wrapText="1"/>
      <protection/>
    </xf>
    <xf numFmtId="0" fontId="5" fillId="16" borderId="11" xfId="0" applyFont="1" applyFill="1" applyBorder="1" applyAlignment="1">
      <alignment vertical="top" wrapText="1"/>
    </xf>
    <xf numFmtId="49" fontId="5" fillId="16" borderId="12" xfId="0" applyNumberFormat="1" applyFont="1" applyFill="1" applyBorder="1" applyAlignment="1" applyProtection="1">
      <alignment horizontal="left" vertical="center" wrapText="1"/>
      <protection/>
    </xf>
    <xf numFmtId="39" fontId="5" fillId="16" borderId="12" xfId="0" applyNumberFormat="1" applyFont="1" applyFill="1" applyBorder="1" applyAlignment="1" applyProtection="1">
      <alignment horizontal="left" vertical="center" wrapText="1"/>
      <protection/>
    </xf>
    <xf numFmtId="8" fontId="5" fillId="16" borderId="11" xfId="0" applyNumberFormat="1" applyFont="1" applyFill="1" applyBorder="1" applyAlignment="1">
      <alignment horizontal="left" vertical="center"/>
    </xf>
    <xf numFmtId="8" fontId="5" fillId="16" borderId="12" xfId="0" applyNumberFormat="1" applyFont="1" applyFill="1" applyBorder="1" applyAlignment="1">
      <alignment horizontal="left" vertical="center"/>
    </xf>
    <xf numFmtId="8" fontId="5" fillId="16" borderId="12" xfId="0" applyNumberFormat="1" applyFont="1" applyFill="1" applyBorder="1" applyAlignment="1" applyProtection="1">
      <alignment horizontal="left" vertical="center"/>
      <protection/>
    </xf>
    <xf numFmtId="0" fontId="5" fillId="16" borderId="11" xfId="0" applyFont="1" applyFill="1" applyBorder="1" applyAlignment="1">
      <alignment/>
    </xf>
    <xf numFmtId="0" fontId="5" fillId="16" borderId="11" xfId="0" applyFont="1" applyFill="1" applyBorder="1" applyAlignment="1">
      <alignment horizontal="center"/>
    </xf>
    <xf numFmtId="8" fontId="5" fillId="16" borderId="11" xfId="0" applyNumberFormat="1" applyFont="1" applyFill="1" applyBorder="1" applyAlignment="1">
      <alignment/>
    </xf>
    <xf numFmtId="0" fontId="6" fillId="16" borderId="11" xfId="0" applyFont="1" applyFill="1" applyBorder="1" applyAlignment="1">
      <alignment/>
    </xf>
    <xf numFmtId="0" fontId="5" fillId="16" borderId="12" xfId="0" applyFont="1" applyFill="1" applyBorder="1" applyAlignment="1">
      <alignment horizontal="left" vertical="center"/>
    </xf>
    <xf numFmtId="49" fontId="5" fillId="16" borderId="12" xfId="0" applyNumberFormat="1" applyFont="1" applyFill="1" applyBorder="1" applyAlignment="1" applyProtection="1">
      <alignment horizontal="center" vertical="center" wrapText="1"/>
      <protection/>
    </xf>
    <xf numFmtId="10" fontId="1" fillId="16" borderId="56" xfId="57" applyNumberFormat="1" applyFont="1" applyFill="1" applyBorder="1" applyAlignment="1" applyProtection="1">
      <alignment horizontal="center" vertical="center"/>
      <protection/>
    </xf>
    <xf numFmtId="10" fontId="1" fillId="16" borderId="56" xfId="0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49" fontId="5" fillId="16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>
      <alignment horizontal="left" vertical="center" wrapText="1"/>
    </xf>
    <xf numFmtId="8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5" fillId="16" borderId="11" xfId="0" applyFont="1" applyFill="1" applyBorder="1" applyAlignment="1">
      <alignment vertical="center" wrapText="1"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8" fontId="5" fillId="0" borderId="13" xfId="71" applyNumberFormat="1" applyFont="1" applyFill="1" applyBorder="1" applyAlignment="1" applyProtection="1">
      <alignment horizontal="right" vertical="center" wrapText="1"/>
      <protection/>
    </xf>
    <xf numFmtId="204" fontId="0" fillId="0" borderId="55" xfId="0" applyNumberFormat="1" applyBorder="1" applyAlignment="1">
      <alignment horizontal="center"/>
    </xf>
    <xf numFmtId="8" fontId="0" fillId="0" borderId="14" xfId="0" applyNumberFormat="1" applyBorder="1" applyAlignment="1">
      <alignment horizontal="left"/>
    </xf>
    <xf numFmtId="0" fontId="1" fillId="16" borderId="51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0" borderId="11" xfId="0" applyFont="1" applyBorder="1" applyAlignment="1">
      <alignment horizontal="right" vertical="center"/>
    </xf>
    <xf numFmtId="8" fontId="5" fillId="33" borderId="0" xfId="0" applyNumberFormat="1" applyFont="1" applyFill="1" applyBorder="1" applyAlignment="1">
      <alignment horizontal="left" vertical="center"/>
    </xf>
    <xf numFmtId="39" fontId="6" fillId="33" borderId="0" xfId="71" applyNumberFormat="1" applyFont="1" applyFill="1" applyBorder="1" applyAlignment="1" applyProtection="1">
      <alignment horizontal="left" wrapText="1"/>
      <protection/>
    </xf>
    <xf numFmtId="0" fontId="1" fillId="0" borderId="43" xfId="0" applyFont="1" applyBorder="1" applyAlignment="1">
      <alignment/>
    </xf>
    <xf numFmtId="49" fontId="5" fillId="16" borderId="11" xfId="0" applyNumberFormat="1" applyFont="1" applyFill="1" applyBorder="1" applyAlignment="1" applyProtection="1">
      <alignment horizontal="center" vertical="center" wrapText="1"/>
      <protection/>
    </xf>
    <xf numFmtId="49" fontId="5" fillId="16" borderId="12" xfId="0" applyNumberFormat="1" applyFont="1" applyFill="1" applyBorder="1" applyAlignment="1" applyProtection="1">
      <alignment horizontal="center" vertical="center" wrapText="1"/>
      <protection/>
    </xf>
    <xf numFmtId="0" fontId="11" fillId="33" borderId="57" xfId="52" applyFont="1" applyFill="1" applyBorder="1">
      <alignment/>
      <protection/>
    </xf>
    <xf numFmtId="0" fontId="10" fillId="33" borderId="58" xfId="52" applyFont="1" applyFill="1" applyBorder="1" applyAlignment="1">
      <alignment horizontal="center"/>
      <protection/>
    </xf>
    <xf numFmtId="0" fontId="10" fillId="33" borderId="59" xfId="52" applyFont="1" applyFill="1" applyBorder="1" applyAlignment="1">
      <alignment horizontal="center"/>
      <protection/>
    </xf>
    <xf numFmtId="0" fontId="11" fillId="33" borderId="60" xfId="52" applyFont="1" applyFill="1" applyBorder="1">
      <alignment/>
      <protection/>
    </xf>
    <xf numFmtId="0" fontId="10" fillId="33" borderId="61" xfId="52" applyFont="1" applyFill="1" applyBorder="1" applyAlignment="1">
      <alignment horizontal="center"/>
      <protection/>
    </xf>
    <xf numFmtId="0" fontId="10" fillId="33" borderId="62" xfId="52" applyFont="1" applyFill="1" applyBorder="1" applyAlignment="1">
      <alignment horizontal="center"/>
      <protection/>
    </xf>
    <xf numFmtId="0" fontId="10" fillId="0" borderId="57" xfId="52" applyFont="1" applyBorder="1" applyAlignment="1">
      <alignment horizontal="center"/>
      <protection/>
    </xf>
    <xf numFmtId="0" fontId="12" fillId="0" borderId="43" xfId="50" applyFont="1" applyBorder="1" applyAlignment="1">
      <alignment horizontal="left"/>
      <protection/>
    </xf>
    <xf numFmtId="0" fontId="12" fillId="0" borderId="58" xfId="50" applyFont="1" applyBorder="1" applyAlignment="1">
      <alignment horizontal="left"/>
      <protection/>
    </xf>
    <xf numFmtId="0" fontId="12" fillId="0" borderId="59" xfId="50" applyFont="1" applyBorder="1" applyAlignment="1">
      <alignment horizontal="left"/>
      <protection/>
    </xf>
    <xf numFmtId="0" fontId="13" fillId="0" borderId="52" xfId="52" applyFont="1" applyBorder="1" applyAlignment="1">
      <alignment horizontal="center"/>
      <protection/>
    </xf>
    <xf numFmtId="171" fontId="13" fillId="0" borderId="14" xfId="62" applyFont="1" applyFill="1" applyBorder="1" applyAlignment="1">
      <alignment/>
    </xf>
    <xf numFmtId="10" fontId="13" fillId="0" borderId="14" xfId="58" applyNumberFormat="1" applyFont="1" applyBorder="1" applyAlignment="1">
      <alignment horizontal="center"/>
    </xf>
    <xf numFmtId="10" fontId="13" fillId="0" borderId="63" xfId="58" applyNumberFormat="1" applyFont="1" applyBorder="1" applyAlignment="1">
      <alignment horizontal="center"/>
    </xf>
    <xf numFmtId="0" fontId="13" fillId="0" borderId="53" xfId="52" applyFont="1" applyBorder="1" applyAlignment="1">
      <alignment horizontal="center"/>
      <protection/>
    </xf>
    <xf numFmtId="171" fontId="13" fillId="0" borderId="12" xfId="62" applyFont="1" applyFill="1" applyBorder="1" applyAlignment="1">
      <alignment/>
    </xf>
    <xf numFmtId="10" fontId="13" fillId="0" borderId="12" xfId="58" applyNumberFormat="1" applyFont="1" applyBorder="1" applyAlignment="1">
      <alignment horizontal="center"/>
    </xf>
    <xf numFmtId="10" fontId="13" fillId="0" borderId="64" xfId="58" applyNumberFormat="1" applyFont="1" applyBorder="1" applyAlignment="1">
      <alignment horizontal="center"/>
    </xf>
    <xf numFmtId="0" fontId="10" fillId="0" borderId="54" xfId="52" applyFont="1" applyBorder="1" applyAlignment="1">
      <alignment horizontal="center"/>
      <protection/>
    </xf>
    <xf numFmtId="171" fontId="10" fillId="0" borderId="55" xfId="62" applyFont="1" applyBorder="1" applyAlignment="1">
      <alignment horizontal="right"/>
    </xf>
    <xf numFmtId="10" fontId="10" fillId="0" borderId="55" xfId="58" applyNumberFormat="1" applyFont="1" applyBorder="1" applyAlignment="1">
      <alignment horizontal="center"/>
    </xf>
    <xf numFmtId="10" fontId="10" fillId="0" borderId="65" xfId="58" applyNumberFormat="1" applyFont="1" applyBorder="1" applyAlignment="1">
      <alignment horizontal="center"/>
    </xf>
    <xf numFmtId="0" fontId="10" fillId="0" borderId="52" xfId="52" applyFont="1" applyBorder="1" applyAlignment="1">
      <alignment horizontal="center"/>
      <protection/>
    </xf>
    <xf numFmtId="171" fontId="10" fillId="0" borderId="14" xfId="62" applyFont="1" applyBorder="1" applyAlignment="1">
      <alignment/>
    </xf>
    <xf numFmtId="171" fontId="13" fillId="0" borderId="0" xfId="62" applyFont="1" applyFill="1" applyBorder="1" applyAlignment="1">
      <alignment/>
    </xf>
    <xf numFmtId="0" fontId="13" fillId="0" borderId="53" xfId="52" applyFont="1" applyBorder="1">
      <alignment/>
      <protection/>
    </xf>
    <xf numFmtId="171" fontId="13" fillId="0" borderId="12" xfId="62" applyFont="1" applyBorder="1" applyAlignment="1">
      <alignment horizontal="right"/>
    </xf>
    <xf numFmtId="10" fontId="13" fillId="0" borderId="12" xfId="52" applyNumberFormat="1" applyFont="1" applyBorder="1" applyAlignment="1">
      <alignment horizontal="center"/>
      <protection/>
    </xf>
    <xf numFmtId="10" fontId="13" fillId="0" borderId="64" xfId="52" applyNumberFormat="1" applyFont="1" applyBorder="1" applyAlignment="1">
      <alignment horizontal="center"/>
      <protection/>
    </xf>
    <xf numFmtId="0" fontId="10" fillId="33" borderId="24" xfId="52" applyFont="1" applyFill="1" applyBorder="1" applyAlignment="1">
      <alignment horizontal="center"/>
      <protection/>
    </xf>
    <xf numFmtId="171" fontId="10" fillId="33" borderId="66" xfId="62" applyFont="1" applyFill="1" applyBorder="1" applyAlignment="1">
      <alignment horizontal="right"/>
    </xf>
    <xf numFmtId="10" fontId="10" fillId="33" borderId="67" xfId="58" applyNumberFormat="1" applyFont="1" applyFill="1" applyBorder="1" applyAlignment="1">
      <alignment horizontal="center"/>
    </xf>
    <xf numFmtId="10" fontId="10" fillId="33" borderId="68" xfId="58" applyNumberFormat="1" applyFont="1" applyFill="1" applyBorder="1" applyAlignment="1">
      <alignment horizontal="center"/>
    </xf>
    <xf numFmtId="40" fontId="5" fillId="33" borderId="0" xfId="54" applyNumberFormat="1" applyFont="1" applyFill="1" applyBorder="1" applyAlignment="1">
      <alignment vertical="center"/>
      <protection/>
    </xf>
    <xf numFmtId="0" fontId="0" fillId="0" borderId="47" xfId="0" applyBorder="1" applyAlignment="1">
      <alignment/>
    </xf>
    <xf numFmtId="17" fontId="5" fillId="33" borderId="0" xfId="0" applyNumberFormat="1" applyFont="1" applyFill="1" applyBorder="1" applyAlignment="1">
      <alignment vertical="center"/>
    </xf>
    <xf numFmtId="0" fontId="5" fillId="33" borderId="46" xfId="0" applyFont="1" applyFill="1" applyBorder="1" applyAlignment="1">
      <alignment/>
    </xf>
    <xf numFmtId="10" fontId="6" fillId="33" borderId="47" xfId="0" applyNumberFormat="1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8" fontId="0" fillId="0" borderId="0" xfId="0" applyNumberFormat="1" applyAlignment="1">
      <alignment/>
    </xf>
    <xf numFmtId="0" fontId="14" fillId="0" borderId="0" xfId="0" applyFont="1" applyAlignment="1">
      <alignment horizontal="center" vertical="center"/>
    </xf>
    <xf numFmtId="39" fontId="1" fillId="36" borderId="69" xfId="0" applyNumberFormat="1" applyFont="1" applyFill="1" applyBorder="1" applyAlignment="1">
      <alignment horizontal="center"/>
    </xf>
    <xf numFmtId="39" fontId="1" fillId="36" borderId="49" xfId="0" applyNumberFormat="1" applyFont="1" applyFill="1" applyBorder="1" applyAlignment="1">
      <alignment/>
    </xf>
    <xf numFmtId="39" fontId="0" fillId="36" borderId="49" xfId="0" applyNumberFormat="1" applyFill="1" applyBorder="1" applyAlignment="1">
      <alignment/>
    </xf>
    <xf numFmtId="39" fontId="0" fillId="36" borderId="70" xfId="0" applyNumberFormat="1" applyFill="1" applyBorder="1" applyAlignment="1">
      <alignment/>
    </xf>
    <xf numFmtId="39" fontId="1" fillId="0" borderId="0" xfId="0" applyNumberFormat="1" applyFont="1" applyAlignment="1">
      <alignment horizontal="center"/>
    </xf>
    <xf numFmtId="39" fontId="1" fillId="37" borderId="69" xfId="0" applyNumberFormat="1" applyFont="1" applyFill="1" applyBorder="1" applyAlignment="1">
      <alignment horizontal="center"/>
    </xf>
    <xf numFmtId="39" fontId="1" fillId="37" borderId="49" xfId="0" applyNumberFormat="1" applyFont="1" applyFill="1" applyBorder="1" applyAlignment="1">
      <alignment horizontal="center"/>
    </xf>
    <xf numFmtId="39" fontId="1" fillId="37" borderId="70" xfId="0" applyNumberFormat="1" applyFont="1" applyFill="1" applyBorder="1" applyAlignment="1">
      <alignment horizontal="center"/>
    </xf>
    <xf numFmtId="39" fontId="1" fillId="33" borderId="0" xfId="0" applyNumberFormat="1" applyFont="1" applyFill="1" applyAlignment="1">
      <alignment horizontal="center"/>
    </xf>
    <xf numFmtId="39" fontId="1" fillId="33" borderId="0" xfId="0" applyNumberFormat="1" applyFont="1" applyFill="1" applyAlignment="1">
      <alignment horizontal="right"/>
    </xf>
    <xf numFmtId="39" fontId="1" fillId="33" borderId="0" xfId="0" applyNumberFormat="1" applyFont="1" applyFill="1" applyAlignment="1">
      <alignment/>
    </xf>
    <xf numFmtId="39" fontId="1" fillId="33" borderId="0" xfId="0" applyNumberFormat="1" applyFont="1" applyFill="1" applyAlignment="1">
      <alignment horizontal="left"/>
    </xf>
    <xf numFmtId="39" fontId="0" fillId="33" borderId="0" xfId="0" applyNumberFormat="1" applyFont="1" applyFill="1" applyAlignment="1">
      <alignment horizontal="center"/>
    </xf>
    <xf numFmtId="39" fontId="0" fillId="33" borderId="0" xfId="0" applyNumberFormat="1" applyFill="1" applyAlignment="1">
      <alignment horizontal="center"/>
    </xf>
    <xf numFmtId="39" fontId="1" fillId="36" borderId="69" xfId="0" applyNumberFormat="1" applyFont="1" applyFill="1" applyBorder="1" applyAlignment="1">
      <alignment horizontal="center" vertical="center"/>
    </xf>
    <xf numFmtId="39" fontId="1" fillId="0" borderId="0" xfId="0" applyNumberFormat="1" applyFont="1" applyAlignment="1">
      <alignment horizontal="center" vertical="center"/>
    </xf>
    <xf numFmtId="39" fontId="0" fillId="0" borderId="0" xfId="0" applyNumberFormat="1" applyFont="1" applyAlignment="1">
      <alignment horizontal="center" vertical="center" wrapText="1"/>
    </xf>
    <xf numFmtId="39" fontId="0" fillId="0" borderId="0" xfId="0" applyNumberFormat="1" applyAlignment="1">
      <alignment horizontal="center" vertical="center"/>
    </xf>
    <xf numFmtId="39" fontId="0" fillId="0" borderId="0" xfId="0" applyNumberFormat="1" applyFont="1" applyAlignment="1">
      <alignment horizontal="center" vertical="center"/>
    </xf>
    <xf numFmtId="39" fontId="0" fillId="0" borderId="0" xfId="0" applyNumberFormat="1" applyAlignment="1">
      <alignment vertical="center"/>
    </xf>
    <xf numFmtId="39" fontId="0" fillId="33" borderId="0" xfId="0" applyNumberFormat="1" applyFont="1" applyFill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9" fontId="0" fillId="0" borderId="0" xfId="0" applyNumberFormat="1" applyBorder="1" applyAlignment="1">
      <alignment horizontal="center"/>
    </xf>
    <xf numFmtId="39" fontId="0" fillId="0" borderId="0" xfId="0" applyNumberForma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 horizontal="center"/>
    </xf>
    <xf numFmtId="39" fontId="1" fillId="0" borderId="0" xfId="0" applyNumberFormat="1" applyFont="1" applyFill="1" applyBorder="1" applyAlignment="1">
      <alignment horizontal="left"/>
    </xf>
    <xf numFmtId="39" fontId="1" fillId="0" borderId="0" xfId="0" applyNumberFormat="1" applyFont="1" applyFill="1" applyBorder="1" applyAlignment="1">
      <alignment horizontal="center"/>
    </xf>
    <xf numFmtId="0" fontId="5" fillId="33" borderId="42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left" vertical="center" wrapText="1"/>
    </xf>
    <xf numFmtId="8" fontId="5" fillId="33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33" borderId="4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 wrapText="1"/>
    </xf>
    <xf numFmtId="171" fontId="10" fillId="38" borderId="24" xfId="62" applyFont="1" applyFill="1" applyBorder="1" applyAlignment="1">
      <alignment horizontal="center"/>
    </xf>
    <xf numFmtId="171" fontId="10" fillId="38" borderId="25" xfId="62" applyFont="1" applyFill="1" applyBorder="1" applyAlignment="1">
      <alignment horizontal="center"/>
    </xf>
    <xf numFmtId="171" fontId="10" fillId="38" borderId="26" xfId="62" applyFont="1" applyFill="1" applyBorder="1" applyAlignment="1">
      <alignment horizontal="center"/>
    </xf>
    <xf numFmtId="171" fontId="10" fillId="0" borderId="24" xfId="62" applyFont="1" applyBorder="1" applyAlignment="1">
      <alignment horizontal="center"/>
    </xf>
    <xf numFmtId="171" fontId="10" fillId="0" borderId="25" xfId="62" applyFont="1" applyBorder="1" applyAlignment="1">
      <alignment horizontal="center"/>
    </xf>
    <xf numFmtId="171" fontId="10" fillId="0" borderId="26" xfId="62" applyFont="1" applyBorder="1" applyAlignment="1">
      <alignment horizontal="center"/>
    </xf>
    <xf numFmtId="171" fontId="10" fillId="33" borderId="58" xfId="62" applyFont="1" applyFill="1" applyBorder="1" applyAlignment="1">
      <alignment horizontal="center" vertical="center"/>
    </xf>
    <xf numFmtId="171" fontId="10" fillId="33" borderId="61" xfId="62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9" fontId="6" fillId="33" borderId="44" xfId="71" applyNumberFormat="1" applyFont="1" applyFill="1" applyBorder="1" applyAlignment="1" applyProtection="1">
      <alignment horizontal="left" wrapText="1"/>
      <protection/>
    </xf>
    <xf numFmtId="39" fontId="6" fillId="33" borderId="0" xfId="71" applyNumberFormat="1" applyFont="1" applyFill="1" applyBorder="1" applyAlignment="1" applyProtection="1">
      <alignment horizontal="left" wrapText="1"/>
      <protection/>
    </xf>
    <xf numFmtId="0" fontId="5" fillId="0" borderId="18" xfId="0" applyFont="1" applyFill="1" applyBorder="1" applyAlignment="1" applyProtection="1">
      <alignment horizontal="center" wrapText="1"/>
      <protection/>
    </xf>
    <xf numFmtId="0" fontId="5" fillId="0" borderId="49" xfId="0" applyFont="1" applyFill="1" applyBorder="1" applyAlignment="1" applyProtection="1">
      <alignment horizont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8" fontId="5" fillId="16" borderId="11" xfId="0" applyNumberFormat="1" applyFont="1" applyFill="1" applyBorder="1" applyAlignment="1" applyProtection="1">
      <alignment horizontal="center" vertical="center"/>
      <protection/>
    </xf>
    <xf numFmtId="8" fontId="5" fillId="16" borderId="10" xfId="0" applyNumberFormat="1" applyFont="1" applyFill="1" applyBorder="1" applyAlignment="1" applyProtection="1">
      <alignment horizontal="center" vertical="center"/>
      <protection/>
    </xf>
    <xf numFmtId="0" fontId="5" fillId="16" borderId="11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49" fontId="5" fillId="16" borderId="11" xfId="0" applyNumberFormat="1" applyFont="1" applyFill="1" applyBorder="1" applyAlignment="1" applyProtection="1">
      <alignment horizontal="center" vertical="center" wrapText="1"/>
      <protection/>
    </xf>
    <xf numFmtId="49" fontId="5" fillId="16" borderId="10" xfId="0" applyNumberFormat="1" applyFont="1" applyFill="1" applyBorder="1" applyAlignment="1" applyProtection="1">
      <alignment horizontal="center" vertical="center" wrapText="1"/>
      <protection/>
    </xf>
    <xf numFmtId="49" fontId="5" fillId="16" borderId="12" xfId="0" applyNumberFormat="1" applyFont="1" applyFill="1" applyBorder="1" applyAlignment="1" applyProtection="1">
      <alignment horizontal="center" vertical="center" wrapText="1"/>
      <protection/>
    </xf>
    <xf numFmtId="8" fontId="5" fillId="16" borderId="10" xfId="0" applyNumberFormat="1" applyFont="1" applyFill="1" applyBorder="1" applyAlignment="1">
      <alignment horizontal="center" vertical="center"/>
    </xf>
    <xf numFmtId="8" fontId="5" fillId="16" borderId="14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16" borderId="11" xfId="0" applyFont="1" applyFill="1" applyBorder="1" applyAlignment="1">
      <alignment horizontal="center"/>
    </xf>
    <xf numFmtId="39" fontId="5" fillId="16" borderId="11" xfId="0" applyNumberFormat="1" applyFont="1" applyFill="1" applyBorder="1" applyAlignment="1" applyProtection="1">
      <alignment horizontal="center" vertical="center" wrapText="1"/>
      <protection/>
    </xf>
    <xf numFmtId="39" fontId="5" fillId="16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wrapText="1"/>
      <protection/>
    </xf>
    <xf numFmtId="39" fontId="1" fillId="36" borderId="49" xfId="0" applyNumberFormat="1" applyFont="1" applyFill="1" applyBorder="1" applyAlignment="1">
      <alignment horizontal="left" wrapText="1"/>
    </xf>
    <xf numFmtId="39" fontId="1" fillId="36" borderId="70" xfId="0" applyNumberFormat="1" applyFont="1" applyFill="1" applyBorder="1" applyAlignment="1">
      <alignment horizontal="left" wrapText="1"/>
    </xf>
    <xf numFmtId="39" fontId="0" fillId="0" borderId="0" xfId="0" applyNumberFormat="1" applyFont="1" applyFill="1" applyBorder="1" applyAlignment="1">
      <alignment horizontal="center"/>
    </xf>
    <xf numFmtId="39" fontId="0" fillId="33" borderId="0" xfId="0" applyNumberFormat="1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10" fontId="6" fillId="33" borderId="69" xfId="0" applyNumberFormat="1" applyFont="1" applyFill="1" applyBorder="1" applyAlignment="1">
      <alignment horizontal="left"/>
    </xf>
    <xf numFmtId="0" fontId="6" fillId="33" borderId="49" xfId="0" applyFont="1" applyFill="1" applyBorder="1" applyAlignment="1">
      <alignment horizontal="left"/>
    </xf>
    <xf numFmtId="0" fontId="6" fillId="33" borderId="70" xfId="0" applyFont="1" applyFill="1" applyBorder="1" applyAlignment="1">
      <alignment horizontal="left"/>
    </xf>
    <xf numFmtId="0" fontId="14" fillId="0" borderId="7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04" fontId="6" fillId="33" borderId="69" xfId="0" applyNumberFormat="1" applyFont="1" applyFill="1" applyBorder="1" applyAlignment="1">
      <alignment horizontal="left"/>
    </xf>
    <xf numFmtId="204" fontId="6" fillId="33" borderId="49" xfId="0" applyNumberFormat="1" applyFont="1" applyFill="1" applyBorder="1" applyAlignment="1">
      <alignment horizontal="left"/>
    </xf>
    <xf numFmtId="204" fontId="6" fillId="33" borderId="70" xfId="0" applyNumberFormat="1" applyFont="1" applyFill="1" applyBorder="1" applyAlignment="1">
      <alignment horizontal="left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17" xfId="49"/>
    <cellStyle name="Normal 2" xfId="50"/>
    <cellStyle name="Normal 3" xfId="51"/>
    <cellStyle name="Normal 3 2" xfId="52"/>
    <cellStyle name="Normal 4" xfId="53"/>
    <cellStyle name="Normal 5" xfId="54"/>
    <cellStyle name="Nota" xfId="55"/>
    <cellStyle name="Percent" xfId="56"/>
    <cellStyle name="Porcentagem 2" xfId="57"/>
    <cellStyle name="Porcentagem 3" xfId="58"/>
    <cellStyle name="Ruim" xfId="59"/>
    <cellStyle name="Saída" xfId="60"/>
    <cellStyle name="Comma [0]" xfId="61"/>
    <cellStyle name="Separador de milhares 3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9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47625</xdr:rowOff>
    </xdr:from>
    <xdr:to>
      <xdr:col>5</xdr:col>
      <xdr:colOff>171450</xdr:colOff>
      <xdr:row>24</xdr:row>
      <xdr:rowOff>504825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133975"/>
          <a:ext cx="3448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2382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2382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4</xdr:row>
      <xdr:rowOff>142875</xdr:rowOff>
    </xdr:from>
    <xdr:to>
      <xdr:col>10</xdr:col>
      <xdr:colOff>609600</xdr:colOff>
      <xdr:row>5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15975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609600</xdr:colOff>
      <xdr:row>4</xdr:row>
      <xdr:rowOff>142875</xdr:rowOff>
    </xdr:from>
    <xdr:to>
      <xdr:col>10</xdr:col>
      <xdr:colOff>609600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15975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4</xdr:row>
      <xdr:rowOff>142875</xdr:rowOff>
    </xdr:from>
    <xdr:to>
      <xdr:col>6</xdr:col>
      <xdr:colOff>619125</xdr:colOff>
      <xdr:row>5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9048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4</xdr:row>
      <xdr:rowOff>142875</xdr:rowOff>
    </xdr:from>
    <xdr:to>
      <xdr:col>6</xdr:col>
      <xdr:colOff>619125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9048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-LICITA&#199;&#213;ES%20PMO\LICITA&#199;&#195;O%202023\CARTA%20CONVITE\002%20ARENA%20ESPORTIVA%20VILA%20MONTIVIDEU\01%20FASE%20INTERNA\4.%20OR&#199;AMENTO%20ARENA%20ESPORTIVA%20VILA%20MONTIVID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Encargos Sociais"/>
      <sheetName val="BDI"/>
      <sheetName val="Cronograma"/>
      <sheetName val="CPU"/>
      <sheetName val="Memória de Cálculo"/>
    </sheetNames>
    <sheetDataSet>
      <sheetData sheetId="0">
        <row r="59">
          <cell r="C59" t="str">
            <v>6.3</v>
          </cell>
        </row>
        <row r="62">
          <cell r="C62" t="str">
            <v>7</v>
          </cell>
        </row>
      </sheetData>
      <sheetData sheetId="3">
        <row r="1">
          <cell r="A1" t="str">
            <v>OBRA: </v>
          </cell>
        </row>
        <row r="3">
          <cell r="A3" t="str">
            <v>DATA: </v>
          </cell>
        </row>
        <row r="4">
          <cell r="A4" t="str">
            <v>LOCAL: </v>
          </cell>
        </row>
        <row r="5">
          <cell r="A5" t="str">
            <v>VALOR: </v>
          </cell>
        </row>
        <row r="6">
          <cell r="A6" t="str">
            <v>BDI</v>
          </cell>
          <cell r="B6">
            <v>0.288198648345423</v>
          </cell>
        </row>
        <row r="7">
          <cell r="A7" t="str">
            <v>REFERÊNCIA:</v>
          </cell>
        </row>
        <row r="8">
          <cell r="A8" t="str">
            <v>RESPONSÁVEL TÉCNICO:</v>
          </cell>
          <cell r="B8" t="str">
            <v>Patrick Sidrim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="96" zoomScaleSheetLayoutView="96" zoomScalePageLayoutView="0" workbookViewId="0" topLeftCell="A1">
      <selection activeCell="A3" sqref="A3:I3"/>
    </sheetView>
  </sheetViews>
  <sheetFormatPr defaultColWidth="9.140625" defaultRowHeight="12.75"/>
  <cols>
    <col min="1" max="13" width="12.7109375" style="0" customWidth="1"/>
  </cols>
  <sheetData>
    <row r="1" spans="1:9" ht="27" customHeight="1" thickBot="1">
      <c r="A1" s="270" t="str">
        <f>Orçamento!A1</f>
        <v>OBRA: REFORMA E REVITALIZAÇÃO DA PRÇA DO RIO GRANDE NA ZONA RURAL DO MUNICÍPIO DE OURÉM - PARÁ</v>
      </c>
      <c r="B1" s="271"/>
      <c r="C1" s="271"/>
      <c r="D1" s="271"/>
      <c r="E1" s="271"/>
      <c r="F1" s="271"/>
      <c r="G1" s="271"/>
      <c r="H1" s="271"/>
      <c r="I1" s="272"/>
    </row>
    <row r="2" spans="1:9" ht="20.25" customHeight="1" thickBot="1">
      <c r="A2" s="270" t="str">
        <f>Orçamento!A2</f>
        <v>CONTRATANTE:  PREFEITURA MUNICIPAL DE OURÉM - PARÁ</v>
      </c>
      <c r="B2" s="271"/>
      <c r="C2" s="271"/>
      <c r="D2" s="271"/>
      <c r="E2" s="271"/>
      <c r="F2" s="271"/>
      <c r="G2" s="271"/>
      <c r="H2" s="271"/>
      <c r="I2" s="272"/>
    </row>
    <row r="3" spans="1:9" ht="19.5" customHeight="1" thickBot="1">
      <c r="A3" s="270" t="str">
        <f>Orçamento!A3</f>
        <v>DATA: SEDOP FEVEREIRO DE 2023</v>
      </c>
      <c r="B3" s="271"/>
      <c r="C3" s="271"/>
      <c r="D3" s="271"/>
      <c r="E3" s="271"/>
      <c r="F3" s="271"/>
      <c r="G3" s="271"/>
      <c r="H3" s="271"/>
      <c r="I3" s="272"/>
    </row>
    <row r="4" spans="1:9" ht="19.5" customHeight="1">
      <c r="A4" s="270" t="str">
        <f>Orçamento!A4</f>
        <v>LOCAL: VILA DO RIO GRANDE, ZONA RURAL DE OURÉM - PA</v>
      </c>
      <c r="B4" s="271"/>
      <c r="C4" s="271"/>
      <c r="D4" s="271"/>
      <c r="E4" s="271"/>
      <c r="F4" s="271"/>
      <c r="G4" s="271"/>
      <c r="H4" s="271"/>
      <c r="I4" s="272"/>
    </row>
    <row r="5" spans="1:9" ht="19.5" customHeight="1">
      <c r="A5" s="105" t="s">
        <v>5</v>
      </c>
      <c r="B5" s="273">
        <f>Orçamento!B5</f>
        <v>327752.385</v>
      </c>
      <c r="C5" s="273"/>
      <c r="D5" s="37"/>
      <c r="E5" s="28"/>
      <c r="F5" s="29"/>
      <c r="G5" s="136"/>
      <c r="H5" s="136"/>
      <c r="I5" s="133"/>
    </row>
    <row r="6" spans="1:9" ht="19.5" customHeight="1">
      <c r="A6" s="106" t="s">
        <v>6</v>
      </c>
      <c r="B6" s="273" t="str">
        <f>Orçamento!B6</f>
        <v>06 MESES</v>
      </c>
      <c r="C6" s="273"/>
      <c r="D6" s="37"/>
      <c r="E6" s="37"/>
      <c r="F6" s="39"/>
      <c r="G6" s="40"/>
      <c r="H6" s="40"/>
      <c r="I6" s="134"/>
    </row>
    <row r="7" spans="1:9" ht="19.5" customHeight="1">
      <c r="A7" s="106" t="s">
        <v>50</v>
      </c>
      <c r="B7" s="37"/>
      <c r="C7" s="37"/>
      <c r="D7" s="37"/>
      <c r="E7" s="37"/>
      <c r="F7" s="39"/>
      <c r="G7" s="40"/>
      <c r="H7" s="40"/>
      <c r="I7" s="134"/>
    </row>
    <row r="8" spans="1:9" ht="19.5" customHeight="1" thickBot="1">
      <c r="A8" s="107"/>
      <c r="B8" s="108" t="s">
        <v>58</v>
      </c>
      <c r="C8" s="108"/>
      <c r="D8" s="108"/>
      <c r="E8" s="108"/>
      <c r="F8" s="109"/>
      <c r="G8" s="110"/>
      <c r="H8" s="110"/>
      <c r="I8" s="135"/>
    </row>
    <row r="9" ht="13.5" thickBot="1"/>
    <row r="10" spans="1:9" ht="13.5" thickBot="1">
      <c r="A10" s="52" t="s">
        <v>0</v>
      </c>
      <c r="B10" s="53" t="s">
        <v>23</v>
      </c>
      <c r="C10" s="54"/>
      <c r="D10" s="54"/>
      <c r="E10" s="54"/>
      <c r="F10" s="54"/>
      <c r="G10" s="54"/>
      <c r="H10" s="54"/>
      <c r="I10" s="55"/>
    </row>
    <row r="11" spans="1:9" ht="15.75" thickBot="1">
      <c r="A11" s="56">
        <v>1</v>
      </c>
      <c r="B11" s="57" t="s">
        <v>24</v>
      </c>
      <c r="C11" s="58"/>
      <c r="D11" s="58"/>
      <c r="E11" s="58"/>
      <c r="F11" s="58"/>
      <c r="G11" s="58"/>
      <c r="H11" s="59"/>
      <c r="I11" s="128">
        <v>0.03004</v>
      </c>
    </row>
    <row r="12" spans="1:9" ht="15.75" thickBot="1">
      <c r="A12" s="56">
        <v>2</v>
      </c>
      <c r="B12" s="57" t="s">
        <v>25</v>
      </c>
      <c r="C12" s="58"/>
      <c r="D12" s="58"/>
      <c r="E12" s="58"/>
      <c r="F12" s="58"/>
      <c r="G12" s="58"/>
      <c r="H12" s="58"/>
      <c r="I12" s="128">
        <v>0.00804</v>
      </c>
    </row>
    <row r="13" spans="1:9" ht="13.5" thickBot="1">
      <c r="A13" s="61">
        <v>3</v>
      </c>
      <c r="B13" s="57" t="s">
        <v>26</v>
      </c>
      <c r="C13" s="58"/>
      <c r="D13" s="58"/>
      <c r="E13" s="58"/>
      <c r="F13" s="58"/>
      <c r="G13" s="58"/>
      <c r="H13" s="59"/>
      <c r="I13" s="129">
        <v>0.0096</v>
      </c>
    </row>
    <row r="14" spans="1:9" ht="15.75" thickBot="1">
      <c r="A14" s="56">
        <v>4</v>
      </c>
      <c r="B14" s="57" t="s">
        <v>27</v>
      </c>
      <c r="C14" s="58"/>
      <c r="D14" s="58"/>
      <c r="E14" s="58"/>
      <c r="F14" s="58"/>
      <c r="G14" s="58"/>
      <c r="H14" s="59"/>
      <c r="I14" s="128">
        <v>0.0059004</v>
      </c>
    </row>
    <row r="15" spans="1:9" ht="15">
      <c r="A15" s="56">
        <v>5</v>
      </c>
      <c r="B15" s="57" t="s">
        <v>28</v>
      </c>
      <c r="C15" s="58"/>
      <c r="D15" s="58"/>
      <c r="E15" s="58"/>
      <c r="F15" s="58"/>
      <c r="G15" s="58"/>
      <c r="H15" s="59"/>
      <c r="I15" s="62">
        <v>0.0616</v>
      </c>
    </row>
    <row r="16" spans="1:9" ht="15.75" thickBot="1">
      <c r="A16" s="63">
        <v>6</v>
      </c>
      <c r="B16" s="64" t="s">
        <v>29</v>
      </c>
      <c r="C16" s="65"/>
      <c r="D16" s="65"/>
      <c r="E16" s="65"/>
      <c r="F16" s="65"/>
      <c r="G16" s="65"/>
      <c r="H16" s="66"/>
      <c r="I16" s="67">
        <f>I23</f>
        <v>0.1315</v>
      </c>
    </row>
    <row r="17" spans="1:9" ht="12.75">
      <c r="A17" s="68"/>
      <c r="B17" s="58"/>
      <c r="C17" s="58"/>
      <c r="D17" s="58"/>
      <c r="E17" s="58"/>
      <c r="F17" s="58"/>
      <c r="G17" s="58"/>
      <c r="H17" s="58"/>
      <c r="I17" s="69"/>
    </row>
    <row r="18" spans="1:9" ht="13.5" thickBot="1">
      <c r="A18" s="70" t="s">
        <v>0</v>
      </c>
      <c r="B18" s="71" t="s">
        <v>30</v>
      </c>
      <c r="C18" s="58"/>
      <c r="D18" s="58"/>
      <c r="E18" s="58"/>
      <c r="F18" s="58"/>
      <c r="G18" s="58"/>
      <c r="H18" s="58"/>
      <c r="I18" s="69"/>
    </row>
    <row r="19" spans="1:9" ht="12.75">
      <c r="A19" s="72" t="s">
        <v>31</v>
      </c>
      <c r="B19" s="73" t="s">
        <v>32</v>
      </c>
      <c r="C19" s="74"/>
      <c r="D19" s="74"/>
      <c r="E19" s="74"/>
      <c r="F19" s="74"/>
      <c r="G19" s="74"/>
      <c r="H19" s="74"/>
      <c r="I19" s="75">
        <v>0.05</v>
      </c>
    </row>
    <row r="20" spans="1:9" ht="15">
      <c r="A20" s="56" t="s">
        <v>33</v>
      </c>
      <c r="B20" s="57" t="s">
        <v>34</v>
      </c>
      <c r="C20" s="58"/>
      <c r="D20" s="58"/>
      <c r="E20" s="58"/>
      <c r="F20" s="58"/>
      <c r="G20" s="58"/>
      <c r="H20" s="58"/>
      <c r="I20" s="60">
        <v>0.0065</v>
      </c>
    </row>
    <row r="21" spans="1:9" ht="15">
      <c r="A21" s="56" t="s">
        <v>35</v>
      </c>
      <c r="B21" s="76" t="s">
        <v>36</v>
      </c>
      <c r="C21" s="58"/>
      <c r="D21" s="58"/>
      <c r="E21" s="58"/>
      <c r="F21" s="58"/>
      <c r="G21" s="58"/>
      <c r="H21" s="58"/>
      <c r="I21" s="60">
        <v>0.03</v>
      </c>
    </row>
    <row r="22" spans="1:9" ht="15.75" thickBot="1">
      <c r="A22" s="63" t="s">
        <v>37</v>
      </c>
      <c r="B22" s="77" t="s">
        <v>38</v>
      </c>
      <c r="C22" s="65"/>
      <c r="D22" s="65"/>
      <c r="E22" s="65"/>
      <c r="F22" s="65"/>
      <c r="G22" s="65"/>
      <c r="H22" s="65"/>
      <c r="I22" s="78">
        <v>0.045</v>
      </c>
    </row>
    <row r="23" spans="1:13" ht="16.5" thickBot="1">
      <c r="A23" s="57"/>
      <c r="B23" s="58"/>
      <c r="C23" s="58"/>
      <c r="D23" s="58"/>
      <c r="E23" s="58"/>
      <c r="F23" s="74" t="s">
        <v>39</v>
      </c>
      <c r="G23" s="74"/>
      <c r="H23" s="79"/>
      <c r="I23" s="172">
        <f>SUM(I19:I22)</f>
        <v>0.1315</v>
      </c>
      <c r="M23" s="80"/>
    </row>
    <row r="24" spans="1:13" ht="16.5" thickBot="1">
      <c r="A24" s="81" t="s">
        <v>40</v>
      </c>
      <c r="B24" s="82"/>
      <c r="C24" s="82"/>
      <c r="D24" s="82"/>
      <c r="E24" s="82"/>
      <c r="F24" s="82"/>
      <c r="G24" s="82"/>
      <c r="H24" s="82"/>
      <c r="I24" s="83"/>
      <c r="M24" s="84"/>
    </row>
    <row r="25" spans="1:13" ht="41.25" customHeight="1" thickBot="1">
      <c r="A25" s="85"/>
      <c r="B25" s="86"/>
      <c r="C25" s="86"/>
      <c r="D25" s="86"/>
      <c r="E25" s="86"/>
      <c r="F25" s="86"/>
      <c r="G25" s="112" t="s">
        <v>47</v>
      </c>
      <c r="H25" s="87"/>
      <c r="I25" s="173">
        <f>(((1+I11+I12+I13)*(1+I14)*(1+I15))/(1-I16))-1</f>
        <v>0.28817456960971266</v>
      </c>
      <c r="M25" s="88"/>
    </row>
    <row r="26" spans="2:13" ht="15">
      <c r="B26" s="89"/>
      <c r="C26" s="89"/>
      <c r="D26" s="89"/>
      <c r="E26" s="89"/>
      <c r="F26" s="89"/>
      <c r="G26" s="89"/>
      <c r="H26" s="89"/>
      <c r="I26" s="89"/>
      <c r="M26" s="88"/>
    </row>
    <row r="27" spans="1:13" ht="15.75">
      <c r="A27" s="90" t="s">
        <v>41</v>
      </c>
      <c r="M27" s="84"/>
    </row>
    <row r="28" spans="1:9" ht="12.75">
      <c r="A28" s="276" t="s">
        <v>42</v>
      </c>
      <c r="B28" s="276"/>
      <c r="C28" s="276"/>
      <c r="D28" s="276"/>
      <c r="E28" s="276"/>
      <c r="F28" s="276"/>
      <c r="G28" s="276"/>
      <c r="H28" s="276"/>
      <c r="I28" s="276"/>
    </row>
    <row r="29" spans="1:9" ht="12.75">
      <c r="A29" s="276" t="s">
        <v>43</v>
      </c>
      <c r="B29" s="276"/>
      <c r="C29" s="276"/>
      <c r="D29" s="276"/>
      <c r="E29" s="276"/>
      <c r="F29" s="276"/>
      <c r="G29" s="276"/>
      <c r="H29" s="276"/>
      <c r="I29" s="276"/>
    </row>
    <row r="30" spans="1:9" ht="12.75">
      <c r="A30" s="276" t="s">
        <v>44</v>
      </c>
      <c r="B30" s="276"/>
      <c r="C30" s="276"/>
      <c r="D30" s="276"/>
      <c r="E30" s="276"/>
      <c r="F30" s="276"/>
      <c r="G30" s="276"/>
      <c r="H30" s="276"/>
      <c r="I30" s="276"/>
    </row>
    <row r="31" spans="1:9" ht="12.75" customHeight="1">
      <c r="A31" s="274" t="s">
        <v>45</v>
      </c>
      <c r="B31" s="274"/>
      <c r="C31" s="274"/>
      <c r="D31" s="274"/>
      <c r="E31" s="274"/>
      <c r="F31" s="274"/>
      <c r="G31" s="274"/>
      <c r="H31" s="274"/>
      <c r="I31" s="274"/>
    </row>
    <row r="32" spans="1:9" ht="23.25" customHeight="1">
      <c r="A32" s="274" t="s">
        <v>46</v>
      </c>
      <c r="B32" s="274"/>
      <c r="C32" s="274"/>
      <c r="D32" s="274"/>
      <c r="E32" s="274"/>
      <c r="F32" s="274"/>
      <c r="G32" s="274"/>
      <c r="H32" s="274"/>
      <c r="I32" s="274"/>
    </row>
    <row r="33" spans="2:9" ht="12.75" customHeight="1">
      <c r="B33" s="91"/>
      <c r="C33" s="91"/>
      <c r="D33" s="91"/>
      <c r="E33" s="91"/>
      <c r="F33" s="91"/>
      <c r="G33" s="91"/>
      <c r="H33" s="91"/>
      <c r="I33" s="91"/>
    </row>
    <row r="34" spans="1:9" ht="12.75">
      <c r="A34" s="91"/>
      <c r="B34" s="91"/>
      <c r="C34" s="91"/>
      <c r="D34" s="91"/>
      <c r="E34" s="91"/>
      <c r="F34" s="91"/>
      <c r="G34" s="91"/>
      <c r="H34" s="91"/>
      <c r="I34" s="91"/>
    </row>
    <row r="35" spans="2:9" ht="12.75">
      <c r="B35" s="91"/>
      <c r="C35" s="91"/>
      <c r="D35" s="91"/>
      <c r="E35" s="91"/>
      <c r="F35" s="91"/>
      <c r="G35" s="91"/>
      <c r="H35" s="91"/>
      <c r="I35" s="91"/>
    </row>
    <row r="36" spans="2:9" ht="12.75">
      <c r="B36" s="91"/>
      <c r="C36" s="91"/>
      <c r="D36" s="91"/>
      <c r="E36" s="91"/>
      <c r="F36" s="91"/>
      <c r="G36" s="91"/>
      <c r="H36" s="91"/>
      <c r="I36" s="91"/>
    </row>
    <row r="37" spans="2:9" ht="12.75">
      <c r="B37" s="91"/>
      <c r="C37" s="91"/>
      <c r="D37" s="91"/>
      <c r="E37" s="91"/>
      <c r="F37" s="91"/>
      <c r="G37" s="91"/>
      <c r="H37" s="91"/>
      <c r="I37" s="91"/>
    </row>
    <row r="38" spans="2:9" ht="12.75">
      <c r="B38" s="91"/>
      <c r="C38" s="91"/>
      <c r="D38" s="91"/>
      <c r="E38" s="91"/>
      <c r="F38" s="91"/>
      <c r="G38" s="91"/>
      <c r="H38" s="91"/>
      <c r="I38" s="91"/>
    </row>
    <row r="39" spans="2:9" ht="12.75">
      <c r="B39" s="91"/>
      <c r="C39" s="91"/>
      <c r="D39" s="91"/>
      <c r="E39" s="91"/>
      <c r="F39" s="91"/>
      <c r="G39" s="91"/>
      <c r="H39" s="91"/>
      <c r="I39" s="91"/>
    </row>
    <row r="40" spans="2:9" ht="12.75">
      <c r="B40" s="91"/>
      <c r="C40" s="91"/>
      <c r="D40" s="91"/>
      <c r="E40" s="91"/>
      <c r="F40" s="91"/>
      <c r="G40" s="91"/>
      <c r="H40" s="91"/>
      <c r="I40" s="91"/>
    </row>
    <row r="41" spans="2:9" ht="12.75">
      <c r="B41" s="91"/>
      <c r="C41" s="91"/>
      <c r="D41" s="91"/>
      <c r="E41" s="91"/>
      <c r="F41" s="91"/>
      <c r="G41" s="91"/>
      <c r="H41" s="91"/>
      <c r="I41" s="91"/>
    </row>
    <row r="42" spans="1:9" ht="12.75">
      <c r="A42" s="58"/>
      <c r="B42" s="58"/>
      <c r="C42" s="58"/>
      <c r="D42" s="92"/>
      <c r="E42" s="92"/>
      <c r="F42" s="92"/>
      <c r="G42" s="92"/>
      <c r="H42" s="58"/>
      <c r="I42" s="58"/>
    </row>
    <row r="43" spans="1:9" ht="12.75">
      <c r="A43" s="93"/>
      <c r="B43" s="93"/>
      <c r="C43" s="93"/>
      <c r="D43" s="275" t="s">
        <v>51</v>
      </c>
      <c r="E43" s="275"/>
      <c r="F43" s="275"/>
      <c r="G43" s="275"/>
      <c r="H43" s="93"/>
      <c r="I43" s="93"/>
    </row>
    <row r="44" spans="1:9" ht="12.75">
      <c r="A44" s="94"/>
      <c r="B44" s="94"/>
      <c r="C44" s="94"/>
      <c r="D44" s="275" t="s">
        <v>52</v>
      </c>
      <c r="E44" s="275"/>
      <c r="F44" s="275"/>
      <c r="G44" s="275"/>
      <c r="H44" s="94"/>
      <c r="I44" s="94"/>
    </row>
    <row r="45" spans="1:9" ht="12.75">
      <c r="A45" s="95"/>
      <c r="B45" s="95"/>
      <c r="C45" s="95"/>
      <c r="D45" s="95"/>
      <c r="E45" s="95"/>
      <c r="F45" s="95"/>
      <c r="G45" s="95"/>
      <c r="H45" s="95"/>
      <c r="I45" s="95"/>
    </row>
    <row r="46" spans="1:9" ht="12.75">
      <c r="A46" s="95"/>
      <c r="B46" s="95"/>
      <c r="C46" s="95"/>
      <c r="D46" s="95"/>
      <c r="E46" s="95"/>
      <c r="F46" s="95"/>
      <c r="G46" s="95"/>
      <c r="H46" s="95"/>
      <c r="I46" s="95"/>
    </row>
    <row r="47" spans="5:9" ht="12.75">
      <c r="E47" s="96"/>
      <c r="F47" s="96"/>
      <c r="G47" s="96"/>
      <c r="H47" s="96"/>
      <c r="I47" s="96"/>
    </row>
    <row r="48" spans="1:9" ht="12.75">
      <c r="A48" s="93"/>
      <c r="B48" s="93"/>
      <c r="C48" s="93"/>
      <c r="D48" s="93"/>
      <c r="E48" s="93"/>
      <c r="F48" s="93"/>
      <c r="G48" s="93"/>
      <c r="H48" s="93"/>
      <c r="I48" s="93"/>
    </row>
  </sheetData>
  <sheetProtection/>
  <mergeCells count="13">
    <mergeCell ref="D43:G43"/>
    <mergeCell ref="D44:G44"/>
    <mergeCell ref="A28:I28"/>
    <mergeCell ref="A29:I29"/>
    <mergeCell ref="A30:I30"/>
    <mergeCell ref="A31:I31"/>
    <mergeCell ref="A3:I3"/>
    <mergeCell ref="A4:I4"/>
    <mergeCell ref="B6:C6"/>
    <mergeCell ref="A1:I1"/>
    <mergeCell ref="B5:C5"/>
    <mergeCell ref="A32:I32"/>
    <mergeCell ref="A2:I2"/>
  </mergeCells>
  <printOptions/>
  <pageMargins left="0.5118110236220472" right="0.5118110236220472" top="1.8897637795275593" bottom="0.7874015748031497" header="0.31496062992125984" footer="0.31496062992125984"/>
  <pageSetup fitToHeight="1" fitToWidth="1" orientation="portrait" paperSize="9" scale="82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60" zoomScalePageLayoutView="0" workbookViewId="0" topLeftCell="A1">
      <selection activeCell="I13" sqref="I13"/>
    </sheetView>
  </sheetViews>
  <sheetFormatPr defaultColWidth="9.140625" defaultRowHeight="12.75"/>
  <cols>
    <col min="2" max="2" width="47.8515625" style="0" bestFit="1" customWidth="1"/>
    <col min="3" max="3" width="15.8515625" style="0" customWidth="1"/>
    <col min="4" max="4" width="20.140625" style="0" customWidth="1"/>
  </cols>
  <sheetData>
    <row r="1" spans="1:5" ht="28.5" customHeight="1">
      <c r="A1" s="270" t="s">
        <v>89</v>
      </c>
      <c r="B1" s="271"/>
      <c r="C1" s="271"/>
      <c r="D1" s="272"/>
      <c r="E1" s="101"/>
    </row>
    <row r="2" spans="1:5" ht="15" customHeight="1">
      <c r="A2" s="277" t="s">
        <v>87</v>
      </c>
      <c r="B2" s="278"/>
      <c r="C2" s="278"/>
      <c r="D2" s="279"/>
      <c r="E2" s="18"/>
    </row>
    <row r="3" spans="1:5" ht="15">
      <c r="A3" s="103" t="s">
        <v>135</v>
      </c>
      <c r="B3" s="229"/>
      <c r="C3" s="37"/>
      <c r="D3" s="232"/>
      <c r="E3" s="23"/>
    </row>
    <row r="4" spans="1:5" ht="15">
      <c r="A4" s="103" t="s">
        <v>122</v>
      </c>
      <c r="B4" s="23"/>
      <c r="C4" s="37"/>
      <c r="D4" s="232"/>
      <c r="E4" s="23"/>
    </row>
    <row r="5" spans="1:5" ht="15">
      <c r="A5" s="105" t="s">
        <v>5</v>
      </c>
      <c r="B5" s="26">
        <f>Orçamento!I64</f>
        <v>327752.385</v>
      </c>
      <c r="C5" s="26"/>
      <c r="D5" s="232"/>
      <c r="E5" s="28"/>
    </row>
    <row r="6" spans="1:5" ht="15">
      <c r="A6" s="106" t="s">
        <v>88</v>
      </c>
      <c r="B6" s="187" t="s">
        <v>86</v>
      </c>
      <c r="C6" s="37"/>
      <c r="D6" s="232"/>
      <c r="E6" s="37"/>
    </row>
    <row r="7" spans="1:5" ht="15">
      <c r="A7" s="106" t="s">
        <v>50</v>
      </c>
      <c r="B7" s="37"/>
      <c r="C7" s="37"/>
      <c r="D7" s="232"/>
      <c r="E7" s="37"/>
    </row>
    <row r="8" spans="1:5" ht="15.75" thickBot="1">
      <c r="A8" s="230" t="s">
        <v>48</v>
      </c>
      <c r="B8" s="231">
        <f>BDI!I25</f>
        <v>0.28817456960971266</v>
      </c>
      <c r="C8" s="108"/>
      <c r="D8" s="233"/>
      <c r="E8" s="187"/>
    </row>
    <row r="9" spans="1:10" ht="15.75" thickBot="1">
      <c r="A9" s="228"/>
      <c r="B9" s="228"/>
      <c r="C9" s="228"/>
      <c r="D9" s="228"/>
      <c r="E9" s="227"/>
      <c r="F9" s="227"/>
      <c r="G9" s="227"/>
      <c r="H9" s="227"/>
      <c r="I9" s="227"/>
      <c r="J9" s="227"/>
    </row>
    <row r="10" spans="1:4" ht="16.5" thickBot="1">
      <c r="A10" s="283" t="s">
        <v>136</v>
      </c>
      <c r="B10" s="284"/>
      <c r="C10" s="284"/>
      <c r="D10" s="285"/>
    </row>
    <row r="11" spans="1:4" ht="15.75">
      <c r="A11" s="194"/>
      <c r="B11" s="286" t="s">
        <v>137</v>
      </c>
      <c r="C11" s="195" t="s">
        <v>138</v>
      </c>
      <c r="D11" s="196" t="s">
        <v>139</v>
      </c>
    </row>
    <row r="12" spans="1:4" ht="16.5" thickBot="1">
      <c r="A12" s="197"/>
      <c r="B12" s="287"/>
      <c r="C12" s="198" t="s">
        <v>140</v>
      </c>
      <c r="D12" s="199" t="s">
        <v>140</v>
      </c>
    </row>
    <row r="13" spans="1:4" ht="16.5" thickBot="1">
      <c r="A13" s="280" t="s">
        <v>141</v>
      </c>
      <c r="B13" s="281"/>
      <c r="C13" s="281"/>
      <c r="D13" s="282"/>
    </row>
    <row r="14" spans="1:4" ht="15.75">
      <c r="A14" s="200" t="s">
        <v>142</v>
      </c>
      <c r="B14" s="201" t="s">
        <v>143</v>
      </c>
      <c r="C14" s="202"/>
      <c r="D14" s="203"/>
    </row>
    <row r="15" spans="1:4" ht="15.75">
      <c r="A15" s="204" t="s">
        <v>144</v>
      </c>
      <c r="B15" s="205" t="s">
        <v>145</v>
      </c>
      <c r="C15" s="206">
        <v>0.2</v>
      </c>
      <c r="D15" s="207">
        <v>0.2</v>
      </c>
    </row>
    <row r="16" spans="1:4" ht="15.75">
      <c r="A16" s="204" t="s">
        <v>146</v>
      </c>
      <c r="B16" s="205" t="s">
        <v>147</v>
      </c>
      <c r="C16" s="206">
        <v>0.08</v>
      </c>
      <c r="D16" s="207">
        <v>0.08</v>
      </c>
    </row>
    <row r="17" spans="1:4" ht="15.75">
      <c r="A17" s="204" t="s">
        <v>148</v>
      </c>
      <c r="B17" s="205" t="s">
        <v>149</v>
      </c>
      <c r="C17" s="206">
        <v>0.025</v>
      </c>
      <c r="D17" s="207">
        <v>0.025</v>
      </c>
    </row>
    <row r="18" spans="1:4" ht="15.75">
      <c r="A18" s="204" t="s">
        <v>150</v>
      </c>
      <c r="B18" s="205" t="s">
        <v>151</v>
      </c>
      <c r="C18" s="206">
        <v>0.015</v>
      </c>
      <c r="D18" s="207">
        <v>0.015</v>
      </c>
    </row>
    <row r="19" spans="1:4" ht="15.75">
      <c r="A19" s="204" t="s">
        <v>152</v>
      </c>
      <c r="B19" s="205" t="s">
        <v>153</v>
      </c>
      <c r="C19" s="206">
        <v>0.01</v>
      </c>
      <c r="D19" s="207">
        <v>0.01</v>
      </c>
    </row>
    <row r="20" spans="1:4" ht="15.75">
      <c r="A20" s="204" t="s">
        <v>154</v>
      </c>
      <c r="B20" s="205" t="s">
        <v>155</v>
      </c>
      <c r="C20" s="206">
        <v>0.006</v>
      </c>
      <c r="D20" s="207">
        <v>0.006</v>
      </c>
    </row>
    <row r="21" spans="1:4" ht="15.75">
      <c r="A21" s="204" t="s">
        <v>156</v>
      </c>
      <c r="B21" s="205" t="s">
        <v>157</v>
      </c>
      <c r="C21" s="206">
        <v>0.002</v>
      </c>
      <c r="D21" s="207">
        <v>0.002</v>
      </c>
    </row>
    <row r="22" spans="1:4" ht="15.75">
      <c r="A22" s="204" t="s">
        <v>158</v>
      </c>
      <c r="B22" s="205" t="s">
        <v>159</v>
      </c>
      <c r="C22" s="206">
        <v>0.03</v>
      </c>
      <c r="D22" s="207">
        <v>0.03</v>
      </c>
    </row>
    <row r="23" spans="1:4" ht="15.75">
      <c r="A23" s="208" t="s">
        <v>160</v>
      </c>
      <c r="B23" s="209" t="s">
        <v>161</v>
      </c>
      <c r="C23" s="210">
        <v>0.01</v>
      </c>
      <c r="D23" s="211">
        <v>0.01</v>
      </c>
    </row>
    <row r="24" spans="1:4" ht="16.5" thickBot="1">
      <c r="A24" s="212" t="s">
        <v>162</v>
      </c>
      <c r="B24" s="213" t="s">
        <v>163</v>
      </c>
      <c r="C24" s="214">
        <f>SUM(C15:C23)</f>
        <v>0.3780000000000001</v>
      </c>
      <c r="D24" s="215">
        <f>SUM(D15:D23)</f>
        <v>0.3780000000000001</v>
      </c>
    </row>
    <row r="25" spans="1:4" ht="16.5" thickBot="1">
      <c r="A25" s="280" t="s">
        <v>164</v>
      </c>
      <c r="B25" s="281"/>
      <c r="C25" s="281"/>
      <c r="D25" s="282"/>
    </row>
    <row r="26" spans="1:4" ht="15.75">
      <c r="A26" s="216" t="s">
        <v>165</v>
      </c>
      <c r="B26" s="217" t="s">
        <v>166</v>
      </c>
      <c r="C26" s="206"/>
      <c r="D26" s="207"/>
    </row>
    <row r="27" spans="1:4" ht="15.75">
      <c r="A27" s="204" t="s">
        <v>167</v>
      </c>
      <c r="B27" s="205" t="s">
        <v>168</v>
      </c>
      <c r="C27" s="206">
        <f>18.14%+4.16%</f>
        <v>0.223</v>
      </c>
      <c r="D27" s="207">
        <v>0</v>
      </c>
    </row>
    <row r="28" spans="1:4" ht="15.75">
      <c r="A28" s="204" t="s">
        <v>169</v>
      </c>
      <c r="B28" s="205" t="s">
        <v>170</v>
      </c>
      <c r="C28" s="206">
        <v>0.0092</v>
      </c>
      <c r="D28" s="207">
        <v>0.0069</v>
      </c>
    </row>
    <row r="29" spans="1:4" ht="15.75">
      <c r="A29" s="204" t="s">
        <v>171</v>
      </c>
      <c r="B29" s="205" t="s">
        <v>172</v>
      </c>
      <c r="C29" s="206">
        <v>0.0008</v>
      </c>
      <c r="D29" s="207">
        <v>0.0006</v>
      </c>
    </row>
    <row r="30" spans="1:4" ht="15.75">
      <c r="A30" s="204" t="s">
        <v>173</v>
      </c>
      <c r="B30" s="205" t="s">
        <v>174</v>
      </c>
      <c r="C30" s="206">
        <v>0.1105</v>
      </c>
      <c r="D30" s="207">
        <v>0.0833</v>
      </c>
    </row>
    <row r="31" spans="1:4" ht="15.75">
      <c r="A31" s="204" t="s">
        <v>175</v>
      </c>
      <c r="B31" s="205" t="s">
        <v>176</v>
      </c>
      <c r="C31" s="206">
        <f>2.79%+0.74%</f>
        <v>0.0353</v>
      </c>
      <c r="D31" s="207">
        <f>0.56%+0</f>
        <v>0.005600000000000001</v>
      </c>
    </row>
    <row r="32" spans="1:4" ht="15.75">
      <c r="A32" s="204" t="s">
        <v>177</v>
      </c>
      <c r="B32" s="218" t="s">
        <v>178</v>
      </c>
      <c r="C32" s="206">
        <v>0.0012</v>
      </c>
      <c r="D32" s="207">
        <v>0.0009</v>
      </c>
    </row>
    <row r="33" spans="1:4" ht="15.75">
      <c r="A33" s="204" t="s">
        <v>179</v>
      </c>
      <c r="B33" s="218" t="s">
        <v>180</v>
      </c>
      <c r="C33" s="206">
        <v>0.1009</v>
      </c>
      <c r="D33" s="207">
        <v>0.0761</v>
      </c>
    </row>
    <row r="34" spans="1:4" ht="15.75">
      <c r="A34" s="204" t="s">
        <v>181</v>
      </c>
      <c r="B34" s="205" t="s">
        <v>182</v>
      </c>
      <c r="C34" s="206">
        <v>0.0003</v>
      </c>
      <c r="D34" s="207">
        <v>0.0002</v>
      </c>
    </row>
    <row r="35" spans="1:4" ht="16.5" thickBot="1">
      <c r="A35" s="212" t="s">
        <v>183</v>
      </c>
      <c r="B35" s="213" t="s">
        <v>163</v>
      </c>
      <c r="C35" s="214">
        <f>SUM(C26:C34)</f>
        <v>0.4812</v>
      </c>
      <c r="D35" s="215">
        <f>SUM(D26:D34)</f>
        <v>0.1736</v>
      </c>
    </row>
    <row r="36" spans="1:4" ht="16.5" thickBot="1">
      <c r="A36" s="280" t="s">
        <v>184</v>
      </c>
      <c r="B36" s="281"/>
      <c r="C36" s="281"/>
      <c r="D36" s="282"/>
    </row>
    <row r="37" spans="1:4" ht="15.75">
      <c r="A37" s="216" t="s">
        <v>185</v>
      </c>
      <c r="B37" s="217" t="s">
        <v>186</v>
      </c>
      <c r="C37" s="206"/>
      <c r="D37" s="207"/>
    </row>
    <row r="38" spans="1:4" ht="15.75">
      <c r="A38" s="204" t="s">
        <v>187</v>
      </c>
      <c r="B38" s="205" t="s">
        <v>188</v>
      </c>
      <c r="C38" s="206">
        <v>0.0501</v>
      </c>
      <c r="D38" s="207">
        <v>0.0378</v>
      </c>
    </row>
    <row r="39" spans="1:4" ht="15.75">
      <c r="A39" s="204" t="s">
        <v>189</v>
      </c>
      <c r="B39" s="205" t="s">
        <v>190</v>
      </c>
      <c r="C39" s="206">
        <v>0.0423</v>
      </c>
      <c r="D39" s="207">
        <v>0.0319</v>
      </c>
    </row>
    <row r="40" spans="1:4" ht="15.75">
      <c r="A40" s="204" t="s">
        <v>191</v>
      </c>
      <c r="B40" s="205" t="s">
        <v>192</v>
      </c>
      <c r="C40" s="206">
        <v>0.0628</v>
      </c>
      <c r="D40" s="207">
        <v>0.0474</v>
      </c>
    </row>
    <row r="41" spans="1:4" ht="15.75">
      <c r="A41" s="204" t="s">
        <v>193</v>
      </c>
      <c r="B41" s="205" t="s">
        <v>194</v>
      </c>
      <c r="C41" s="206">
        <v>0.0035</v>
      </c>
      <c r="D41" s="207">
        <v>0.0026</v>
      </c>
    </row>
    <row r="42" spans="1:4" ht="15.75">
      <c r="A42" s="204" t="s">
        <v>195</v>
      </c>
      <c r="B42" s="205" t="s">
        <v>196</v>
      </c>
      <c r="C42" s="206">
        <v>0.0053</v>
      </c>
      <c r="D42" s="207">
        <v>0.004</v>
      </c>
    </row>
    <row r="43" spans="1:4" ht="16.5" thickBot="1">
      <c r="A43" s="212" t="s">
        <v>197</v>
      </c>
      <c r="B43" s="213" t="s">
        <v>163</v>
      </c>
      <c r="C43" s="214">
        <f>SUM(C37:C42)</f>
        <v>0.164</v>
      </c>
      <c r="D43" s="215">
        <f>SUM(D37:D42)</f>
        <v>0.1237</v>
      </c>
    </row>
    <row r="44" spans="1:4" ht="16.5" thickBot="1">
      <c r="A44" s="280" t="s">
        <v>184</v>
      </c>
      <c r="B44" s="281"/>
      <c r="C44" s="281"/>
      <c r="D44" s="282"/>
    </row>
    <row r="45" spans="1:4" ht="15.75">
      <c r="A45" s="216" t="s">
        <v>198</v>
      </c>
      <c r="B45" s="217" t="s">
        <v>199</v>
      </c>
      <c r="C45" s="206"/>
      <c r="D45" s="207"/>
    </row>
    <row r="46" spans="1:4" ht="15.75">
      <c r="A46" s="204" t="s">
        <v>200</v>
      </c>
      <c r="B46" s="205" t="s">
        <v>201</v>
      </c>
      <c r="C46" s="206">
        <v>0.0808</v>
      </c>
      <c r="D46" s="207">
        <v>0.0292</v>
      </c>
    </row>
    <row r="47" spans="1:4" ht="15.75">
      <c r="A47" s="204" t="s">
        <v>202</v>
      </c>
      <c r="B47" s="205" t="s">
        <v>203</v>
      </c>
      <c r="C47" s="206">
        <v>0.0056</v>
      </c>
      <c r="D47" s="207">
        <v>0.0042</v>
      </c>
    </row>
    <row r="48" spans="1:4" ht="15.75">
      <c r="A48" s="219"/>
      <c r="B48" s="220"/>
      <c r="C48" s="221"/>
      <c r="D48" s="222"/>
    </row>
    <row r="49" spans="1:4" ht="16.5" thickBot="1">
      <c r="A49" s="212" t="s">
        <v>204</v>
      </c>
      <c r="B49" s="213" t="s">
        <v>163</v>
      </c>
      <c r="C49" s="214">
        <f>SUM(C45:C48)</f>
        <v>0.08639999999999999</v>
      </c>
      <c r="D49" s="215">
        <f>SUM(D45:D48)</f>
        <v>0.0334</v>
      </c>
    </row>
    <row r="50" ht="13.5" thickBot="1"/>
    <row r="51" spans="1:4" ht="16.5" thickBot="1">
      <c r="A51" s="223"/>
      <c r="B51" s="224" t="s">
        <v>205</v>
      </c>
      <c r="C51" s="225">
        <f>C24+C35+C43+C49</f>
        <v>1.1096000000000001</v>
      </c>
      <c r="D51" s="226">
        <f>D24+D35+D43+D49</f>
        <v>0.7087000000000001</v>
      </c>
    </row>
  </sheetData>
  <sheetProtection/>
  <mergeCells count="8">
    <mergeCell ref="A2:D2"/>
    <mergeCell ref="A1:D1"/>
    <mergeCell ref="A25:D25"/>
    <mergeCell ref="A36:D36"/>
    <mergeCell ref="A44:D44"/>
    <mergeCell ref="A10:D10"/>
    <mergeCell ref="B11:B12"/>
    <mergeCell ref="A13:D13"/>
  </mergeCells>
  <printOptions horizontalCentered="1"/>
  <pageMargins left="0.5118110236220472" right="0.5118110236220472" top="1.9291338582677167" bottom="0.7874015748031497" header="0.31496062992125984" footer="0.31496062992125984"/>
  <pageSetup horizontalDpi="600" verticalDpi="600" orientation="portrait" paperSize="9" scale="79" r:id="rId2"/>
  <headerFooter>
    <oddHeader>&amp;C&amp;G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view="pageBreakPreview" zoomScale="46" zoomScaleSheetLayoutView="46" zoomScalePageLayoutView="0" workbookViewId="0" topLeftCell="A1">
      <selection activeCell="N23" sqref="N23"/>
    </sheetView>
  </sheetViews>
  <sheetFormatPr defaultColWidth="9.140625" defaultRowHeight="12.75"/>
  <cols>
    <col min="1" max="1" width="10.8515625" style="7" customWidth="1"/>
    <col min="2" max="2" width="52.28125" style="0" bestFit="1" customWidth="1"/>
    <col min="3" max="3" width="19.421875" style="0" customWidth="1"/>
    <col min="4" max="4" width="16.7109375" style="0" customWidth="1"/>
    <col min="5" max="5" width="16.57421875" style="0" customWidth="1"/>
    <col min="6" max="9" width="17.140625" style="0" customWidth="1"/>
  </cols>
  <sheetData>
    <row r="1" spans="1:15" ht="15">
      <c r="A1" s="100" t="str">
        <f>Orçamento!A1</f>
        <v>OBRA: REFORMA E REVITALIZAÇÃO DA PRÇA DO RIO GRANDE NA ZONA RURAL DO MUNICÍPIO DE OURÉM - PARÁ</v>
      </c>
      <c r="B1" s="191"/>
      <c r="C1" s="102"/>
      <c r="D1" s="102"/>
      <c r="E1" s="102"/>
      <c r="F1" s="102"/>
      <c r="G1" s="102"/>
      <c r="H1" s="102"/>
      <c r="I1" s="102"/>
      <c r="J1" s="116"/>
      <c r="K1" s="26"/>
      <c r="L1" s="26"/>
      <c r="M1" s="97"/>
      <c r="N1" s="1"/>
      <c r="O1" s="1"/>
    </row>
    <row r="2" spans="1:15" ht="15">
      <c r="A2" s="103" t="str">
        <f>Orçamento!A2</f>
        <v>CONTRATANTE:  PREFEITURA MUNICIPAL DE OURÉM - PARÁ</v>
      </c>
      <c r="B2" s="23"/>
      <c r="C2" s="23"/>
      <c r="D2" s="23"/>
      <c r="E2" s="23"/>
      <c r="F2" s="23"/>
      <c r="G2" s="23"/>
      <c r="H2" s="23"/>
      <c r="I2" s="23"/>
      <c r="J2" s="117"/>
      <c r="K2" s="20"/>
      <c r="L2" s="20"/>
      <c r="M2" s="97"/>
      <c r="N2" s="1"/>
      <c r="O2" s="1"/>
    </row>
    <row r="3" spans="1:15" ht="19.5" customHeight="1">
      <c r="A3" s="103" t="str">
        <f>Orçamento!A3</f>
        <v>DATA: SEDOP FEVEREIRO DE 2023</v>
      </c>
      <c r="B3" s="23"/>
      <c r="C3" s="37"/>
      <c r="D3" s="37"/>
      <c r="E3" s="37"/>
      <c r="F3" s="37"/>
      <c r="G3" s="37"/>
      <c r="H3" s="37"/>
      <c r="I3" s="37"/>
      <c r="J3" s="118"/>
      <c r="K3" s="25"/>
      <c r="L3" s="25"/>
      <c r="M3" s="97"/>
      <c r="N3" s="1"/>
      <c r="O3" s="1"/>
    </row>
    <row r="4" spans="1:15" ht="19.5" customHeight="1">
      <c r="A4" s="103" t="str">
        <f>Orçamento!A4</f>
        <v>LOCAL: VILA DO RIO GRANDE, ZONA RURAL DE OURÉM - PA</v>
      </c>
      <c r="B4" s="23"/>
      <c r="C4" s="37"/>
      <c r="D4" s="37"/>
      <c r="E4" s="37"/>
      <c r="F4" s="37"/>
      <c r="G4" s="37"/>
      <c r="H4" s="37"/>
      <c r="I4" s="37"/>
      <c r="J4" s="118"/>
      <c r="K4" s="26"/>
      <c r="L4" s="26"/>
      <c r="M4" s="98"/>
      <c r="N4" s="1"/>
      <c r="O4" s="1"/>
    </row>
    <row r="5" spans="1:15" ht="19.5" customHeight="1">
      <c r="A5" s="105" t="s">
        <v>5</v>
      </c>
      <c r="B5" s="273">
        <f>Orçamento!B5</f>
        <v>327752.385</v>
      </c>
      <c r="C5" s="273"/>
      <c r="D5" s="189"/>
      <c r="E5" s="189"/>
      <c r="F5" s="37"/>
      <c r="G5" s="37"/>
      <c r="H5" s="37"/>
      <c r="I5" s="37"/>
      <c r="J5" s="119"/>
      <c r="K5" s="33"/>
      <c r="L5" s="33"/>
      <c r="M5" s="98"/>
      <c r="N5" s="1"/>
      <c r="O5" s="1"/>
    </row>
    <row r="6" spans="1:15" ht="19.5" customHeight="1">
      <c r="A6" s="106" t="s">
        <v>6</v>
      </c>
      <c r="B6" s="273" t="str">
        <f>Orçamento!B6</f>
        <v>06 MESES</v>
      </c>
      <c r="C6" s="273"/>
      <c r="D6" s="37"/>
      <c r="E6" s="37"/>
      <c r="F6" s="37"/>
      <c r="G6" s="37"/>
      <c r="H6" s="37"/>
      <c r="I6" s="37"/>
      <c r="J6" s="120"/>
      <c r="K6" s="40"/>
      <c r="L6" s="40"/>
      <c r="M6" s="99"/>
      <c r="N6" s="1"/>
      <c r="O6" s="1"/>
    </row>
    <row r="7" spans="1:15" ht="19.5" customHeight="1">
      <c r="A7" s="294" t="str">
        <f>Orçamento!A7</f>
        <v>ENG. RESP. .:PATRICK DA SILVA SIDRIM CREA/PA 1517032679</v>
      </c>
      <c r="B7" s="295"/>
      <c r="C7" s="295"/>
      <c r="D7" s="190"/>
      <c r="E7" s="190"/>
      <c r="F7" s="37"/>
      <c r="G7" s="37"/>
      <c r="H7" s="37"/>
      <c r="I7" s="37"/>
      <c r="J7" s="120"/>
      <c r="K7" s="40"/>
      <c r="L7" s="40"/>
      <c r="M7" s="99"/>
      <c r="N7" s="1"/>
      <c r="O7" s="1"/>
    </row>
    <row r="8" spans="1:15" ht="19.5" customHeight="1" thickBot="1">
      <c r="A8" s="107"/>
      <c r="B8" s="108"/>
      <c r="C8" s="108"/>
      <c r="D8" s="108"/>
      <c r="E8" s="108"/>
      <c r="F8" s="108"/>
      <c r="G8" s="108"/>
      <c r="H8" s="108"/>
      <c r="I8" s="108"/>
      <c r="J8" s="121"/>
      <c r="K8" s="40"/>
      <c r="L8" s="40"/>
      <c r="M8" s="99"/>
      <c r="N8" s="1"/>
      <c r="O8" s="1"/>
    </row>
    <row r="9" spans="1:15" ht="12.75">
      <c r="A9" s="288" t="s">
        <v>15</v>
      </c>
      <c r="B9" s="289"/>
      <c r="C9" s="289"/>
      <c r="D9" s="289"/>
      <c r="E9" s="289"/>
      <c r="F9" s="289"/>
      <c r="G9" s="289"/>
      <c r="H9" s="289"/>
      <c r="I9" s="289"/>
      <c r="J9" s="290"/>
      <c r="K9" s="1"/>
      <c r="L9" s="1"/>
      <c r="M9" s="1"/>
      <c r="N9" s="1"/>
      <c r="O9" s="1"/>
    </row>
    <row r="10" spans="1:15" ht="12.75">
      <c r="A10" s="291"/>
      <c r="B10" s="292"/>
      <c r="C10" s="292"/>
      <c r="D10" s="292"/>
      <c r="E10" s="292"/>
      <c r="F10" s="292"/>
      <c r="G10" s="292"/>
      <c r="H10" s="292"/>
      <c r="I10" s="292"/>
      <c r="J10" s="293"/>
      <c r="K10" s="1"/>
      <c r="L10" s="1"/>
      <c r="M10" s="1"/>
      <c r="N10" s="1"/>
      <c r="O10" s="1"/>
    </row>
    <row r="11" spans="1:15" ht="12.75">
      <c r="A11" s="186" t="s">
        <v>11</v>
      </c>
      <c r="B11" s="174" t="s">
        <v>12</v>
      </c>
      <c r="C11" s="174" t="s">
        <v>4</v>
      </c>
      <c r="D11" s="175" t="s">
        <v>13</v>
      </c>
      <c r="E11" s="175" t="s">
        <v>14</v>
      </c>
      <c r="F11" s="175" t="s">
        <v>53</v>
      </c>
      <c r="G11" s="175" t="s">
        <v>54</v>
      </c>
      <c r="H11" s="175" t="s">
        <v>59</v>
      </c>
      <c r="I11" s="175" t="s">
        <v>60</v>
      </c>
      <c r="J11" s="104"/>
      <c r="K11" s="1"/>
      <c r="L11" s="1"/>
      <c r="M11" s="1"/>
      <c r="N11" s="1"/>
      <c r="O11" s="1"/>
    </row>
    <row r="12" spans="1:15" ht="12.75">
      <c r="A12" s="122"/>
      <c r="B12" s="2"/>
      <c r="C12" s="2"/>
      <c r="D12" s="130">
        <v>1</v>
      </c>
      <c r="E12" s="130"/>
      <c r="F12" s="130"/>
      <c r="G12" s="130"/>
      <c r="H12" s="130"/>
      <c r="I12" s="130"/>
      <c r="J12" s="104"/>
      <c r="K12" s="1"/>
      <c r="L12" s="1"/>
      <c r="M12" s="1"/>
      <c r="N12" s="1"/>
      <c r="O12" s="1"/>
    </row>
    <row r="13" spans="1:15" ht="12.75">
      <c r="A13" s="123">
        <v>1</v>
      </c>
      <c r="B13" s="185" t="str">
        <f>Orçamento!D11</f>
        <v>SERVIÇOS PRELIMINARES</v>
      </c>
      <c r="C13" s="8">
        <f>Orçamento!I14</f>
        <v>26816.9522</v>
      </c>
      <c r="D13" s="132"/>
      <c r="E13" s="150"/>
      <c r="F13" s="150"/>
      <c r="G13" s="150"/>
      <c r="H13" s="150"/>
      <c r="I13" s="150"/>
      <c r="J13" s="104"/>
      <c r="K13" s="1"/>
      <c r="L13" s="1"/>
      <c r="M13" s="1"/>
      <c r="N13" s="1"/>
      <c r="O13" s="1"/>
    </row>
    <row r="14" spans="1:15" ht="12.75">
      <c r="A14" s="124"/>
      <c r="B14" s="5"/>
      <c r="C14" s="5"/>
      <c r="D14" s="131">
        <f>ROUND((C13*D12),2)</f>
        <v>26816.95</v>
      </c>
      <c r="E14" s="131"/>
      <c r="F14" s="131"/>
      <c r="G14" s="131"/>
      <c r="H14" s="131"/>
      <c r="I14" s="131"/>
      <c r="J14" s="104"/>
      <c r="K14" s="1"/>
      <c r="L14" s="1"/>
      <c r="M14" s="1"/>
      <c r="N14" s="1"/>
      <c r="O14" s="1"/>
    </row>
    <row r="15" spans="1:10" ht="12.75">
      <c r="A15" s="122"/>
      <c r="B15" s="2"/>
      <c r="C15" s="2"/>
      <c r="D15" s="130">
        <v>0.15</v>
      </c>
      <c r="E15" s="130">
        <v>0.15</v>
      </c>
      <c r="F15" s="130">
        <v>0.15</v>
      </c>
      <c r="G15" s="130">
        <v>0.15</v>
      </c>
      <c r="H15" s="130">
        <v>0.2</v>
      </c>
      <c r="I15" s="130">
        <v>0.2</v>
      </c>
      <c r="J15" s="152"/>
    </row>
    <row r="16" spans="1:10" ht="12.75">
      <c r="A16" s="123">
        <v>2</v>
      </c>
      <c r="B16" s="185" t="str">
        <f>Orçamento!D15</f>
        <v>ADMINISTRAÇÃO LOCAL</v>
      </c>
      <c r="C16" s="8">
        <f>Orçamento!I17</f>
        <v>27994.32</v>
      </c>
      <c r="D16" s="132"/>
      <c r="E16" s="132"/>
      <c r="F16" s="132"/>
      <c r="G16" s="132"/>
      <c r="H16" s="132"/>
      <c r="I16" s="132"/>
      <c r="J16" s="104"/>
    </row>
    <row r="17" spans="1:10" ht="12.75">
      <c r="A17" s="124"/>
      <c r="B17" s="5"/>
      <c r="C17" s="5"/>
      <c r="D17" s="131">
        <f>ROUND((C16*D15),2)</f>
        <v>4199.15</v>
      </c>
      <c r="E17" s="131">
        <f>ROUND((C16*E15),2)</f>
        <v>4199.15</v>
      </c>
      <c r="F17" s="131">
        <f>ROUND((C16*F15),2)</f>
        <v>4199.15</v>
      </c>
      <c r="G17" s="131">
        <f>ROUND((C16*G15),2)</f>
        <v>4199.15</v>
      </c>
      <c r="H17" s="131">
        <f>ROUND((C16*H15),2)</f>
        <v>5598.86</v>
      </c>
      <c r="I17" s="131">
        <f>ROUND((C16*I15),2)</f>
        <v>5598.86</v>
      </c>
      <c r="J17" s="104"/>
    </row>
    <row r="18" spans="1:10" ht="12.75">
      <c r="A18" s="122"/>
      <c r="B18" s="2"/>
      <c r="C18" s="2"/>
      <c r="D18" s="130">
        <v>0.7</v>
      </c>
      <c r="E18" s="130">
        <v>0.3</v>
      </c>
      <c r="F18" s="130"/>
      <c r="G18" s="130"/>
      <c r="H18" s="130"/>
      <c r="I18" s="130"/>
      <c r="J18" s="104"/>
    </row>
    <row r="19" spans="1:10" ht="12.75">
      <c r="A19" s="123">
        <v>3</v>
      </c>
      <c r="B19" s="185" t="str">
        <f>Orçamento!D18</f>
        <v>DEMOLIÇÕES E RETIRADAS</v>
      </c>
      <c r="C19" s="8">
        <f>Orçamento!I20</f>
        <v>25075.9698</v>
      </c>
      <c r="D19" s="132"/>
      <c r="E19" s="132"/>
      <c r="F19" s="150"/>
      <c r="G19" s="150"/>
      <c r="H19" s="150"/>
      <c r="I19" s="150"/>
      <c r="J19" s="104"/>
    </row>
    <row r="20" spans="1:10" ht="12.75">
      <c r="A20" s="124"/>
      <c r="B20" s="5"/>
      <c r="C20" s="5"/>
      <c r="D20" s="131">
        <f>ROUND((C19*D18),2)</f>
        <v>17553.18</v>
      </c>
      <c r="E20" s="131">
        <f>ROUND((C19*E18),2)</f>
        <v>7522.79</v>
      </c>
      <c r="F20" s="131"/>
      <c r="G20" s="131"/>
      <c r="H20" s="131"/>
      <c r="I20" s="131"/>
      <c r="J20" s="104"/>
    </row>
    <row r="21" spans="1:10" ht="12.75">
      <c r="A21" s="122"/>
      <c r="B21" s="2"/>
      <c r="C21" s="2"/>
      <c r="D21" s="130"/>
      <c r="E21" s="130"/>
      <c r="F21" s="130">
        <v>0.25</v>
      </c>
      <c r="G21" s="130">
        <v>0.25</v>
      </c>
      <c r="H21" s="130">
        <v>0.25</v>
      </c>
      <c r="I21" s="130">
        <v>0.25</v>
      </c>
      <c r="J21" s="104"/>
    </row>
    <row r="22" spans="1:10" ht="12.75">
      <c r="A22" s="123">
        <v>4</v>
      </c>
      <c r="B22" s="185" t="str">
        <f>Orçamento!D21</f>
        <v>PISO</v>
      </c>
      <c r="C22" s="8">
        <f>Orçamento!I23</f>
        <v>47555.543999999994</v>
      </c>
      <c r="D22" s="150"/>
      <c r="E22" s="150"/>
      <c r="F22" s="132"/>
      <c r="G22" s="132"/>
      <c r="H22" s="132"/>
      <c r="I22" s="132"/>
      <c r="J22" s="104"/>
    </row>
    <row r="23" spans="1:10" ht="12.75">
      <c r="A23" s="124"/>
      <c r="B23" s="5"/>
      <c r="C23" s="5"/>
      <c r="D23" s="131"/>
      <c r="E23" s="131"/>
      <c r="F23" s="131">
        <f>ROUND((C22*F21),2)</f>
        <v>11888.89</v>
      </c>
      <c r="G23" s="131">
        <f>ROUND((C22*G21),2)</f>
        <v>11888.89</v>
      </c>
      <c r="H23" s="131">
        <f>ROUND((C22*H21),2)</f>
        <v>11888.89</v>
      </c>
      <c r="I23" s="131">
        <f>ROUND((C22*I21),2)</f>
        <v>11888.89</v>
      </c>
      <c r="J23" s="104"/>
    </row>
    <row r="24" spans="1:10" ht="12.75">
      <c r="A24" s="122"/>
      <c r="B24" s="2"/>
      <c r="C24" s="2"/>
      <c r="D24" s="130"/>
      <c r="E24" s="130"/>
      <c r="F24" s="130"/>
      <c r="G24" s="130"/>
      <c r="H24" s="130">
        <v>0.3</v>
      </c>
      <c r="I24" s="130">
        <v>0.7</v>
      </c>
      <c r="J24" s="104"/>
    </row>
    <row r="25" spans="1:10" ht="12.75">
      <c r="A25" s="123">
        <v>5</v>
      </c>
      <c r="B25" s="185" t="str">
        <f>Orçamento!D24</f>
        <v>PINTURA</v>
      </c>
      <c r="C25" s="8">
        <f>Orçamento!I26</f>
        <v>19151.2048</v>
      </c>
      <c r="D25" s="150"/>
      <c r="E25" s="150"/>
      <c r="F25" s="150"/>
      <c r="G25" s="150"/>
      <c r="H25" s="132"/>
      <c r="I25" s="132"/>
      <c r="J25" s="104"/>
    </row>
    <row r="26" spans="1:10" ht="12.75">
      <c r="A26" s="124"/>
      <c r="B26" s="5"/>
      <c r="C26" s="5"/>
      <c r="D26" s="131"/>
      <c r="E26" s="131"/>
      <c r="F26" s="131"/>
      <c r="G26" s="131"/>
      <c r="H26" s="131">
        <f>ROUND((C25*H24),2)</f>
        <v>5745.36</v>
      </c>
      <c r="I26" s="131">
        <f>ROUND((C25*I24),2)</f>
        <v>13405.84</v>
      </c>
      <c r="J26" s="104"/>
    </row>
    <row r="27" spans="1:10" ht="12.75">
      <c r="A27" s="122"/>
      <c r="B27" s="2"/>
      <c r="C27" s="2"/>
      <c r="D27" s="130"/>
      <c r="E27" s="130"/>
      <c r="F27" s="130"/>
      <c r="G27" s="130"/>
      <c r="H27" s="130">
        <v>0.4</v>
      </c>
      <c r="I27" s="130">
        <v>0.6</v>
      </c>
      <c r="J27" s="104"/>
    </row>
    <row r="28" spans="1:10" ht="12.75">
      <c r="A28" s="123">
        <v>6</v>
      </c>
      <c r="B28" s="185" t="str">
        <f>Orçamento!D27</f>
        <v>INSTALAÇÕES ELÉTRICAS</v>
      </c>
      <c r="C28" s="8">
        <f>Orçamento!I31</f>
        <v>49102.579999999994</v>
      </c>
      <c r="D28" s="150"/>
      <c r="E28" s="150"/>
      <c r="F28" s="150"/>
      <c r="G28" s="150"/>
      <c r="H28" s="132"/>
      <c r="I28" s="132"/>
      <c r="J28" s="104"/>
    </row>
    <row r="29" spans="1:10" ht="12.75">
      <c r="A29" s="124"/>
      <c r="B29" s="5"/>
      <c r="C29" s="5"/>
      <c r="D29" s="131"/>
      <c r="E29" s="131"/>
      <c r="F29" s="131"/>
      <c r="G29" s="131"/>
      <c r="H29" s="131">
        <f>ROUND((C28*H27),2)</f>
        <v>19641.03</v>
      </c>
      <c r="I29" s="131">
        <f>ROUND((C28*I27),2)</f>
        <v>29461.55</v>
      </c>
      <c r="J29" s="104"/>
    </row>
    <row r="30" spans="1:10" ht="12.75">
      <c r="A30" s="122"/>
      <c r="B30" s="2"/>
      <c r="C30" s="2"/>
      <c r="D30" s="130"/>
      <c r="E30" s="130"/>
      <c r="F30" s="130"/>
      <c r="G30" s="130">
        <v>0.2</v>
      </c>
      <c r="H30" s="130">
        <v>0.3</v>
      </c>
      <c r="I30" s="130">
        <v>0.5</v>
      </c>
      <c r="J30" s="104"/>
    </row>
    <row r="31" spans="1:10" ht="12.75">
      <c r="A31" s="123">
        <v>7</v>
      </c>
      <c r="B31" s="185" t="str">
        <f>Orçamento!D32</f>
        <v>OUTROS</v>
      </c>
      <c r="C31" s="8">
        <f>Orçamento!I43</f>
        <v>118925.3584</v>
      </c>
      <c r="D31" s="150"/>
      <c r="E31" s="150"/>
      <c r="F31" s="150"/>
      <c r="G31" s="132"/>
      <c r="H31" s="132"/>
      <c r="I31" s="132"/>
      <c r="J31" s="104"/>
    </row>
    <row r="32" spans="1:10" ht="12.75">
      <c r="A32" s="124"/>
      <c r="B32" s="5"/>
      <c r="C32" s="5"/>
      <c r="D32" s="131"/>
      <c r="E32" s="131"/>
      <c r="F32" s="131"/>
      <c r="G32" s="131">
        <f>ROUND((C31*G30),2)</f>
        <v>23785.07</v>
      </c>
      <c r="H32" s="131">
        <f>ROUND((C31*H30),2)</f>
        <v>35677.61</v>
      </c>
      <c r="I32" s="131">
        <f>ROUND((C31*I30),2)</f>
        <v>59462.68</v>
      </c>
      <c r="J32" s="104"/>
    </row>
    <row r="33" spans="1:10" ht="12.75">
      <c r="A33" s="122"/>
      <c r="B33" s="2"/>
      <c r="C33" s="2"/>
      <c r="D33" s="130"/>
      <c r="E33" s="130"/>
      <c r="F33" s="130"/>
      <c r="G33" s="130">
        <v>0.2</v>
      </c>
      <c r="H33" s="130">
        <v>0.3</v>
      </c>
      <c r="I33" s="130">
        <v>0.5</v>
      </c>
      <c r="J33" s="104"/>
    </row>
    <row r="34" spans="1:10" ht="12.75">
      <c r="A34" s="123">
        <v>8</v>
      </c>
      <c r="B34" s="185" t="str">
        <f>Orçamento!D44</f>
        <v>LIMPEZA FINAL</v>
      </c>
      <c r="C34" s="8">
        <f>Orçamento!I46</f>
        <v>13130.455799999998</v>
      </c>
      <c r="D34" s="150"/>
      <c r="E34" s="150"/>
      <c r="F34" s="150"/>
      <c r="G34" s="132"/>
      <c r="H34" s="132"/>
      <c r="I34" s="132"/>
      <c r="J34" s="104"/>
    </row>
    <row r="35" spans="1:10" ht="12.75">
      <c r="A35" s="124"/>
      <c r="B35" s="5"/>
      <c r="C35" s="5"/>
      <c r="D35" s="131"/>
      <c r="E35" s="131"/>
      <c r="F35" s="131"/>
      <c r="G35" s="131">
        <f>ROUND((C34*G33),2)</f>
        <v>2626.09</v>
      </c>
      <c r="H35" s="131">
        <f>ROUND((C34*H33),2)</f>
        <v>3939.14</v>
      </c>
      <c r="I35" s="131">
        <f>ROUND((C34*I33),2)</f>
        <v>6565.23</v>
      </c>
      <c r="J35" s="104"/>
    </row>
    <row r="36" spans="1:10" ht="13.5" thickBot="1">
      <c r="A36" s="125"/>
      <c r="B36" s="126" t="s">
        <v>4</v>
      </c>
      <c r="C36" s="127">
        <f>SUM(C13,C16,C19,C22,C25,C28,C31,C34)</f>
        <v>327752.385</v>
      </c>
      <c r="D36" s="184">
        <f aca="true" t="shared" si="0" ref="D36:I36">SUM(D14,D17,D20,D23,D26,D29,D32,D35)</f>
        <v>48569.28</v>
      </c>
      <c r="E36" s="184">
        <f t="shared" si="0"/>
        <v>11721.939999999999</v>
      </c>
      <c r="F36" s="184">
        <f t="shared" si="0"/>
        <v>16088.039999999999</v>
      </c>
      <c r="G36" s="184">
        <f t="shared" si="0"/>
        <v>42499.2</v>
      </c>
      <c r="H36" s="184">
        <f t="shared" si="0"/>
        <v>82490.89</v>
      </c>
      <c r="I36" s="184">
        <f t="shared" si="0"/>
        <v>126383.05</v>
      </c>
      <c r="J36" s="111"/>
    </row>
    <row r="44" spans="5:9" ht="14.25">
      <c r="E44" s="154"/>
      <c r="F44" s="154"/>
      <c r="G44" s="153"/>
      <c r="H44" s="154"/>
      <c r="I44" s="154"/>
    </row>
    <row r="45" ht="12.75">
      <c r="G45" s="151" t="s">
        <v>51</v>
      </c>
    </row>
    <row r="46" ht="12.75">
      <c r="G46" s="151" t="s">
        <v>52</v>
      </c>
    </row>
  </sheetData>
  <sheetProtection/>
  <mergeCells count="4">
    <mergeCell ref="B5:C5"/>
    <mergeCell ref="A9:J10"/>
    <mergeCell ref="A7:C7"/>
    <mergeCell ref="B6:C6"/>
  </mergeCells>
  <printOptions/>
  <pageMargins left="0.5118110236220472" right="0.5118110236220472" top="1.4566929133858268" bottom="0.7874015748031497" header="0.31496062992125984" footer="0.31496062992125984"/>
  <pageSetup fitToHeight="1" fitToWidth="1" horizontalDpi="600" verticalDpi="600" orientation="landscape" paperSize="9" scale="68" r:id="rId3"/>
  <headerFooter>
    <oddHeader>&amp;C&amp;G</oddHeader>
    <oddFooter>&amp;C
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80" zoomScaleNormal="70" zoomScaleSheetLayoutView="80" workbookViewId="0" topLeftCell="A1">
      <selection activeCell="F34" sqref="F34"/>
    </sheetView>
  </sheetViews>
  <sheetFormatPr defaultColWidth="9.140625" defaultRowHeight="12.75"/>
  <cols>
    <col min="1" max="1" width="8.421875" style="48" customWidth="1"/>
    <col min="2" max="2" width="12.28125" style="48" customWidth="1"/>
    <col min="3" max="3" width="7.8515625" style="48" customWidth="1"/>
    <col min="4" max="4" width="70.8515625" style="48" customWidth="1"/>
    <col min="5" max="5" width="7.00390625" style="48" bestFit="1" customWidth="1"/>
    <col min="6" max="6" width="11.00390625" style="49" bestFit="1" customWidth="1"/>
    <col min="7" max="8" width="16.8515625" style="50" customWidth="1"/>
    <col min="9" max="9" width="20.57421875" style="51" bestFit="1" customWidth="1"/>
    <col min="11" max="11" width="9.8515625" style="0" bestFit="1" customWidth="1"/>
    <col min="13" max="13" width="12.7109375" style="0" bestFit="1" customWidth="1"/>
  </cols>
  <sheetData>
    <row r="1" spans="1:9" ht="19.5" customHeight="1">
      <c r="A1" s="14" t="s">
        <v>89</v>
      </c>
      <c r="B1" s="15"/>
      <c r="C1" s="34"/>
      <c r="D1" s="34"/>
      <c r="E1" s="15"/>
      <c r="F1" s="16"/>
      <c r="G1" s="17"/>
      <c r="H1" s="17"/>
      <c r="I1" s="35"/>
    </row>
    <row r="2" spans="1:9" ht="19.5" customHeight="1">
      <c r="A2" s="311" t="s">
        <v>87</v>
      </c>
      <c r="B2" s="278"/>
      <c r="C2" s="278"/>
      <c r="D2" s="278"/>
      <c r="E2" s="18"/>
      <c r="F2" s="19"/>
      <c r="G2" s="20"/>
      <c r="H2" s="20"/>
      <c r="I2" s="36"/>
    </row>
    <row r="3" spans="1:9" ht="19.5" customHeight="1">
      <c r="A3" s="21" t="s">
        <v>135</v>
      </c>
      <c r="B3" s="22"/>
      <c r="C3" s="37"/>
      <c r="D3" s="37"/>
      <c r="E3" s="23"/>
      <c r="F3" s="24"/>
      <c r="G3" s="25"/>
      <c r="H3" s="25"/>
      <c r="I3" s="36"/>
    </row>
    <row r="4" spans="1:9" ht="19.5" customHeight="1">
      <c r="A4" s="21" t="s">
        <v>225</v>
      </c>
      <c r="B4" s="23"/>
      <c r="C4" s="37"/>
      <c r="D4" s="37"/>
      <c r="E4" s="23"/>
      <c r="F4" s="24"/>
      <c r="G4" s="26"/>
      <c r="H4" s="26"/>
      <c r="I4" s="38"/>
    </row>
    <row r="5" spans="1:9" ht="19.5" customHeight="1">
      <c r="A5" s="27" t="s">
        <v>5</v>
      </c>
      <c r="B5" s="273">
        <f>I64</f>
        <v>327752.385</v>
      </c>
      <c r="C5" s="273"/>
      <c r="D5" s="37"/>
      <c r="E5" s="28"/>
      <c r="F5" s="29"/>
      <c r="G5" s="32"/>
      <c r="H5" s="32"/>
      <c r="I5" s="38"/>
    </row>
    <row r="6" spans="1:9" ht="19.5" customHeight="1">
      <c r="A6" s="30" t="s">
        <v>88</v>
      </c>
      <c r="B6" s="187" t="s">
        <v>86</v>
      </c>
      <c r="C6" s="37"/>
      <c r="D6" s="37"/>
      <c r="E6" s="37"/>
      <c r="F6" s="39"/>
      <c r="G6" s="40"/>
      <c r="H6" s="40"/>
      <c r="I6" s="41"/>
    </row>
    <row r="7" spans="1:9" ht="19.5" customHeight="1">
      <c r="A7" s="30" t="s">
        <v>50</v>
      </c>
      <c r="B7" s="37"/>
      <c r="C7" s="37"/>
      <c r="D7" s="37"/>
      <c r="E7" s="37"/>
      <c r="F7" s="39"/>
      <c r="G7" s="40"/>
      <c r="H7" s="40"/>
      <c r="I7" s="41"/>
    </row>
    <row r="8" spans="1:11" ht="19.5" customHeight="1">
      <c r="A8" s="31" t="s">
        <v>48</v>
      </c>
      <c r="B8" s="113">
        <f>BDI!I25</f>
        <v>0.28817456960971266</v>
      </c>
      <c r="C8" s="42"/>
      <c r="D8" s="42"/>
      <c r="E8" s="43"/>
      <c r="F8" s="44"/>
      <c r="G8" s="45"/>
      <c r="H8" s="45"/>
      <c r="I8" s="46"/>
      <c r="K8">
        <v>1.2882</v>
      </c>
    </row>
    <row r="9" spans="1:9" ht="15" customHeight="1">
      <c r="A9" s="302" t="s">
        <v>9</v>
      </c>
      <c r="B9" s="302" t="s">
        <v>10</v>
      </c>
      <c r="C9" s="306" t="s">
        <v>0</v>
      </c>
      <c r="D9" s="306" t="s">
        <v>1</v>
      </c>
      <c r="E9" s="308" t="s">
        <v>2</v>
      </c>
      <c r="F9" s="313" t="s">
        <v>3</v>
      </c>
      <c r="G9" s="309" t="s">
        <v>7</v>
      </c>
      <c r="H9" s="309" t="s">
        <v>22</v>
      </c>
      <c r="I9" s="300" t="s">
        <v>8</v>
      </c>
    </row>
    <row r="10" spans="1:9" ht="15" customHeight="1">
      <c r="A10" s="303"/>
      <c r="B10" s="303"/>
      <c r="C10" s="306"/>
      <c r="D10" s="307"/>
      <c r="E10" s="307"/>
      <c r="F10" s="314"/>
      <c r="G10" s="310"/>
      <c r="H10" s="310"/>
      <c r="I10" s="301"/>
    </row>
    <row r="11" spans="1:9" ht="15" customHeight="1">
      <c r="A11" s="169"/>
      <c r="B11" s="169"/>
      <c r="C11" s="192" t="s">
        <v>206</v>
      </c>
      <c r="D11" s="155" t="s">
        <v>56</v>
      </c>
      <c r="E11" s="156"/>
      <c r="F11" s="157"/>
      <c r="G11" s="158"/>
      <c r="H11" s="158"/>
      <c r="I11" s="159"/>
    </row>
    <row r="12" spans="1:9" ht="15" customHeight="1">
      <c r="A12" s="47" t="s">
        <v>55</v>
      </c>
      <c r="B12" s="47">
        <v>10000</v>
      </c>
      <c r="C12" s="140" t="s">
        <v>61</v>
      </c>
      <c r="D12" s="137" t="s">
        <v>57</v>
      </c>
      <c r="E12" s="141" t="s">
        <v>216</v>
      </c>
      <c r="F12" s="142">
        <v>1</v>
      </c>
      <c r="G12" s="143">
        <v>13402.79</v>
      </c>
      <c r="H12" s="143">
        <f>ROUND((G12*$K$8),2)</f>
        <v>17265.47</v>
      </c>
      <c r="I12" s="144">
        <f>H12*F12</f>
        <v>17265.47</v>
      </c>
    </row>
    <row r="13" spans="1:9" ht="15" customHeight="1">
      <c r="A13" s="47" t="s">
        <v>55</v>
      </c>
      <c r="B13" s="47">
        <v>10009</v>
      </c>
      <c r="C13" s="140" t="s">
        <v>90</v>
      </c>
      <c r="D13" s="137" t="s">
        <v>91</v>
      </c>
      <c r="E13" s="141" t="s">
        <v>69</v>
      </c>
      <c r="F13" s="142">
        <v>1330.29</v>
      </c>
      <c r="G13" s="143">
        <v>5.57</v>
      </c>
      <c r="H13" s="143">
        <f>ROUND((G13*$K$8),2)</f>
        <v>7.18</v>
      </c>
      <c r="I13" s="144">
        <f>H13*F13</f>
        <v>9551.482199999999</v>
      </c>
    </row>
    <row r="14" spans="1:9" ht="15" customHeight="1">
      <c r="A14" s="47"/>
      <c r="B14" s="47"/>
      <c r="C14" s="3"/>
      <c r="D14" s="296" t="s">
        <v>62</v>
      </c>
      <c r="E14" s="297"/>
      <c r="F14" s="297"/>
      <c r="G14" s="297"/>
      <c r="H14" s="115"/>
      <c r="I14" s="6">
        <f>SUM(I12:I13)</f>
        <v>26816.9522</v>
      </c>
    </row>
    <row r="15" spans="1:9" ht="15" customHeight="1">
      <c r="A15" s="169"/>
      <c r="B15" s="169"/>
      <c r="C15" s="193" t="s">
        <v>207</v>
      </c>
      <c r="D15" s="155" t="s">
        <v>66</v>
      </c>
      <c r="E15" s="156"/>
      <c r="F15" s="157"/>
      <c r="G15" s="158"/>
      <c r="H15" s="158"/>
      <c r="I15" s="159"/>
    </row>
    <row r="16" spans="1:9" ht="15" customHeight="1">
      <c r="A16" s="47" t="s">
        <v>55</v>
      </c>
      <c r="B16" s="47">
        <v>200004</v>
      </c>
      <c r="C16" s="140" t="s">
        <v>18</v>
      </c>
      <c r="D16" s="137" t="s">
        <v>63</v>
      </c>
      <c r="E16" s="141" t="s">
        <v>64</v>
      </c>
      <c r="F16" s="142">
        <v>6</v>
      </c>
      <c r="G16" s="143">
        <v>3621.89</v>
      </c>
      <c r="H16" s="143">
        <f>ROUND((G16*$K$8),2)</f>
        <v>4665.72</v>
      </c>
      <c r="I16" s="144">
        <f>H16*F16</f>
        <v>27994.32</v>
      </c>
    </row>
    <row r="17" spans="1:13" ht="15" customHeight="1">
      <c r="A17" s="47"/>
      <c r="B17" s="47"/>
      <c r="C17" s="3"/>
      <c r="D17" s="315" t="s">
        <v>65</v>
      </c>
      <c r="E17" s="297"/>
      <c r="F17" s="297"/>
      <c r="G17" s="297"/>
      <c r="H17" s="115"/>
      <c r="I17" s="6">
        <f>SUM(I16:I16)</f>
        <v>27994.32</v>
      </c>
      <c r="M17" s="234"/>
    </row>
    <row r="18" spans="1:9" ht="15" customHeight="1">
      <c r="A18" s="170"/>
      <c r="B18" s="170"/>
      <c r="C18" s="171" t="s">
        <v>67</v>
      </c>
      <c r="D18" s="160" t="s">
        <v>92</v>
      </c>
      <c r="E18" s="161"/>
      <c r="F18" s="162"/>
      <c r="G18" s="163"/>
      <c r="H18" s="164"/>
      <c r="I18" s="165"/>
    </row>
    <row r="19" spans="1:9" ht="14.25">
      <c r="A19" s="145" t="s">
        <v>55</v>
      </c>
      <c r="B19" s="146">
        <v>20738</v>
      </c>
      <c r="C19" s="177" t="s">
        <v>19</v>
      </c>
      <c r="D19" s="178" t="s">
        <v>123</v>
      </c>
      <c r="E19" s="147" t="s">
        <v>69</v>
      </c>
      <c r="F19" s="148">
        <v>312.59</v>
      </c>
      <c r="G19" s="149">
        <v>62.27</v>
      </c>
      <c r="H19" s="149">
        <f>ROUND((G19*$K$8),2)</f>
        <v>80.22</v>
      </c>
      <c r="I19" s="179">
        <f>H19*F19</f>
        <v>25075.9698</v>
      </c>
    </row>
    <row r="20" spans="1:9" ht="15" customHeight="1">
      <c r="A20" s="47"/>
      <c r="B20" s="47"/>
      <c r="C20" s="3"/>
      <c r="D20" s="296" t="s">
        <v>68</v>
      </c>
      <c r="E20" s="297"/>
      <c r="F20" s="297"/>
      <c r="G20" s="297"/>
      <c r="H20" s="115"/>
      <c r="I20" s="6">
        <f>SUM(I19:I19)</f>
        <v>25075.9698</v>
      </c>
    </row>
    <row r="21" spans="1:9" ht="21" customHeight="1">
      <c r="A21" s="170"/>
      <c r="B21" s="170"/>
      <c r="C21" s="176" t="s">
        <v>70</v>
      </c>
      <c r="D21" s="181" t="s">
        <v>93</v>
      </c>
      <c r="E21" s="161"/>
      <c r="F21" s="162"/>
      <c r="G21" s="163"/>
      <c r="H21" s="164"/>
      <c r="I21" s="165"/>
    </row>
    <row r="22" spans="1:9" ht="14.25">
      <c r="A22" s="145" t="s">
        <v>55</v>
      </c>
      <c r="B22" s="146">
        <v>130112</v>
      </c>
      <c r="C22" s="177" t="s">
        <v>16</v>
      </c>
      <c r="D22" s="178" t="s">
        <v>94</v>
      </c>
      <c r="E22" s="147" t="s">
        <v>69</v>
      </c>
      <c r="F22" s="148">
        <v>678.88</v>
      </c>
      <c r="G22" s="149">
        <v>54.38</v>
      </c>
      <c r="H22" s="149">
        <f>ROUND((G22*$K$8),2)</f>
        <v>70.05</v>
      </c>
      <c r="I22" s="179">
        <f>H22*F22</f>
        <v>47555.543999999994</v>
      </c>
    </row>
    <row r="23" spans="1:9" ht="15" customHeight="1">
      <c r="A23" s="47"/>
      <c r="B23" s="47"/>
      <c r="C23" s="3"/>
      <c r="D23" s="296" t="s">
        <v>71</v>
      </c>
      <c r="E23" s="297"/>
      <c r="F23" s="297"/>
      <c r="G23" s="297"/>
      <c r="H23" s="115"/>
      <c r="I23" s="6">
        <f>SUM(I22:I22)</f>
        <v>47555.543999999994</v>
      </c>
    </row>
    <row r="24" spans="1:9" ht="15" customHeight="1">
      <c r="A24" s="170"/>
      <c r="B24" s="170"/>
      <c r="C24" s="176" t="s">
        <v>72</v>
      </c>
      <c r="D24" s="160" t="s">
        <v>95</v>
      </c>
      <c r="E24" s="161"/>
      <c r="F24" s="162"/>
      <c r="G24" s="163"/>
      <c r="H24" s="164"/>
      <c r="I24" s="165"/>
    </row>
    <row r="25" spans="1:9" ht="24.75" customHeight="1">
      <c r="A25" s="145" t="s">
        <v>55</v>
      </c>
      <c r="B25" s="146">
        <v>150207</v>
      </c>
      <c r="C25" s="177" t="s">
        <v>73</v>
      </c>
      <c r="D25" s="178" t="s">
        <v>85</v>
      </c>
      <c r="E25" s="147" t="s">
        <v>69</v>
      </c>
      <c r="F25" s="148">
        <v>678.88</v>
      </c>
      <c r="G25" s="149">
        <v>21.9</v>
      </c>
      <c r="H25" s="149">
        <f>ROUND((G25*$K$8),2)</f>
        <v>28.21</v>
      </c>
      <c r="I25" s="179">
        <f>H25*F25</f>
        <v>19151.2048</v>
      </c>
    </row>
    <row r="26" spans="1:9" ht="15" customHeight="1">
      <c r="A26" s="146"/>
      <c r="B26" s="146"/>
      <c r="C26" s="177"/>
      <c r="D26" s="298" t="s">
        <v>74</v>
      </c>
      <c r="E26" s="299"/>
      <c r="F26" s="299"/>
      <c r="G26" s="299"/>
      <c r="H26" s="182"/>
      <c r="I26" s="183">
        <f>SUM(I25:I25)</f>
        <v>19151.2048</v>
      </c>
    </row>
    <row r="27" spans="1:9" ht="15" customHeight="1">
      <c r="A27" s="170"/>
      <c r="B27" s="170"/>
      <c r="C27" s="171" t="s">
        <v>75</v>
      </c>
      <c r="D27" s="160" t="s">
        <v>96</v>
      </c>
      <c r="E27" s="161"/>
      <c r="F27" s="162"/>
      <c r="G27" s="163"/>
      <c r="H27" s="164"/>
      <c r="I27" s="165"/>
    </row>
    <row r="28" spans="1:9" ht="14.25">
      <c r="A28" s="145" t="s">
        <v>55</v>
      </c>
      <c r="B28" s="146">
        <v>170701</v>
      </c>
      <c r="C28" s="177" t="s">
        <v>31</v>
      </c>
      <c r="D28" s="178" t="s">
        <v>97</v>
      </c>
      <c r="E28" s="147" t="s">
        <v>98</v>
      </c>
      <c r="F28" s="148">
        <v>10</v>
      </c>
      <c r="G28" s="149">
        <v>538.76</v>
      </c>
      <c r="H28" s="143">
        <f>ROUND((G28*$K$8),2)</f>
        <v>694.03</v>
      </c>
      <c r="I28" s="179">
        <f>H28*F28</f>
        <v>6940.299999999999</v>
      </c>
    </row>
    <row r="29" spans="1:9" ht="14.25">
      <c r="A29" s="145" t="s">
        <v>55</v>
      </c>
      <c r="B29" s="188" t="s">
        <v>99</v>
      </c>
      <c r="C29" s="177" t="s">
        <v>33</v>
      </c>
      <c r="D29" s="180" t="s">
        <v>100</v>
      </c>
      <c r="E29" s="147" t="s">
        <v>101</v>
      </c>
      <c r="F29" s="148">
        <v>7</v>
      </c>
      <c r="G29" s="149">
        <v>3367.83</v>
      </c>
      <c r="H29" s="149">
        <f>ROUND((G29*$K$8),2)</f>
        <v>4338.44</v>
      </c>
      <c r="I29" s="179">
        <f>H29*F29</f>
        <v>30369.079999999998</v>
      </c>
    </row>
    <row r="30" spans="1:9" ht="14.25">
      <c r="A30" s="145" t="s">
        <v>102</v>
      </c>
      <c r="B30" s="146">
        <v>101658</v>
      </c>
      <c r="C30" s="177" t="s">
        <v>35</v>
      </c>
      <c r="D30" s="180" t="s">
        <v>232</v>
      </c>
      <c r="E30" s="147" t="s">
        <v>101</v>
      </c>
      <c r="F30" s="148">
        <v>10</v>
      </c>
      <c r="G30" s="149">
        <v>915.48</v>
      </c>
      <c r="H30" s="149">
        <f>ROUND((G30*$K$8),2)</f>
        <v>1179.32</v>
      </c>
      <c r="I30" s="179">
        <f>H30*F30</f>
        <v>11793.199999999999</v>
      </c>
    </row>
    <row r="31" spans="1:9" ht="15" customHeight="1">
      <c r="A31" s="146"/>
      <c r="B31" s="146"/>
      <c r="C31" s="177"/>
      <c r="D31" s="298" t="s">
        <v>76</v>
      </c>
      <c r="E31" s="299"/>
      <c r="F31" s="299"/>
      <c r="G31" s="299"/>
      <c r="H31" s="182"/>
      <c r="I31" s="183">
        <f>SUM(I28:I30)</f>
        <v>49102.579999999994</v>
      </c>
    </row>
    <row r="32" spans="1:9" ht="15" customHeight="1">
      <c r="A32" s="170"/>
      <c r="B32" s="170"/>
      <c r="C32" s="176" t="s">
        <v>77</v>
      </c>
      <c r="D32" s="160" t="s">
        <v>103</v>
      </c>
      <c r="E32" s="161"/>
      <c r="F32" s="162"/>
      <c r="G32" s="163"/>
      <c r="H32" s="164"/>
      <c r="I32" s="165"/>
    </row>
    <row r="33" spans="1:9" ht="32.25" customHeight="1">
      <c r="A33" s="145" t="s">
        <v>55</v>
      </c>
      <c r="B33" s="188" t="s">
        <v>104</v>
      </c>
      <c r="C33" s="177" t="s">
        <v>78</v>
      </c>
      <c r="D33" s="178" t="s">
        <v>105</v>
      </c>
      <c r="E33" s="147" t="s">
        <v>106</v>
      </c>
      <c r="F33" s="148">
        <v>460.58</v>
      </c>
      <c r="G33" s="149">
        <v>43.53</v>
      </c>
      <c r="H33" s="149">
        <f aca="true" t="shared" si="0" ref="H33:H42">ROUND((G33*$K$8),2)</f>
        <v>56.08</v>
      </c>
      <c r="I33" s="179">
        <f aca="true" t="shared" si="1" ref="I33:I42">H33*F33</f>
        <v>25829.326399999998</v>
      </c>
    </row>
    <row r="34" spans="1:9" ht="14.25">
      <c r="A34" s="145" t="s">
        <v>55</v>
      </c>
      <c r="B34" s="188" t="s">
        <v>107</v>
      </c>
      <c r="C34" s="177" t="s">
        <v>79</v>
      </c>
      <c r="D34" s="180" t="s">
        <v>108</v>
      </c>
      <c r="E34" s="147" t="s">
        <v>69</v>
      </c>
      <c r="F34" s="148">
        <v>532.55</v>
      </c>
      <c r="G34" s="149">
        <v>31.39</v>
      </c>
      <c r="H34" s="149">
        <f t="shared" si="0"/>
        <v>40.44</v>
      </c>
      <c r="I34" s="179">
        <f t="shared" si="1"/>
        <v>21536.321999999996</v>
      </c>
    </row>
    <row r="35" spans="1:9" ht="14.25">
      <c r="A35" s="145" t="s">
        <v>55</v>
      </c>
      <c r="B35" s="188" t="s">
        <v>113</v>
      </c>
      <c r="C35" s="177" t="s">
        <v>80</v>
      </c>
      <c r="D35" s="180" t="s">
        <v>114</v>
      </c>
      <c r="E35" s="147" t="s">
        <v>101</v>
      </c>
      <c r="F35" s="148">
        <v>11</v>
      </c>
      <c r="G35" s="149">
        <v>1013.19</v>
      </c>
      <c r="H35" s="149">
        <f t="shared" si="0"/>
        <v>1305.19</v>
      </c>
      <c r="I35" s="179">
        <f t="shared" si="1"/>
        <v>14357.09</v>
      </c>
    </row>
    <row r="36" spans="1:9" ht="14.25">
      <c r="A36" s="145" t="s">
        <v>55</v>
      </c>
      <c r="B36" s="188">
        <v>250532</v>
      </c>
      <c r="C36" s="177" t="s">
        <v>109</v>
      </c>
      <c r="D36" s="180" t="s">
        <v>119</v>
      </c>
      <c r="E36" s="147" t="s">
        <v>101</v>
      </c>
      <c r="F36" s="148">
        <v>32</v>
      </c>
      <c r="G36" s="149">
        <v>453.28</v>
      </c>
      <c r="H36" s="149">
        <f t="shared" si="0"/>
        <v>583.92</v>
      </c>
      <c r="I36" s="179">
        <f t="shared" si="1"/>
        <v>18685.44</v>
      </c>
    </row>
    <row r="37" spans="1:9" ht="14.25">
      <c r="A37" s="304" t="s">
        <v>129</v>
      </c>
      <c r="B37" s="305"/>
      <c r="C37" s="177" t="s">
        <v>110</v>
      </c>
      <c r="D37" s="180" t="s">
        <v>124</v>
      </c>
      <c r="E37" s="147" t="s">
        <v>101</v>
      </c>
      <c r="F37" s="148">
        <v>1</v>
      </c>
      <c r="G37" s="149">
        <v>11500</v>
      </c>
      <c r="H37" s="149">
        <f t="shared" si="0"/>
        <v>14814.3</v>
      </c>
      <c r="I37" s="179">
        <f t="shared" si="1"/>
        <v>14814.3</v>
      </c>
    </row>
    <row r="38" spans="1:9" ht="14.25">
      <c r="A38" s="304" t="s">
        <v>130</v>
      </c>
      <c r="B38" s="305"/>
      <c r="C38" s="177" t="s">
        <v>111</v>
      </c>
      <c r="D38" s="180" t="s">
        <v>125</v>
      </c>
      <c r="E38" s="147" t="s">
        <v>101</v>
      </c>
      <c r="F38" s="148">
        <v>1</v>
      </c>
      <c r="G38" s="149">
        <v>3800</v>
      </c>
      <c r="H38" s="149">
        <f t="shared" si="0"/>
        <v>4895.16</v>
      </c>
      <c r="I38" s="179">
        <f t="shared" si="1"/>
        <v>4895.16</v>
      </c>
    </row>
    <row r="39" spans="1:9" ht="14.25">
      <c r="A39" s="304" t="s">
        <v>131</v>
      </c>
      <c r="B39" s="305"/>
      <c r="C39" s="177" t="s">
        <v>112</v>
      </c>
      <c r="D39" s="180" t="s">
        <v>126</v>
      </c>
      <c r="E39" s="147" t="s">
        <v>101</v>
      </c>
      <c r="F39" s="148">
        <v>1</v>
      </c>
      <c r="G39" s="149">
        <v>3800</v>
      </c>
      <c r="H39" s="149">
        <f>ROUND((G39*$K$8),2)</f>
        <v>4895.16</v>
      </c>
      <c r="I39" s="179">
        <f t="shared" si="1"/>
        <v>4895.16</v>
      </c>
    </row>
    <row r="40" spans="1:9" ht="14.25">
      <c r="A40" s="304" t="s">
        <v>132</v>
      </c>
      <c r="B40" s="305"/>
      <c r="C40" s="177" t="s">
        <v>118</v>
      </c>
      <c r="D40" s="180" t="s">
        <v>115</v>
      </c>
      <c r="E40" s="147" t="s">
        <v>101</v>
      </c>
      <c r="F40" s="148">
        <v>1</v>
      </c>
      <c r="G40" s="149">
        <v>3500</v>
      </c>
      <c r="H40" s="149">
        <f t="shared" si="0"/>
        <v>4508.7</v>
      </c>
      <c r="I40" s="179">
        <f t="shared" si="1"/>
        <v>4508.7</v>
      </c>
    </row>
    <row r="41" spans="1:9" ht="14.25">
      <c r="A41" s="304" t="s">
        <v>133</v>
      </c>
      <c r="B41" s="305"/>
      <c r="C41" s="177" t="s">
        <v>127</v>
      </c>
      <c r="D41" s="180" t="s">
        <v>116</v>
      </c>
      <c r="E41" s="147" t="s">
        <v>101</v>
      </c>
      <c r="F41" s="148">
        <v>1</v>
      </c>
      <c r="G41" s="149">
        <v>3500</v>
      </c>
      <c r="H41" s="149">
        <f t="shared" si="0"/>
        <v>4508.7</v>
      </c>
      <c r="I41" s="179">
        <f t="shared" si="1"/>
        <v>4508.7</v>
      </c>
    </row>
    <row r="42" spans="1:9" ht="15" customHeight="1">
      <c r="A42" s="304" t="s">
        <v>134</v>
      </c>
      <c r="B42" s="305"/>
      <c r="C42" s="177" t="s">
        <v>128</v>
      </c>
      <c r="D42" s="180" t="s">
        <v>117</v>
      </c>
      <c r="E42" s="147" t="s">
        <v>101</v>
      </c>
      <c r="F42" s="148">
        <v>1</v>
      </c>
      <c r="G42" s="149">
        <v>3800</v>
      </c>
      <c r="H42" s="143">
        <f t="shared" si="0"/>
        <v>4895.16</v>
      </c>
      <c r="I42" s="179">
        <f t="shared" si="1"/>
        <v>4895.16</v>
      </c>
    </row>
    <row r="43" spans="1:9" ht="15" customHeight="1">
      <c r="A43" s="146"/>
      <c r="B43" s="146"/>
      <c r="C43" s="177"/>
      <c r="D43" s="298" t="s">
        <v>83</v>
      </c>
      <c r="E43" s="299"/>
      <c r="F43" s="299"/>
      <c r="G43" s="299"/>
      <c r="H43" s="182"/>
      <c r="I43" s="183">
        <f>SUM(I33:I42)</f>
        <v>118925.3584</v>
      </c>
    </row>
    <row r="44" spans="1:9" ht="15" customHeight="1">
      <c r="A44" s="170"/>
      <c r="B44" s="170"/>
      <c r="C44" s="176" t="s">
        <v>81</v>
      </c>
      <c r="D44" s="160" t="s">
        <v>120</v>
      </c>
      <c r="E44" s="161"/>
      <c r="F44" s="162"/>
      <c r="G44" s="163"/>
      <c r="H44" s="164"/>
      <c r="I44" s="165"/>
    </row>
    <row r="45" spans="1:9" ht="14.25">
      <c r="A45" s="145" t="s">
        <v>55</v>
      </c>
      <c r="B45" s="146">
        <v>270220</v>
      </c>
      <c r="C45" s="177" t="s">
        <v>82</v>
      </c>
      <c r="D45" s="178" t="s">
        <v>121</v>
      </c>
      <c r="E45" s="147" t="s">
        <v>69</v>
      </c>
      <c r="F45" s="142">
        <v>1330.34</v>
      </c>
      <c r="G45" s="149">
        <v>7.66</v>
      </c>
      <c r="H45" s="149">
        <f>ROUND((G45*$K$8),2)</f>
        <v>9.87</v>
      </c>
      <c r="I45" s="179">
        <f>H45*F45</f>
        <v>13130.455799999998</v>
      </c>
    </row>
    <row r="46" spans="1:9" ht="15" customHeight="1">
      <c r="A46" s="146"/>
      <c r="B46" s="146"/>
      <c r="C46" s="177"/>
      <c r="D46" s="298" t="s">
        <v>84</v>
      </c>
      <c r="E46" s="299"/>
      <c r="F46" s="299"/>
      <c r="G46" s="299"/>
      <c r="H46" s="182"/>
      <c r="I46" s="183">
        <f>SUM(I45:I45)</f>
        <v>13130.455799999998</v>
      </c>
    </row>
    <row r="47" spans="1:9" ht="14.25">
      <c r="A47" s="145"/>
      <c r="B47" s="146"/>
      <c r="C47" s="3"/>
      <c r="D47" s="139"/>
      <c r="E47" s="147"/>
      <c r="F47" s="148"/>
      <c r="G47" s="149"/>
      <c r="H47" s="143"/>
      <c r="I47" s="144"/>
    </row>
    <row r="48" spans="1:9" ht="14.25">
      <c r="A48" s="145"/>
      <c r="B48" s="146"/>
      <c r="C48" s="3"/>
      <c r="D48" s="139"/>
      <c r="E48" s="147"/>
      <c r="F48" s="148"/>
      <c r="G48" s="149"/>
      <c r="H48" s="143"/>
      <c r="I48" s="144"/>
    </row>
    <row r="49" spans="1:9" ht="14.25">
      <c r="A49" s="145"/>
      <c r="B49" s="146"/>
      <c r="C49" s="3"/>
      <c r="D49" s="139"/>
      <c r="E49" s="147"/>
      <c r="F49" s="148"/>
      <c r="G49" s="149"/>
      <c r="H49" s="143"/>
      <c r="I49" s="144"/>
    </row>
    <row r="50" spans="1:9" ht="14.25">
      <c r="A50" s="145"/>
      <c r="B50" s="146"/>
      <c r="C50" s="3"/>
      <c r="D50" s="139"/>
      <c r="E50" s="147"/>
      <c r="F50" s="148"/>
      <c r="G50" s="149"/>
      <c r="H50" s="143"/>
      <c r="I50" s="144"/>
    </row>
    <row r="51" spans="1:9" ht="14.25">
      <c r="A51" s="145"/>
      <c r="B51" s="146"/>
      <c r="C51" s="3"/>
      <c r="D51" s="139"/>
      <c r="E51" s="147"/>
      <c r="F51" s="148"/>
      <c r="G51" s="149"/>
      <c r="H51" s="143"/>
      <c r="I51" s="144"/>
    </row>
    <row r="52" spans="1:9" ht="14.25">
      <c r="A52" s="145"/>
      <c r="B52" s="146"/>
      <c r="C52" s="3"/>
      <c r="D52" s="139"/>
      <c r="E52" s="147"/>
      <c r="F52" s="148"/>
      <c r="G52" s="149"/>
      <c r="H52" s="143"/>
      <c r="I52" s="144"/>
    </row>
    <row r="53" spans="1:9" ht="14.25">
      <c r="A53" s="145"/>
      <c r="B53" s="146"/>
      <c r="C53" s="3"/>
      <c r="D53" s="137"/>
      <c r="E53" s="147"/>
      <c r="F53" s="148"/>
      <c r="G53" s="149"/>
      <c r="H53" s="143"/>
      <c r="I53" s="144"/>
    </row>
    <row r="54" spans="1:9" ht="14.25">
      <c r="A54" s="145"/>
      <c r="B54" s="146"/>
      <c r="C54" s="3"/>
      <c r="D54" s="138"/>
      <c r="E54" s="147"/>
      <c r="F54" s="148"/>
      <c r="G54" s="149"/>
      <c r="H54" s="143"/>
      <c r="I54" s="144"/>
    </row>
    <row r="55" spans="1:9" ht="14.25">
      <c r="A55" s="145"/>
      <c r="B55" s="146"/>
      <c r="C55" s="3"/>
      <c r="D55" s="138"/>
      <c r="E55" s="147"/>
      <c r="F55" s="148"/>
      <c r="G55" s="149"/>
      <c r="H55" s="143"/>
      <c r="I55" s="144"/>
    </row>
    <row r="56" spans="1:9" ht="14.25">
      <c r="A56" s="145"/>
      <c r="B56" s="146"/>
      <c r="C56" s="3"/>
      <c r="D56" s="138"/>
      <c r="E56" s="147"/>
      <c r="F56" s="148"/>
      <c r="G56" s="149"/>
      <c r="H56" s="143"/>
      <c r="I56" s="144"/>
    </row>
    <row r="57" spans="1:9" ht="14.25">
      <c r="A57" s="145"/>
      <c r="B57" s="146"/>
      <c r="C57" s="3"/>
      <c r="D57" s="138"/>
      <c r="E57" s="147"/>
      <c r="F57" s="148"/>
      <c r="G57" s="149"/>
      <c r="H57" s="143"/>
      <c r="I57" s="144"/>
    </row>
    <row r="58" spans="1:9" ht="14.25">
      <c r="A58" s="145"/>
      <c r="B58" s="146"/>
      <c r="C58" s="3"/>
      <c r="D58" s="138"/>
      <c r="E58" s="147"/>
      <c r="F58" s="148"/>
      <c r="G58" s="149"/>
      <c r="H58" s="143"/>
      <c r="I58" s="144"/>
    </row>
    <row r="59" spans="1:9" ht="14.25">
      <c r="A59" s="145"/>
      <c r="B59" s="146"/>
      <c r="C59" s="3"/>
      <c r="D59" s="138"/>
      <c r="E59" s="147"/>
      <c r="F59" s="148"/>
      <c r="G59" s="149"/>
      <c r="H59" s="143"/>
      <c r="I59" s="144"/>
    </row>
    <row r="60" spans="1:9" ht="14.25">
      <c r="A60" s="145"/>
      <c r="B60" s="146"/>
      <c r="C60" s="3"/>
      <c r="D60" s="138"/>
      <c r="E60" s="147"/>
      <c r="F60" s="148"/>
      <c r="G60" s="149"/>
      <c r="H60" s="143"/>
      <c r="I60" s="144"/>
    </row>
    <row r="61" spans="1:9" ht="14.25">
      <c r="A61" s="145"/>
      <c r="B61" s="146"/>
      <c r="C61" s="3"/>
      <c r="D61" s="138"/>
      <c r="E61" s="147"/>
      <c r="F61" s="148"/>
      <c r="G61" s="149"/>
      <c r="H61" s="143"/>
      <c r="I61" s="144"/>
    </row>
    <row r="62" spans="1:9" ht="14.25">
      <c r="A62" s="145"/>
      <c r="B62" s="146"/>
      <c r="C62" s="3"/>
      <c r="D62" s="138"/>
      <c r="E62" s="147"/>
      <c r="F62" s="148"/>
      <c r="G62" s="149"/>
      <c r="H62" s="143"/>
      <c r="I62" s="144"/>
    </row>
    <row r="63" spans="1:9" ht="14.25">
      <c r="A63" s="145"/>
      <c r="B63" s="146"/>
      <c r="C63" s="3"/>
      <c r="D63" s="138"/>
      <c r="E63" s="147"/>
      <c r="F63" s="148"/>
      <c r="G63" s="149"/>
      <c r="H63" s="143"/>
      <c r="I63" s="144"/>
    </row>
    <row r="64" spans="1:9" ht="15">
      <c r="A64" s="166"/>
      <c r="B64" s="166"/>
      <c r="C64" s="166"/>
      <c r="D64" s="312" t="s">
        <v>17</v>
      </c>
      <c r="E64" s="312"/>
      <c r="F64" s="312"/>
      <c r="G64" s="312"/>
      <c r="H64" s="167"/>
      <c r="I64" s="168">
        <f>SUM(I14,I17,I20,I23,I26,I31,I43,I46)</f>
        <v>327752.385</v>
      </c>
    </row>
    <row r="70" ht="14.25">
      <c r="D70" s="153"/>
    </row>
    <row r="71" spans="4:7" ht="14.25">
      <c r="D71" s="151" t="s">
        <v>208</v>
      </c>
      <c r="E71" s="96"/>
      <c r="F71" s="96"/>
      <c r="G71" s="96"/>
    </row>
    <row r="72" spans="4:7" ht="14.25">
      <c r="D72" s="151" t="s">
        <v>52</v>
      </c>
      <c r="E72" s="96"/>
      <c r="F72" s="96"/>
      <c r="G72" s="96"/>
    </row>
  </sheetData>
  <sheetProtection/>
  <mergeCells count="26">
    <mergeCell ref="A41:B41"/>
    <mergeCell ref="A42:B42"/>
    <mergeCell ref="A37:B37"/>
    <mergeCell ref="D64:G64"/>
    <mergeCell ref="G9:G10"/>
    <mergeCell ref="F9:F10"/>
    <mergeCell ref="D14:G14"/>
    <mergeCell ref="D17:G17"/>
    <mergeCell ref="D20:G20"/>
    <mergeCell ref="D31:G31"/>
    <mergeCell ref="B5:C5"/>
    <mergeCell ref="C9:C10"/>
    <mergeCell ref="D9:D10"/>
    <mergeCell ref="E9:E10"/>
    <mergeCell ref="H9:H10"/>
    <mergeCell ref="A2:D2"/>
    <mergeCell ref="D23:G23"/>
    <mergeCell ref="D43:G43"/>
    <mergeCell ref="D46:G46"/>
    <mergeCell ref="D26:G26"/>
    <mergeCell ref="I9:I10"/>
    <mergeCell ref="A9:A10"/>
    <mergeCell ref="B9:B10"/>
    <mergeCell ref="A38:B38"/>
    <mergeCell ref="A39:B39"/>
    <mergeCell ref="A40:B40"/>
  </mergeCells>
  <printOptions horizontalCentered="1"/>
  <pageMargins left="0" right="0" top="1.3779527559055118" bottom="1.22" header="0.1968503937007874" footer="0.63"/>
  <pageSetup horizontalDpi="600" verticalDpi="600" orientation="landscape" paperSize="9" scale="36" r:id="rId2"/>
  <headerFooter alignWithMargins="0">
    <oddHeader>&amp;C&amp;G</oddHeader>
    <oddFooter>&amp;C&amp;G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2"/>
  <sheetViews>
    <sheetView tabSelected="1" view="pageBreakPreview" zoomScaleSheetLayoutView="100" zoomScalePageLayoutView="0" workbookViewId="0" topLeftCell="A1">
      <selection activeCell="U18" sqref="U18"/>
    </sheetView>
  </sheetViews>
  <sheetFormatPr defaultColWidth="9.140625" defaultRowHeight="12.75"/>
  <cols>
    <col min="1" max="1" width="10.140625" style="4" customWidth="1"/>
    <col min="2" max="2" width="22.00390625" style="4" customWidth="1"/>
    <col min="3" max="3" width="11.140625" style="4" customWidth="1"/>
    <col min="4" max="4" width="7.57421875" style="4" customWidth="1"/>
    <col min="5" max="5" width="11.7109375" style="4" customWidth="1"/>
    <col min="6" max="6" width="11.00390625" style="4" customWidth="1"/>
    <col min="7" max="7" width="9.28125" style="4" customWidth="1"/>
    <col min="8" max="8" width="6.421875" style="4" customWidth="1"/>
    <col min="9" max="9" width="9.421875" style="4" customWidth="1"/>
    <col min="10" max="10" width="8.140625" style="4" customWidth="1"/>
    <col min="11" max="11" width="8.57421875" style="4" customWidth="1"/>
    <col min="12" max="12" width="6.421875" style="4" customWidth="1"/>
    <col min="13" max="13" width="22.8515625" style="4" customWidth="1"/>
    <col min="14" max="20" width="6.421875" style="4" customWidth="1"/>
    <col min="21" max="16384" width="9.140625" style="4" customWidth="1"/>
  </cols>
  <sheetData>
    <row r="1" spans="1:13" ht="15">
      <c r="A1" s="320" t="str">
        <f>'[1]Cronograma'!A1</f>
        <v>OBRA: </v>
      </c>
      <c r="B1" s="320"/>
      <c r="C1" s="320"/>
      <c r="D1" s="321" t="s">
        <v>236</v>
      </c>
      <c r="E1" s="322"/>
      <c r="F1" s="322"/>
      <c r="G1" s="322"/>
      <c r="H1" s="322"/>
      <c r="I1" s="322"/>
      <c r="J1" s="322"/>
      <c r="K1" s="322"/>
      <c r="L1" s="322"/>
      <c r="M1" s="323"/>
    </row>
    <row r="2" spans="1:13" ht="15">
      <c r="A2" s="320" t="s">
        <v>222</v>
      </c>
      <c r="B2" s="320"/>
      <c r="C2" s="320"/>
      <c r="D2" s="321" t="s">
        <v>223</v>
      </c>
      <c r="E2" s="322"/>
      <c r="F2" s="322"/>
      <c r="G2" s="322"/>
      <c r="H2" s="322"/>
      <c r="I2" s="322"/>
      <c r="J2" s="322"/>
      <c r="K2" s="322"/>
      <c r="L2" s="322"/>
      <c r="M2" s="323"/>
    </row>
    <row r="3" spans="1:13" ht="15">
      <c r="A3" s="320" t="str">
        <f>'[1]Cronograma'!A3</f>
        <v>DATA: </v>
      </c>
      <c r="B3" s="320"/>
      <c r="C3" s="320"/>
      <c r="D3" s="321" t="s">
        <v>224</v>
      </c>
      <c r="E3" s="322"/>
      <c r="F3" s="322"/>
      <c r="G3" s="322"/>
      <c r="H3" s="322"/>
      <c r="I3" s="322"/>
      <c r="J3" s="322"/>
      <c r="K3" s="322"/>
      <c r="L3" s="322"/>
      <c r="M3" s="323"/>
    </row>
    <row r="4" spans="1:13" ht="15">
      <c r="A4" s="320" t="str">
        <f>'[1]Cronograma'!A4</f>
        <v>LOCAL: </v>
      </c>
      <c r="B4" s="320"/>
      <c r="C4" s="320"/>
      <c r="D4" s="321" t="s">
        <v>226</v>
      </c>
      <c r="E4" s="322"/>
      <c r="F4" s="322"/>
      <c r="G4" s="322"/>
      <c r="H4" s="322"/>
      <c r="I4" s="322"/>
      <c r="J4" s="322"/>
      <c r="K4" s="322"/>
      <c r="L4" s="322"/>
      <c r="M4" s="323"/>
    </row>
    <row r="5" spans="1:13" ht="15">
      <c r="A5" s="320" t="str">
        <f>'[1]Cronograma'!A5</f>
        <v>VALOR: </v>
      </c>
      <c r="B5" s="320"/>
      <c r="C5" s="320"/>
      <c r="D5" s="328">
        <f>Orçamento!I64</f>
        <v>327752.385</v>
      </c>
      <c r="E5" s="329"/>
      <c r="F5" s="329"/>
      <c r="G5" s="329"/>
      <c r="H5" s="329"/>
      <c r="I5" s="329"/>
      <c r="J5" s="329"/>
      <c r="K5" s="329"/>
      <c r="L5" s="329"/>
      <c r="M5" s="330"/>
    </row>
    <row r="6" spans="1:13" ht="15">
      <c r="A6" s="320" t="str">
        <f>'[1]Cronograma'!A6</f>
        <v>BDI</v>
      </c>
      <c r="B6" s="320"/>
      <c r="C6" s="320"/>
      <c r="D6" s="321">
        <f>'[1]Cronograma'!B6</f>
        <v>0.288198648345423</v>
      </c>
      <c r="E6" s="322"/>
      <c r="F6" s="322"/>
      <c r="G6" s="322"/>
      <c r="H6" s="322"/>
      <c r="I6" s="322"/>
      <c r="J6" s="322"/>
      <c r="K6" s="322"/>
      <c r="L6" s="322"/>
      <c r="M6" s="323"/>
    </row>
    <row r="7" spans="1:13" ht="15">
      <c r="A7" s="320" t="str">
        <f>'[1]Cronograma'!A7</f>
        <v>REFERÊNCIA:</v>
      </c>
      <c r="B7" s="320"/>
      <c r="C7" s="320"/>
      <c r="D7" s="321" t="s">
        <v>227</v>
      </c>
      <c r="E7" s="322"/>
      <c r="F7" s="322"/>
      <c r="G7" s="322"/>
      <c r="H7" s="322"/>
      <c r="I7" s="322"/>
      <c r="J7" s="322"/>
      <c r="K7" s="322"/>
      <c r="L7" s="322"/>
      <c r="M7" s="323"/>
    </row>
    <row r="8" spans="1:13" ht="15">
      <c r="A8" s="320" t="str">
        <f>'[1]Cronograma'!A8</f>
        <v>RESPONSÁVEL TÉCNICO:</v>
      </c>
      <c r="B8" s="320"/>
      <c r="C8" s="320"/>
      <c r="D8" s="321" t="str">
        <f>'[1]Cronograma'!B8</f>
        <v>Patrick Sidrim</v>
      </c>
      <c r="E8" s="322"/>
      <c r="F8" s="322"/>
      <c r="G8" s="322"/>
      <c r="H8" s="322"/>
      <c r="I8" s="322"/>
      <c r="J8" s="322"/>
      <c r="K8" s="322"/>
      <c r="L8" s="322"/>
      <c r="M8" s="323"/>
    </row>
    <row r="9" spans="1:13" ht="12.75" customHeight="1">
      <c r="A9" s="324" t="s">
        <v>209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</row>
    <row r="10" spans="1:13" ht="13.5" customHeight="1">
      <c r="A10" s="326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</row>
    <row r="11" spans="1:13" ht="13.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</row>
    <row r="12" spans="1:13" ht="12.75">
      <c r="A12" s="236" t="str">
        <f>Orçamento!C11</f>
        <v>1</v>
      </c>
      <c r="B12" s="237" t="str">
        <f>Orçamento!D11</f>
        <v>SERVIÇOS PRELIMINARES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</row>
    <row r="13" spans="1:13" ht="13.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</row>
    <row r="14" spans="1:13" ht="13.5" customHeight="1">
      <c r="A14" s="240" t="str">
        <f>Orçamento!C12</f>
        <v>1.1</v>
      </c>
      <c r="B14" s="9" t="str">
        <f>Orçamento!D12</f>
        <v>Licenças e taxas da obra (acima de 500m2)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</row>
    <row r="15" spans="1:13" ht="13.5" customHeight="1">
      <c r="A15" s="235"/>
      <c r="B15" s="260"/>
      <c r="C15" s="261"/>
      <c r="D15" s="261"/>
      <c r="E15" s="261"/>
      <c r="F15" s="261"/>
      <c r="G15" s="261"/>
      <c r="H15" s="261"/>
      <c r="I15" s="261"/>
      <c r="J15" s="261"/>
      <c r="K15" s="235"/>
      <c r="L15" s="235"/>
      <c r="M15" s="235"/>
    </row>
    <row r="16" spans="1:13" ht="13.5" customHeight="1">
      <c r="A16" s="235"/>
      <c r="B16" s="241" t="s">
        <v>20</v>
      </c>
      <c r="C16" s="242">
        <v>1</v>
      </c>
      <c r="D16" s="243" t="s">
        <v>216</v>
      </c>
      <c r="E16" s="261"/>
      <c r="F16" s="261"/>
      <c r="G16" s="261"/>
      <c r="H16" s="261"/>
      <c r="I16" s="261"/>
      <c r="J16" s="261"/>
      <c r="K16" s="235"/>
      <c r="L16" s="235"/>
      <c r="M16" s="235"/>
    </row>
    <row r="17" spans="1:13" ht="13.5" customHeight="1">
      <c r="A17" s="235"/>
      <c r="B17" s="260"/>
      <c r="C17" s="260"/>
      <c r="D17" s="260"/>
      <c r="E17" s="260"/>
      <c r="F17" s="260"/>
      <c r="G17" s="260"/>
      <c r="H17" s="261"/>
      <c r="I17" s="261"/>
      <c r="J17" s="261"/>
      <c r="K17" s="235"/>
      <c r="L17" s="235"/>
      <c r="M17" s="235"/>
    </row>
    <row r="18" spans="1:13" ht="13.5" customHeight="1">
      <c r="A18" s="240" t="str">
        <f>Orçamento!C13</f>
        <v>1.2</v>
      </c>
      <c r="B18" s="9" t="str">
        <f>Orçamento!D13</f>
        <v>Locação da obra a trena</v>
      </c>
      <c r="C18" s="262"/>
      <c r="D18" s="262"/>
      <c r="E18" s="262"/>
      <c r="F18" s="262"/>
      <c r="G18" s="262"/>
      <c r="H18" s="263"/>
      <c r="I18" s="262"/>
      <c r="J18" s="262"/>
      <c r="K18" s="235"/>
      <c r="L18" s="235"/>
      <c r="M18" s="235"/>
    </row>
    <row r="19" spans="1:13" ht="13.5" customHeight="1">
      <c r="A19" s="235"/>
      <c r="B19" s="261"/>
      <c r="C19" s="261"/>
      <c r="D19" s="261"/>
      <c r="E19" s="261"/>
      <c r="F19" s="261"/>
      <c r="G19" s="261"/>
      <c r="H19" s="261"/>
      <c r="I19" s="261"/>
      <c r="J19" s="261"/>
      <c r="K19" s="235"/>
      <c r="L19" s="235"/>
      <c r="M19" s="235"/>
    </row>
    <row r="20" spans="1:13" ht="13.5" customHeight="1">
      <c r="A20" s="235"/>
      <c r="B20" s="114"/>
      <c r="C20" s="248" t="s">
        <v>217</v>
      </c>
      <c r="D20" s="248"/>
      <c r="E20" s="248" t="s">
        <v>218</v>
      </c>
      <c r="F20" s="114"/>
      <c r="G20" s="4" t="s">
        <v>214</v>
      </c>
      <c r="H20" s="235"/>
      <c r="I20" s="235"/>
      <c r="J20" s="235"/>
      <c r="K20" s="235"/>
      <c r="L20" s="235"/>
      <c r="M20" s="235"/>
    </row>
    <row r="21" spans="1:13" ht="13.5" customHeight="1">
      <c r="A21" s="235"/>
      <c r="B21" s="248"/>
      <c r="C21" s="248">
        <v>24.92</v>
      </c>
      <c r="D21" s="248" t="s">
        <v>21</v>
      </c>
      <c r="E21" s="249">
        <v>46.55</v>
      </c>
      <c r="F21" s="248" t="s">
        <v>49</v>
      </c>
      <c r="G21" s="249">
        <f>ROUND((C21*E21),2)</f>
        <v>1160.03</v>
      </c>
      <c r="H21" s="235"/>
      <c r="I21" s="235"/>
      <c r="J21" s="257"/>
      <c r="K21" s="257"/>
      <c r="L21" s="235"/>
      <c r="M21" s="235"/>
    </row>
    <row r="22" spans="1:13" ht="13.5" customHeight="1">
      <c r="A22" s="235"/>
      <c r="B22" s="248"/>
      <c r="C22" s="246"/>
      <c r="D22" s="114"/>
      <c r="E22" s="114"/>
      <c r="F22" s="114"/>
      <c r="G22" s="114"/>
      <c r="H22" s="235"/>
      <c r="I22" s="235"/>
      <c r="J22" s="257"/>
      <c r="K22" s="257"/>
      <c r="L22" s="235"/>
      <c r="M22" s="235"/>
    </row>
    <row r="23" spans="1:13" ht="13.5" customHeight="1">
      <c r="A23" s="235"/>
      <c r="B23" s="114"/>
      <c r="C23" s="248" t="s">
        <v>217</v>
      </c>
      <c r="D23" s="248"/>
      <c r="E23" s="248" t="s">
        <v>218</v>
      </c>
      <c r="F23" s="114"/>
      <c r="G23" s="4" t="s">
        <v>214</v>
      </c>
      <c r="H23" s="261"/>
      <c r="I23" s="261"/>
      <c r="J23" s="261"/>
      <c r="K23" s="261"/>
      <c r="L23" s="235"/>
      <c r="M23" s="235"/>
    </row>
    <row r="24" spans="1:13" ht="13.5" customHeight="1">
      <c r="A24" s="235"/>
      <c r="B24" s="248"/>
      <c r="C24" s="248">
        <v>14.2</v>
      </c>
      <c r="D24" s="248" t="s">
        <v>21</v>
      </c>
      <c r="E24" s="249">
        <v>24</v>
      </c>
      <c r="F24" s="248" t="s">
        <v>49</v>
      </c>
      <c r="G24" s="249">
        <f>ROUND((C24*E24),2)</f>
        <v>340.8</v>
      </c>
      <c r="H24" s="263" t="s">
        <v>228</v>
      </c>
      <c r="I24" s="262">
        <v>2</v>
      </c>
      <c r="J24" s="248" t="s">
        <v>49</v>
      </c>
      <c r="K24" s="249">
        <f>G24/I24</f>
        <v>170.4</v>
      </c>
      <c r="L24" s="235"/>
      <c r="M24" s="235"/>
    </row>
    <row r="25" spans="1:13" ht="13.5" customHeight="1">
      <c r="A25" s="235"/>
      <c r="B25" s="248"/>
      <c r="C25" s="246"/>
      <c r="D25" s="114"/>
      <c r="E25" s="114"/>
      <c r="F25" s="114"/>
      <c r="G25" s="114"/>
      <c r="H25" s="261"/>
      <c r="I25" s="261"/>
      <c r="J25" s="261"/>
      <c r="K25" s="261"/>
      <c r="L25" s="235"/>
      <c r="M25" s="235"/>
    </row>
    <row r="26" spans="1:13" ht="13.5" customHeight="1">
      <c r="A26" s="235"/>
      <c r="B26" s="241" t="s">
        <v>219</v>
      </c>
      <c r="C26" s="242">
        <v>1330.29</v>
      </c>
      <c r="D26" s="243" t="s">
        <v>69</v>
      </c>
      <c r="E26" s="114"/>
      <c r="F26" s="114"/>
      <c r="G26" s="114"/>
      <c r="H26" s="261"/>
      <c r="I26" s="261"/>
      <c r="J26" s="261"/>
      <c r="K26" s="261"/>
      <c r="L26" s="235"/>
      <c r="M26" s="235"/>
    </row>
    <row r="27" spans="1:13" ht="13.5" customHeight="1">
      <c r="A27" s="235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35"/>
      <c r="M27" s="235"/>
    </row>
    <row r="28" spans="1:13" ht="12.75">
      <c r="A28" s="236" t="str">
        <f>Orçamento!C15</f>
        <v>2</v>
      </c>
      <c r="B28" s="237" t="str">
        <f>Orçamento!D15</f>
        <v>ADMINISTRAÇÃO LOCAL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9"/>
    </row>
    <row r="29" spans="1:2" ht="12.75">
      <c r="A29" s="240"/>
      <c r="B29" s="9"/>
    </row>
    <row r="30" spans="1:2" ht="12.75">
      <c r="A30" s="240" t="str">
        <f>Orçamento!C16</f>
        <v>2.2</v>
      </c>
      <c r="B30" s="9" t="str">
        <f>Orçamento!D16</f>
        <v>Encarregado da Obra</v>
      </c>
    </row>
    <row r="31" spans="1:13" ht="12.75">
      <c r="A31" s="240"/>
      <c r="B31" s="265"/>
      <c r="C31" s="318"/>
      <c r="D31" s="318"/>
      <c r="E31" s="318"/>
      <c r="F31" s="265"/>
      <c r="G31" s="266"/>
      <c r="H31" s="266"/>
      <c r="I31" s="266"/>
      <c r="J31" s="265"/>
      <c r="K31" s="265"/>
      <c r="L31" s="265"/>
      <c r="M31" s="265"/>
    </row>
    <row r="32" spans="1:13" ht="15.75">
      <c r="A32" s="240"/>
      <c r="B32" s="95"/>
      <c r="C32" s="95" t="s">
        <v>210</v>
      </c>
      <c r="D32" s="95"/>
      <c r="E32" s="95" t="s">
        <v>211</v>
      </c>
      <c r="F32" s="95"/>
      <c r="G32" s="95" t="s">
        <v>212</v>
      </c>
      <c r="H32" s="257"/>
      <c r="I32" s="257"/>
      <c r="J32" s="257"/>
      <c r="K32" s="267"/>
      <c r="L32" s="265"/>
      <c r="M32" s="265"/>
    </row>
    <row r="33" spans="1:13" ht="15">
      <c r="A33" s="240"/>
      <c r="B33" s="95" t="s">
        <v>20</v>
      </c>
      <c r="C33" s="258">
        <v>8</v>
      </c>
      <c r="D33" s="258" t="s">
        <v>21</v>
      </c>
      <c r="E33" s="258">
        <v>20</v>
      </c>
      <c r="F33" s="258" t="s">
        <v>21</v>
      </c>
      <c r="G33" s="258">
        <v>6</v>
      </c>
      <c r="H33" s="259" t="s">
        <v>49</v>
      </c>
      <c r="I33" s="258">
        <f>ROUND((C33*E33*G33),2)</f>
        <v>960</v>
      </c>
      <c r="J33" s="258" t="s">
        <v>213</v>
      </c>
      <c r="K33" s="265"/>
      <c r="L33" s="265"/>
      <c r="M33" s="265"/>
    </row>
    <row r="34" spans="1:13" ht="15.75">
      <c r="A34" s="240"/>
      <c r="B34" s="235"/>
      <c r="C34" s="235"/>
      <c r="D34" s="235"/>
      <c r="E34" s="235"/>
      <c r="F34" s="235"/>
      <c r="G34" s="235"/>
      <c r="H34" s="235"/>
      <c r="I34" s="235"/>
      <c r="J34" s="235"/>
      <c r="K34" s="265"/>
      <c r="L34" s="265"/>
      <c r="M34" s="265"/>
    </row>
    <row r="35" spans="1:13" ht="15.75">
      <c r="A35" s="240"/>
      <c r="B35" s="241" t="s">
        <v>20</v>
      </c>
      <c r="C35" s="242">
        <v>6</v>
      </c>
      <c r="D35" s="243" t="s">
        <v>64</v>
      </c>
      <c r="E35" s="235"/>
      <c r="F35" s="235"/>
      <c r="G35" s="235"/>
      <c r="H35" s="235"/>
      <c r="I35" s="235"/>
      <c r="J35" s="235"/>
      <c r="K35" s="265"/>
      <c r="L35" s="265"/>
      <c r="M35" s="265"/>
    </row>
    <row r="36" spans="1:2" ht="12.75">
      <c r="A36" s="240"/>
      <c r="B36" s="10"/>
    </row>
    <row r="37" spans="1:13" ht="12.75">
      <c r="A37" s="250" t="str">
        <f>Orçamento!C18</f>
        <v>3</v>
      </c>
      <c r="B37" s="316" t="str">
        <f>Orçamento!D18</f>
        <v>DEMOLIÇÕES E RETIRADAS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7"/>
    </row>
    <row r="38" spans="1:3" s="114" customFormat="1" ht="12.75">
      <c r="A38" s="244"/>
      <c r="B38" s="245"/>
      <c r="C38" s="246"/>
    </row>
    <row r="39" spans="1:2" ht="12.75">
      <c r="A39" s="240" t="str">
        <f>Orçamento!C19</f>
        <v>3.1</v>
      </c>
      <c r="B39" s="9" t="str">
        <f>Orçamento!D19</f>
        <v>Apicotamento de concreto</v>
      </c>
    </row>
    <row r="40" spans="1:2" ht="12.75">
      <c r="A40" s="240"/>
      <c r="B40" s="13"/>
    </row>
    <row r="41" spans="1:2" ht="12.75">
      <c r="A41" s="240"/>
      <c r="B41" s="13" t="s">
        <v>219</v>
      </c>
    </row>
    <row r="42" spans="1:11" ht="12.75">
      <c r="A42" s="240"/>
      <c r="B42" s="13"/>
      <c r="C42" s="12" t="s">
        <v>217</v>
      </c>
      <c r="D42" s="11"/>
      <c r="E42" s="12" t="s">
        <v>218</v>
      </c>
      <c r="F42" s="11"/>
      <c r="G42" s="12"/>
      <c r="H42" s="11"/>
      <c r="I42" s="12"/>
      <c r="K42" s="11"/>
    </row>
    <row r="43" spans="1:12" ht="15">
      <c r="A43" s="240"/>
      <c r="B43" s="12" t="s">
        <v>20</v>
      </c>
      <c r="C43" s="11">
        <v>10.61</v>
      </c>
      <c r="D43" s="258" t="s">
        <v>21</v>
      </c>
      <c r="E43" s="264">
        <v>14.03</v>
      </c>
      <c r="F43" s="259" t="s">
        <v>49</v>
      </c>
      <c r="G43" s="11">
        <f>C43*E43</f>
        <v>148.85829999999999</v>
      </c>
      <c r="H43" s="12"/>
      <c r="I43" s="11"/>
      <c r="J43" s="12"/>
      <c r="L43" s="12"/>
    </row>
    <row r="44" spans="1:2" ht="12.75">
      <c r="A44" s="240"/>
      <c r="B44" s="13"/>
    </row>
    <row r="45" spans="1:2" ht="12.75">
      <c r="A45" s="240"/>
      <c r="B45" s="13" t="s">
        <v>219</v>
      </c>
    </row>
    <row r="46" spans="1:7" ht="12.75">
      <c r="A46" s="240"/>
      <c r="B46" s="13"/>
      <c r="C46" s="12" t="s">
        <v>217</v>
      </c>
      <c r="D46" s="11"/>
      <c r="E46" s="12" t="s">
        <v>218</v>
      </c>
      <c r="F46" s="11"/>
      <c r="G46" s="12"/>
    </row>
    <row r="47" spans="1:7" ht="15">
      <c r="A47" s="240"/>
      <c r="B47" s="12" t="s">
        <v>20</v>
      </c>
      <c r="C47" s="11">
        <v>9.43</v>
      </c>
      <c r="D47" s="258" t="s">
        <v>21</v>
      </c>
      <c r="E47" s="264">
        <v>14.11</v>
      </c>
      <c r="F47" s="259" t="s">
        <v>49</v>
      </c>
      <c r="G47" s="11">
        <f>C47*E47</f>
        <v>133.0573</v>
      </c>
    </row>
    <row r="48" spans="1:2" ht="12.75">
      <c r="A48" s="240"/>
      <c r="B48" s="13"/>
    </row>
    <row r="49" spans="1:2" ht="12.75">
      <c r="A49" s="240"/>
      <c r="B49" s="13" t="s">
        <v>219</v>
      </c>
    </row>
    <row r="50" spans="1:7" ht="12.75">
      <c r="A50" s="240"/>
      <c r="B50" s="13"/>
      <c r="C50" s="12" t="s">
        <v>217</v>
      </c>
      <c r="D50" s="11"/>
      <c r="E50" s="12" t="s">
        <v>218</v>
      </c>
      <c r="F50" s="11"/>
      <c r="G50" s="12"/>
    </row>
    <row r="51" spans="1:7" ht="15">
      <c r="A51" s="240"/>
      <c r="B51" s="12" t="s">
        <v>20</v>
      </c>
      <c r="C51" s="11">
        <v>1.07</v>
      </c>
      <c r="D51" s="258" t="s">
        <v>21</v>
      </c>
      <c r="E51" s="264">
        <v>28.75</v>
      </c>
      <c r="F51" s="259" t="s">
        <v>49</v>
      </c>
      <c r="G51" s="11">
        <f>C51*E51</f>
        <v>30.762500000000003</v>
      </c>
    </row>
    <row r="52" spans="1:2" ht="12.75">
      <c r="A52" s="240"/>
      <c r="B52" s="13"/>
    </row>
    <row r="53" spans="1:2" ht="12.75">
      <c r="A53" s="240"/>
      <c r="B53" s="13"/>
    </row>
    <row r="54" spans="1:2" ht="12.75">
      <c r="A54" s="240"/>
      <c r="B54" s="13"/>
    </row>
    <row r="55" spans="1:2" ht="12.75">
      <c r="A55" s="240"/>
      <c r="B55" s="13"/>
    </row>
    <row r="56" spans="1:2" ht="12.75">
      <c r="A56" s="240"/>
      <c r="B56" s="13"/>
    </row>
    <row r="57" spans="1:4" ht="12.75">
      <c r="A57" s="240"/>
      <c r="B57" s="241" t="s">
        <v>215</v>
      </c>
      <c r="C57" s="242">
        <v>312.59</v>
      </c>
      <c r="D57" s="243" t="s">
        <v>69</v>
      </c>
    </row>
    <row r="58" ht="12.75">
      <c r="A58" s="240"/>
    </row>
    <row r="59" spans="1:13" ht="12.75">
      <c r="A59" s="250" t="str">
        <f>Orçamento!C21</f>
        <v>4</v>
      </c>
      <c r="B59" s="316" t="str">
        <f>Orçamento!D21</f>
        <v>PISO</v>
      </c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7"/>
    </row>
    <row r="60" spans="1:2" ht="12.75">
      <c r="A60" s="240" t="str">
        <f>Orçamento!C22</f>
        <v>4.1</v>
      </c>
      <c r="B60" s="9" t="str">
        <f>Orçamento!D22</f>
        <v>Concreto simples c/ seixo e=5cm traço 1:2:3</v>
      </c>
    </row>
    <row r="61" ht="12.75">
      <c r="A61" s="240"/>
    </row>
    <row r="62" spans="1:7" ht="12.75">
      <c r="A62" s="240"/>
      <c r="C62" s="12" t="s">
        <v>217</v>
      </c>
      <c r="D62" s="11"/>
      <c r="E62" s="12" t="s">
        <v>218</v>
      </c>
      <c r="G62" s="12" t="s">
        <v>214</v>
      </c>
    </row>
    <row r="63" spans="1:7" s="255" customFormat="1" ht="34.5" customHeight="1">
      <c r="A63" s="251"/>
      <c r="B63" s="252" t="s">
        <v>229</v>
      </c>
      <c r="C63" s="253">
        <v>11.6</v>
      </c>
      <c r="D63" s="254" t="s">
        <v>21</v>
      </c>
      <c r="E63" s="253">
        <v>9.43</v>
      </c>
      <c r="F63" s="254" t="s">
        <v>49</v>
      </c>
      <c r="G63" s="253">
        <f>ROUND((C63*E63),2)</f>
        <v>109.39</v>
      </c>
    </row>
    <row r="64" ht="12.75">
      <c r="A64" s="240"/>
    </row>
    <row r="65" spans="1:7" ht="12.75">
      <c r="A65" s="240"/>
      <c r="C65" s="12" t="s">
        <v>217</v>
      </c>
      <c r="D65" s="11"/>
      <c r="E65" s="12" t="s">
        <v>218</v>
      </c>
      <c r="G65" s="12" t="s">
        <v>214</v>
      </c>
    </row>
    <row r="66" spans="1:7" ht="25.5">
      <c r="A66" s="240"/>
      <c r="B66" s="252" t="s">
        <v>229</v>
      </c>
      <c r="C66" s="253">
        <v>5</v>
      </c>
      <c r="D66" s="254" t="s">
        <v>21</v>
      </c>
      <c r="E66" s="253">
        <v>29.75</v>
      </c>
      <c r="F66" s="254" t="s">
        <v>49</v>
      </c>
      <c r="G66" s="253">
        <f>ROUND((C66*E66),2)</f>
        <v>148.75</v>
      </c>
    </row>
    <row r="67" ht="12.75">
      <c r="A67" s="240"/>
    </row>
    <row r="68" spans="1:7" ht="12.75">
      <c r="A68" s="240"/>
      <c r="C68" s="12" t="s">
        <v>217</v>
      </c>
      <c r="D68" s="11"/>
      <c r="E68" s="12" t="s">
        <v>218</v>
      </c>
      <c r="G68" s="12" t="s">
        <v>214</v>
      </c>
    </row>
    <row r="69" spans="1:7" ht="25.5">
      <c r="A69" s="240"/>
      <c r="B69" s="252" t="s">
        <v>229</v>
      </c>
      <c r="C69" s="253">
        <v>2.5</v>
      </c>
      <c r="D69" s="254" t="s">
        <v>21</v>
      </c>
      <c r="E69" s="253">
        <v>24.92</v>
      </c>
      <c r="F69" s="254" t="s">
        <v>49</v>
      </c>
      <c r="G69" s="253">
        <f>ROUND((C69*E69),2)</f>
        <v>62.3</v>
      </c>
    </row>
    <row r="70" ht="12.75">
      <c r="A70" s="240"/>
    </row>
    <row r="71" spans="1:7" ht="12.75">
      <c r="A71" s="240"/>
      <c r="C71" s="12" t="s">
        <v>217</v>
      </c>
      <c r="D71" s="11"/>
      <c r="E71" s="12" t="s">
        <v>218</v>
      </c>
      <c r="G71" s="12" t="s">
        <v>214</v>
      </c>
    </row>
    <row r="72" spans="1:7" ht="25.5">
      <c r="A72" s="240"/>
      <c r="B72" s="252" t="s">
        <v>229</v>
      </c>
      <c r="C72" s="253">
        <v>2.5</v>
      </c>
      <c r="D72" s="254" t="s">
        <v>21</v>
      </c>
      <c r="E72" s="253">
        <v>13.5</v>
      </c>
      <c r="F72" s="254" t="s">
        <v>49</v>
      </c>
      <c r="G72" s="253">
        <f>ROUND((C72*E72),2)</f>
        <v>33.75</v>
      </c>
    </row>
    <row r="73" ht="12.75">
      <c r="A73" s="240"/>
    </row>
    <row r="74" spans="1:7" ht="12.75">
      <c r="A74" s="240"/>
      <c r="C74" s="12" t="s">
        <v>217</v>
      </c>
      <c r="D74" s="11"/>
      <c r="E74" s="12" t="s">
        <v>218</v>
      </c>
      <c r="G74" s="12" t="s">
        <v>214</v>
      </c>
    </row>
    <row r="75" spans="1:7" ht="25.5">
      <c r="A75" s="240"/>
      <c r="B75" s="252" t="s">
        <v>229</v>
      </c>
      <c r="C75" s="253">
        <v>1.5</v>
      </c>
      <c r="D75" s="254" t="s">
        <v>21</v>
      </c>
      <c r="E75" s="253">
        <v>26.5</v>
      </c>
      <c r="F75" s="254" t="s">
        <v>49</v>
      </c>
      <c r="G75" s="253">
        <f>ROUND((C75*E75),2)</f>
        <v>39.75</v>
      </c>
    </row>
    <row r="76" ht="12.75">
      <c r="A76" s="240"/>
    </row>
    <row r="77" spans="1:7" ht="12.75">
      <c r="A77" s="240"/>
      <c r="C77" s="12" t="s">
        <v>217</v>
      </c>
      <c r="D77" s="11"/>
      <c r="E77" s="12" t="s">
        <v>218</v>
      </c>
      <c r="G77" s="12" t="s">
        <v>214</v>
      </c>
    </row>
    <row r="78" spans="1:7" ht="25.5">
      <c r="A78" s="240"/>
      <c r="B78" s="252" t="s">
        <v>229</v>
      </c>
      <c r="C78" s="253">
        <v>1.5</v>
      </c>
      <c r="D78" s="254" t="s">
        <v>21</v>
      </c>
      <c r="E78" s="253">
        <v>25</v>
      </c>
      <c r="F78" s="254" t="s">
        <v>49</v>
      </c>
      <c r="G78" s="253">
        <f>ROUND((C78*E78),2)</f>
        <v>37.5</v>
      </c>
    </row>
    <row r="79" ht="12.75">
      <c r="A79" s="240"/>
    </row>
    <row r="80" spans="1:7" ht="12.75">
      <c r="A80" s="240"/>
      <c r="C80" s="12" t="s">
        <v>217</v>
      </c>
      <c r="D80" s="11"/>
      <c r="E80" s="12" t="s">
        <v>218</v>
      </c>
      <c r="G80" s="12" t="s">
        <v>214</v>
      </c>
    </row>
    <row r="81" spans="1:11" ht="25.5">
      <c r="A81" s="240"/>
      <c r="B81" s="252" t="s">
        <v>229</v>
      </c>
      <c r="C81" s="253">
        <v>2.5</v>
      </c>
      <c r="D81" s="254" t="s">
        <v>21</v>
      </c>
      <c r="E81" s="253">
        <v>13.29</v>
      </c>
      <c r="F81" s="254" t="s">
        <v>49</v>
      </c>
      <c r="G81" s="253">
        <f>ROUND((C81*E81),2)</f>
        <v>33.23</v>
      </c>
      <c r="H81" s="254" t="s">
        <v>21</v>
      </c>
      <c r="I81" s="253">
        <v>3</v>
      </c>
      <c r="J81" s="254" t="s">
        <v>49</v>
      </c>
      <c r="K81" s="253">
        <f>G81*I81</f>
        <v>99.69</v>
      </c>
    </row>
    <row r="82" ht="12.75">
      <c r="A82" s="240"/>
    </row>
    <row r="83" spans="1:7" ht="12.75">
      <c r="A83" s="240"/>
      <c r="C83" s="12" t="s">
        <v>217</v>
      </c>
      <c r="D83" s="11"/>
      <c r="E83" s="12" t="s">
        <v>218</v>
      </c>
      <c r="G83" s="12" t="s">
        <v>214</v>
      </c>
    </row>
    <row r="84" spans="1:11" ht="25.5">
      <c r="A84" s="240"/>
      <c r="B84" s="252" t="s">
        <v>229</v>
      </c>
      <c r="C84" s="253">
        <v>2.5</v>
      </c>
      <c r="D84" s="254" t="s">
        <v>21</v>
      </c>
      <c r="E84" s="253">
        <v>9.51</v>
      </c>
      <c r="F84" s="254" t="s">
        <v>49</v>
      </c>
      <c r="G84" s="253">
        <f>ROUND((C84*E84),2)</f>
        <v>23.78</v>
      </c>
      <c r="H84" s="254" t="s">
        <v>21</v>
      </c>
      <c r="I84" s="253">
        <v>3</v>
      </c>
      <c r="J84" s="254" t="s">
        <v>49</v>
      </c>
      <c r="K84" s="253">
        <f>G84*I84</f>
        <v>71.34</v>
      </c>
    </row>
    <row r="85" ht="12.75">
      <c r="A85" s="240"/>
    </row>
    <row r="86" spans="1:7" ht="12.75">
      <c r="A86" s="240"/>
      <c r="C86" s="12" t="s">
        <v>217</v>
      </c>
      <c r="D86" s="11"/>
      <c r="E86" s="12" t="s">
        <v>218</v>
      </c>
      <c r="G86" s="12" t="s">
        <v>214</v>
      </c>
    </row>
    <row r="87" spans="1:7" ht="25.5">
      <c r="A87" s="240"/>
      <c r="B87" s="252" t="s">
        <v>229</v>
      </c>
      <c r="C87" s="253">
        <v>3</v>
      </c>
      <c r="D87" s="254" t="s">
        <v>21</v>
      </c>
      <c r="E87" s="253">
        <v>25.47</v>
      </c>
      <c r="F87" s="254" t="s">
        <v>49</v>
      </c>
      <c r="G87" s="253">
        <f>ROUND((C87*E87),2)</f>
        <v>76.41</v>
      </c>
    </row>
    <row r="88" ht="12.75">
      <c r="A88" s="240"/>
    </row>
    <row r="89" spans="1:4" ht="12.75">
      <c r="A89" s="240"/>
      <c r="B89" s="241" t="s">
        <v>215</v>
      </c>
      <c r="C89" s="242">
        <f>G63+G66+G69+G72+G75+G78+K81+K84+G87</f>
        <v>678.88</v>
      </c>
      <c r="D89" s="243" t="s">
        <v>69</v>
      </c>
    </row>
    <row r="90" ht="12.75">
      <c r="A90" s="240"/>
    </row>
    <row r="91" spans="1:13" s="114" customFormat="1" ht="12.75">
      <c r="A91" s="250" t="str">
        <f>Orçamento!C24</f>
        <v>5</v>
      </c>
      <c r="B91" s="316" t="str">
        <f>Orçamento!D24</f>
        <v>PINTURA</v>
      </c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7"/>
    </row>
    <row r="92" spans="1:3" s="114" customFormat="1" ht="12.75">
      <c r="A92" s="244"/>
      <c r="B92" s="245"/>
      <c r="C92" s="244"/>
    </row>
    <row r="93" spans="1:3" s="114" customFormat="1" ht="12.75">
      <c r="A93" s="244" t="str">
        <f>Orçamento!C25</f>
        <v>5.1</v>
      </c>
      <c r="B93" s="247" t="str">
        <f>Orçamento!D25</f>
        <v>Acrílica para piso</v>
      </c>
      <c r="C93" s="244"/>
    </row>
    <row r="94" spans="1:3" s="114" customFormat="1" ht="12.75">
      <c r="A94" s="244"/>
      <c r="B94" s="245"/>
      <c r="C94" s="244"/>
    </row>
    <row r="95" spans="1:4" s="114" customFormat="1" ht="12.75">
      <c r="A95" s="244"/>
      <c r="B95" s="241" t="s">
        <v>230</v>
      </c>
      <c r="C95" s="242">
        <f>C89</f>
        <v>678.88</v>
      </c>
      <c r="D95" s="243" t="s">
        <v>69</v>
      </c>
    </row>
    <row r="96" spans="1:3" s="114" customFormat="1" ht="12.75">
      <c r="A96" s="244"/>
      <c r="B96" s="245"/>
      <c r="C96" s="244"/>
    </row>
    <row r="97" spans="1:5" s="114" customFormat="1" ht="12.75">
      <c r="A97" s="244"/>
      <c r="B97" s="268"/>
      <c r="C97" s="269"/>
      <c r="D97" s="265"/>
      <c r="E97" s="265"/>
    </row>
    <row r="98" spans="1:5" s="114" customFormat="1" ht="12.75">
      <c r="A98" s="244"/>
      <c r="B98" s="269"/>
      <c r="C98" s="269"/>
      <c r="D98" s="269"/>
      <c r="E98" s="265"/>
    </row>
    <row r="99" spans="1:3" s="114" customFormat="1" ht="12.75">
      <c r="A99" s="244"/>
      <c r="B99" s="245"/>
      <c r="C99" s="244"/>
    </row>
    <row r="100" spans="1:13" s="114" customFormat="1" ht="12.75">
      <c r="A100" s="250" t="str">
        <f>Orçamento!C27</f>
        <v>6</v>
      </c>
      <c r="B100" s="316" t="str">
        <f>Orçamento!D27</f>
        <v>INSTALAÇÕES ELÉTRICAS</v>
      </c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7"/>
    </row>
    <row r="101" spans="1:3" s="114" customFormat="1" ht="12.75">
      <c r="A101" s="244"/>
      <c r="B101" s="245"/>
      <c r="C101" s="244"/>
    </row>
    <row r="102" spans="1:2" ht="12.75">
      <c r="A102" s="240" t="str">
        <f>Orçamento!C28</f>
        <v>6.1</v>
      </c>
      <c r="B102" s="9" t="str">
        <f>Orçamento!D28</f>
        <v>Ponto de força (tubul., fiaçao e disjuntor) acima de 200W</v>
      </c>
    </row>
    <row r="103" ht="12.75">
      <c r="A103" s="240"/>
    </row>
    <row r="104" spans="1:4" ht="12.75">
      <c r="A104" s="240"/>
      <c r="B104" s="241" t="s">
        <v>20</v>
      </c>
      <c r="C104" s="242">
        <v>10</v>
      </c>
      <c r="D104" s="243" t="s">
        <v>231</v>
      </c>
    </row>
    <row r="105" ht="12.75">
      <c r="A105" s="240"/>
    </row>
    <row r="106" spans="1:2" ht="12.75">
      <c r="A106" s="240" t="str">
        <f>Orçamento!C29</f>
        <v>6.2</v>
      </c>
      <c r="B106" s="9" t="str">
        <f>Orçamento!D29</f>
        <v>Poste em fo.go. h=11m (incl.base concr.ciclópico)</v>
      </c>
    </row>
    <row r="107" ht="12.75">
      <c r="A107" s="240"/>
    </row>
    <row r="108" spans="1:4" ht="12.75">
      <c r="A108" s="240"/>
      <c r="B108" s="241" t="s">
        <v>20</v>
      </c>
      <c r="C108" s="242">
        <v>7</v>
      </c>
      <c r="D108" s="243" t="s">
        <v>220</v>
      </c>
    </row>
    <row r="109" ht="12.75">
      <c r="A109" s="240"/>
    </row>
    <row r="110" spans="1:2" ht="12.75">
      <c r="A110" s="240" t="str">
        <f>'[1]Orçamento'!C59</f>
        <v>6.3</v>
      </c>
      <c r="B110" s="9" t="str">
        <f>Orçamento!D30</f>
        <v>Luminária de Led p/ iluminação pública, de 138 W até 180 W</v>
      </c>
    </row>
    <row r="111" ht="12.75">
      <c r="A111" s="240"/>
    </row>
    <row r="112" spans="1:4" ht="12.75">
      <c r="A112" s="240"/>
      <c r="B112" s="241" t="s">
        <v>221</v>
      </c>
      <c r="C112" s="242">
        <v>1</v>
      </c>
      <c r="D112" s="243" t="s">
        <v>220</v>
      </c>
    </row>
    <row r="113" ht="12.75">
      <c r="A113" s="240"/>
    </row>
    <row r="114" spans="1:13" ht="12.75">
      <c r="A114" s="250" t="str">
        <f>'[1]Orçamento'!C62</f>
        <v>7</v>
      </c>
      <c r="B114" s="316" t="str">
        <f>Orçamento!D32</f>
        <v>OUTROS</v>
      </c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7"/>
    </row>
    <row r="115" ht="12.75">
      <c r="A115" s="240"/>
    </row>
    <row r="116" spans="1:2" ht="12.75">
      <c r="A116" s="240" t="str">
        <f>Orçamento!C33</f>
        <v>7.1</v>
      </c>
      <c r="B116" s="9" t="str">
        <f>Orçamento!D33</f>
        <v>Meio-fio em concreto nas dimensões 0,15m x 0,12m sem lâmina d'água</v>
      </c>
    </row>
    <row r="117" spans="1:11" ht="12.75">
      <c r="A117" s="240"/>
      <c r="B117" s="265"/>
      <c r="C117" s="318"/>
      <c r="D117" s="318"/>
      <c r="E117" s="318"/>
      <c r="F117" s="265"/>
      <c r="G117" s="318"/>
      <c r="H117" s="318"/>
      <c r="I117" s="318"/>
      <c r="J117" s="265"/>
      <c r="K117" s="265"/>
    </row>
    <row r="118" spans="2:13" ht="12.75">
      <c r="B118" s="256" t="s">
        <v>233</v>
      </c>
      <c r="C118" s="256" t="s">
        <v>49</v>
      </c>
      <c r="D118" s="319" t="s">
        <v>235</v>
      </c>
      <c r="E118" s="319"/>
      <c r="F118" s="319"/>
      <c r="G118" s="319"/>
      <c r="H118" s="319"/>
      <c r="I118" s="319"/>
      <c r="J118" s="319"/>
      <c r="K118" s="319"/>
      <c r="L118" s="319"/>
      <c r="M118" s="319"/>
    </row>
    <row r="119" spans="2:13" ht="12.75">
      <c r="B119" s="256"/>
      <c r="C119" s="256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</row>
    <row r="120" spans="2:11" ht="12.75">
      <c r="B120" s="241" t="s">
        <v>234</v>
      </c>
      <c r="C120" s="241">
        <f>26.5+12.09+45.95+24.92+19.02+26.75+19.02+10.61+14+13.21+14.11+7.41+13.19+9.48+29.75+7.41+6.57+5.23+9.51+13.5+24.75+6.72+9.57+15.75+25+13.5+7.25+10.25+9+10.56</f>
        <v>460.58000000000004</v>
      </c>
      <c r="D120" s="269"/>
      <c r="E120" s="265"/>
      <c r="F120" s="265"/>
      <c r="G120" s="265"/>
      <c r="H120" s="265"/>
      <c r="I120" s="265"/>
      <c r="J120" s="265"/>
      <c r="K120" s="265"/>
    </row>
    <row r="121" spans="2:11" ht="12.75"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</row>
    <row r="122" spans="1:2" ht="12.75">
      <c r="A122" s="240" t="str">
        <f>Orçamento!C34</f>
        <v>7.2</v>
      </c>
      <c r="B122" s="9" t="str">
        <f>Orçamento!D34</f>
        <v>Plantio de grama (incl. terra preta)</v>
      </c>
    </row>
    <row r="124" spans="2:6" ht="12.75">
      <c r="B124" s="256" t="s">
        <v>217</v>
      </c>
      <c r="C124" s="256"/>
      <c r="D124" s="256" t="s">
        <v>218</v>
      </c>
      <c r="E124" s="114"/>
      <c r="F124" s="4" t="s">
        <v>214</v>
      </c>
    </row>
    <row r="125" spans="2:6" ht="12.75">
      <c r="B125" s="256">
        <v>12.1</v>
      </c>
      <c r="C125" s="256" t="s">
        <v>21</v>
      </c>
      <c r="D125" s="249">
        <v>19.02</v>
      </c>
      <c r="E125" s="256" t="s">
        <v>49</v>
      </c>
      <c r="F125" s="249">
        <f>ROUND((B125*D125),2)</f>
        <v>230.14</v>
      </c>
    </row>
    <row r="127" spans="2:6" ht="12.75">
      <c r="B127" s="256" t="s">
        <v>217</v>
      </c>
      <c r="C127" s="256"/>
      <c r="D127" s="256" t="s">
        <v>218</v>
      </c>
      <c r="E127" s="114"/>
      <c r="F127" s="4" t="s">
        <v>214</v>
      </c>
    </row>
    <row r="128" spans="2:6" ht="12.75">
      <c r="B128" s="256">
        <v>1.3</v>
      </c>
      <c r="C128" s="256" t="s">
        <v>21</v>
      </c>
      <c r="D128" s="249">
        <v>13.19</v>
      </c>
      <c r="E128" s="256" t="s">
        <v>49</v>
      </c>
      <c r="F128" s="249">
        <f>ROUND((B128*D128),2)</f>
        <v>17.15</v>
      </c>
    </row>
    <row r="130" spans="2:6" ht="12.75">
      <c r="B130" s="256" t="s">
        <v>217</v>
      </c>
      <c r="C130" s="256"/>
      <c r="D130" s="256" t="s">
        <v>218</v>
      </c>
      <c r="E130" s="114"/>
      <c r="F130" s="4" t="s">
        <v>214</v>
      </c>
    </row>
    <row r="131" spans="2:10" ht="12.75">
      <c r="B131" s="256">
        <v>6.57</v>
      </c>
      <c r="C131" s="256" t="s">
        <v>21</v>
      </c>
      <c r="D131" s="249">
        <v>6.21</v>
      </c>
      <c r="E131" s="256" t="s">
        <v>49</v>
      </c>
      <c r="F131" s="249">
        <f>ROUND((B131*D131),2)</f>
        <v>40.8</v>
      </c>
      <c r="G131" s="256" t="s">
        <v>21</v>
      </c>
      <c r="H131" s="249">
        <v>2</v>
      </c>
      <c r="I131" s="256" t="s">
        <v>49</v>
      </c>
      <c r="J131" s="249">
        <f>F131*H131</f>
        <v>81.6</v>
      </c>
    </row>
    <row r="133" spans="2:6" ht="12.75">
      <c r="B133" s="256" t="s">
        <v>217</v>
      </c>
      <c r="C133" s="256"/>
      <c r="D133" s="256" t="s">
        <v>218</v>
      </c>
      <c r="E133" s="114"/>
      <c r="F133" s="4" t="s">
        <v>214</v>
      </c>
    </row>
    <row r="134" spans="2:10" ht="12.75">
      <c r="B134" s="256">
        <v>9.51</v>
      </c>
      <c r="C134" s="256" t="s">
        <v>21</v>
      </c>
      <c r="D134" s="249">
        <v>7.71</v>
      </c>
      <c r="E134" s="256" t="s">
        <v>49</v>
      </c>
      <c r="F134" s="249">
        <f>ROUND((B134*D134),2)</f>
        <v>73.32</v>
      </c>
      <c r="G134" s="256" t="s">
        <v>21</v>
      </c>
      <c r="H134" s="249">
        <v>2</v>
      </c>
      <c r="I134" s="256" t="s">
        <v>49</v>
      </c>
      <c r="J134" s="4">
        <f>F134*H134</f>
        <v>146.64</v>
      </c>
    </row>
    <row r="136" spans="2:6" ht="12.75">
      <c r="B136" s="256" t="s">
        <v>217</v>
      </c>
      <c r="C136" s="256"/>
      <c r="D136" s="256" t="s">
        <v>218</v>
      </c>
      <c r="E136" s="114"/>
      <c r="F136" s="4" t="s">
        <v>214</v>
      </c>
    </row>
    <row r="137" spans="2:6" ht="12.75">
      <c r="B137" s="256">
        <v>5.002</v>
      </c>
      <c r="C137" s="256" t="s">
        <v>21</v>
      </c>
      <c r="D137" s="249">
        <v>11.4</v>
      </c>
      <c r="E137" s="256" t="s">
        <v>49</v>
      </c>
      <c r="F137" s="249">
        <f>ROUND((B137*D137),2)</f>
        <v>57.02</v>
      </c>
    </row>
    <row r="139" spans="2:4" ht="12.75">
      <c r="B139" s="241" t="s">
        <v>215</v>
      </c>
      <c r="C139" s="242">
        <f>F125+F128+J131+J134+F137</f>
        <v>532.55</v>
      </c>
      <c r="D139" s="243" t="s">
        <v>69</v>
      </c>
    </row>
    <row r="141" spans="1:2" ht="12.75">
      <c r="A141" s="240" t="str">
        <f>Orçamento!C35</f>
        <v>7.3</v>
      </c>
      <c r="B141" s="9" t="str">
        <f>Orçamento!D35</f>
        <v>Lixeira em tela moeda</v>
      </c>
    </row>
    <row r="143" spans="2:4" ht="12.75">
      <c r="B143" s="241" t="s">
        <v>20</v>
      </c>
      <c r="C143" s="242">
        <v>11</v>
      </c>
      <c r="D143" s="243" t="s">
        <v>220</v>
      </c>
    </row>
    <row r="145" spans="1:2" ht="12.75">
      <c r="A145" s="240" t="str">
        <f>Orçamento!C36</f>
        <v>7.4</v>
      </c>
      <c r="B145" s="9" t="str">
        <f>Orçamento!D36</f>
        <v>Banco em concreto c/2 mod.2,75x0,4m</v>
      </c>
    </row>
    <row r="147" spans="2:4" ht="12.75">
      <c r="B147" s="241" t="s">
        <v>20</v>
      </c>
      <c r="C147" s="242">
        <v>32</v>
      </c>
      <c r="D147" s="243" t="s">
        <v>220</v>
      </c>
    </row>
    <row r="149" spans="1:2" ht="12.75">
      <c r="A149" s="240" t="str">
        <f>Orçamento!C37</f>
        <v>7.5</v>
      </c>
      <c r="B149" s="9" t="str">
        <f>Orçamento!D37</f>
        <v>Casa do Tarzan Grande</v>
      </c>
    </row>
    <row r="151" spans="2:4" ht="12.75">
      <c r="B151" s="241" t="s">
        <v>20</v>
      </c>
      <c r="C151" s="242">
        <v>1</v>
      </c>
      <c r="D151" s="243" t="s">
        <v>220</v>
      </c>
    </row>
    <row r="153" spans="1:2" ht="12.75">
      <c r="A153" s="240" t="str">
        <f>Orçamento!C38</f>
        <v>7.6</v>
      </c>
      <c r="B153" s="9" t="str">
        <f>Orçamento!D38</f>
        <v>Balanço Carrinho</v>
      </c>
    </row>
    <row r="155" spans="2:4" ht="12.75">
      <c r="B155" s="241" t="s">
        <v>20</v>
      </c>
      <c r="C155" s="242">
        <v>1</v>
      </c>
      <c r="D155" s="243" t="s">
        <v>220</v>
      </c>
    </row>
    <row r="157" spans="1:2" ht="12.75">
      <c r="A157" s="240" t="str">
        <f>Orçamento!C39</f>
        <v>7.7</v>
      </c>
      <c r="B157" s="9" t="str">
        <f>Orçamento!D39</f>
        <v>Balanço Barquinho</v>
      </c>
    </row>
    <row r="159" spans="2:4" ht="12.75">
      <c r="B159" s="241" t="s">
        <v>20</v>
      </c>
      <c r="C159" s="242">
        <v>1</v>
      </c>
      <c r="D159" s="243" t="s">
        <v>220</v>
      </c>
    </row>
    <row r="161" spans="1:2" ht="12.75">
      <c r="A161" s="240" t="str">
        <f>Orçamento!C40</f>
        <v>7.8</v>
      </c>
      <c r="B161" s="9" t="str">
        <f>Orçamento!D40</f>
        <v>Gangorra Triplo</v>
      </c>
    </row>
    <row r="163" spans="2:4" ht="12.75">
      <c r="B163" s="241" t="s">
        <v>20</v>
      </c>
      <c r="C163" s="242">
        <v>1</v>
      </c>
      <c r="D163" s="243" t="s">
        <v>220</v>
      </c>
    </row>
    <row r="165" spans="1:2" ht="12.75">
      <c r="A165" s="240" t="str">
        <f>Orçamento!C41</f>
        <v>7.9</v>
      </c>
      <c r="B165" s="9" t="str">
        <f>Orçamento!D41</f>
        <v>Balanço Triplo</v>
      </c>
    </row>
    <row r="167" spans="2:4" ht="12.75">
      <c r="B167" s="241" t="s">
        <v>20</v>
      </c>
      <c r="C167" s="242">
        <v>1</v>
      </c>
      <c r="D167" s="243" t="s">
        <v>220</v>
      </c>
    </row>
    <row r="169" spans="1:2" ht="12.75">
      <c r="A169" s="240" t="str">
        <f>Orçamento!C42</f>
        <v>7.10</v>
      </c>
      <c r="B169" s="9" t="str">
        <f>Orçamento!D42</f>
        <v>Carrossel</v>
      </c>
    </row>
    <row r="171" spans="2:4" ht="12.75">
      <c r="B171" s="241" t="s">
        <v>20</v>
      </c>
      <c r="C171" s="242">
        <v>1</v>
      </c>
      <c r="D171" s="243" t="s">
        <v>220</v>
      </c>
    </row>
    <row r="173" spans="1:2" ht="12.75">
      <c r="A173" s="240" t="str">
        <f>Orçamento!C44</f>
        <v>8</v>
      </c>
      <c r="B173" s="9" t="str">
        <f>Orçamento!D44</f>
        <v>LIMPEZA FINAL</v>
      </c>
    </row>
    <row r="174" spans="1:2" ht="12.75">
      <c r="A174" s="240" t="str">
        <f>Orçamento!C45</f>
        <v>8.1</v>
      </c>
      <c r="B174" s="9" t="str">
        <f>Orçamento!D45</f>
        <v>Limpeza geral e entrega da obra</v>
      </c>
    </row>
    <row r="176" spans="2:11" ht="15.75">
      <c r="B176" s="114"/>
      <c r="C176" s="256" t="s">
        <v>217</v>
      </c>
      <c r="D176" s="256"/>
      <c r="E176" s="256" t="s">
        <v>218</v>
      </c>
      <c r="F176" s="114"/>
      <c r="G176" s="4" t="s">
        <v>214</v>
      </c>
      <c r="H176" s="235"/>
      <c r="I176" s="235"/>
      <c r="J176" s="235"/>
      <c r="K176" s="235"/>
    </row>
    <row r="177" spans="2:11" ht="15.75">
      <c r="B177" s="256"/>
      <c r="C177" s="256">
        <v>24.92</v>
      </c>
      <c r="D177" s="256" t="s">
        <v>21</v>
      </c>
      <c r="E177" s="249">
        <v>46.55</v>
      </c>
      <c r="F177" s="256" t="s">
        <v>49</v>
      </c>
      <c r="G177" s="249">
        <f>ROUND((C177*E177),2)</f>
        <v>1160.03</v>
      </c>
      <c r="H177" s="235"/>
      <c r="I177" s="235"/>
      <c r="J177" s="257"/>
      <c r="K177" s="257"/>
    </row>
    <row r="178" spans="2:11" ht="15.75">
      <c r="B178" s="256"/>
      <c r="C178" s="246"/>
      <c r="D178" s="114"/>
      <c r="E178" s="114"/>
      <c r="F178" s="114"/>
      <c r="G178" s="114"/>
      <c r="H178" s="235"/>
      <c r="I178" s="235"/>
      <c r="J178" s="257"/>
      <c r="K178" s="257"/>
    </row>
    <row r="179" spans="2:11" ht="15.75">
      <c r="B179" s="114"/>
      <c r="C179" s="256" t="s">
        <v>217</v>
      </c>
      <c r="D179" s="256"/>
      <c r="E179" s="256" t="s">
        <v>218</v>
      </c>
      <c r="F179" s="114"/>
      <c r="G179" s="4" t="s">
        <v>214</v>
      </c>
      <c r="H179" s="261"/>
      <c r="I179" s="261"/>
      <c r="J179" s="261"/>
      <c r="K179" s="261"/>
    </row>
    <row r="180" spans="2:11" ht="15">
      <c r="B180" s="256"/>
      <c r="C180" s="256">
        <v>14.2</v>
      </c>
      <c r="D180" s="256" t="s">
        <v>21</v>
      </c>
      <c r="E180" s="249">
        <v>24</v>
      </c>
      <c r="F180" s="256" t="s">
        <v>49</v>
      </c>
      <c r="G180" s="249">
        <f>ROUND((C180*E180),2)</f>
        <v>340.8</v>
      </c>
      <c r="H180" s="263" t="s">
        <v>228</v>
      </c>
      <c r="I180" s="262">
        <v>2</v>
      </c>
      <c r="J180" s="256" t="s">
        <v>49</v>
      </c>
      <c r="K180" s="249">
        <f>G180/I180</f>
        <v>170.4</v>
      </c>
    </row>
    <row r="181" spans="2:11" ht="15.75">
      <c r="B181" s="256"/>
      <c r="C181" s="246"/>
      <c r="D181" s="114"/>
      <c r="E181" s="114"/>
      <c r="F181" s="114"/>
      <c r="G181" s="114"/>
      <c r="H181" s="261"/>
      <c r="I181" s="261"/>
      <c r="J181" s="261"/>
      <c r="K181" s="261"/>
    </row>
    <row r="182" spans="2:11" ht="15.75">
      <c r="B182" s="241" t="s">
        <v>219</v>
      </c>
      <c r="C182" s="242">
        <v>1330.29</v>
      </c>
      <c r="D182" s="243" t="s">
        <v>69</v>
      </c>
      <c r="E182" s="114"/>
      <c r="F182" s="114"/>
      <c r="G182" s="114"/>
      <c r="H182" s="261"/>
      <c r="I182" s="261"/>
      <c r="J182" s="261"/>
      <c r="K182" s="261"/>
    </row>
  </sheetData>
  <sheetProtection/>
  <mergeCells count="26">
    <mergeCell ref="A1:C1"/>
    <mergeCell ref="D1:M1"/>
    <mergeCell ref="A2:C2"/>
    <mergeCell ref="D2:M2"/>
    <mergeCell ref="A3:C3"/>
    <mergeCell ref="D3:M3"/>
    <mergeCell ref="A4:C4"/>
    <mergeCell ref="D4:M4"/>
    <mergeCell ref="A5:C5"/>
    <mergeCell ref="D5:M5"/>
    <mergeCell ref="A6:C6"/>
    <mergeCell ref="D6:M6"/>
    <mergeCell ref="B59:M59"/>
    <mergeCell ref="B37:M37"/>
    <mergeCell ref="A7:C7"/>
    <mergeCell ref="D7:M7"/>
    <mergeCell ref="A8:C8"/>
    <mergeCell ref="D8:M8"/>
    <mergeCell ref="A9:M10"/>
    <mergeCell ref="C31:E31"/>
    <mergeCell ref="B114:M114"/>
    <mergeCell ref="C117:E117"/>
    <mergeCell ref="G117:I117"/>
    <mergeCell ref="B91:M91"/>
    <mergeCell ref="B100:M100"/>
    <mergeCell ref="D118:M119"/>
  </mergeCells>
  <printOptions/>
  <pageMargins left="0.7" right="0.7" top="0.75" bottom="0.75" header="0.3" footer="0.3"/>
  <pageSetup fitToHeight="0" fitToWidth="1" horizontalDpi="360" verticalDpi="360" orientation="portrait" paperSize="9" scale="61" r:id="rId4"/>
  <rowBreaks count="2" manualBreakCount="2">
    <brk id="80" max="12" man="1"/>
    <brk id="173" max="12" man="1"/>
  </rowBreaks>
  <drawing r:id="rId3"/>
  <legacyDrawing r:id="rId2"/>
  <oleObjects>
    <oleObject progId="Word.Document.12" shapeId="11701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Cliente</cp:lastModifiedBy>
  <cp:lastPrinted>2023-06-28T14:52:54Z</cp:lastPrinted>
  <dcterms:created xsi:type="dcterms:W3CDTF">2007-04-04T14:43:04Z</dcterms:created>
  <dcterms:modified xsi:type="dcterms:W3CDTF">2023-06-29T12:59:11Z</dcterms:modified>
  <cp:category/>
  <cp:version/>
  <cp:contentType/>
  <cp:contentStatus/>
</cp:coreProperties>
</file>